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firstSheet="5" activeTab="7"/>
  </bookViews>
  <sheets>
    <sheet name="附件1" sheetId="4" r:id="rId1"/>
    <sheet name="附件2" sheetId="5" r:id="rId2"/>
    <sheet name="附件3" sheetId="6" r:id="rId3"/>
    <sheet name="附件4" sheetId="7" r:id="rId4"/>
    <sheet name="附件5" sheetId="8" r:id="rId5"/>
    <sheet name="附件6" sheetId="9" r:id="rId6"/>
    <sheet name="附件7" sheetId="11" r:id="rId7"/>
    <sheet name="附件8" sheetId="10" r:id="rId8"/>
    <sheet name="Sheet1" sheetId="1" r:id="rId9"/>
    <sheet name="Sheet2" sheetId="2" r:id="rId10"/>
    <sheet name="Sheet3" sheetId="3" r:id="rId11"/>
  </sheets>
  <externalReferences>
    <externalReference r:id="rId12"/>
    <externalReference r:id="rId13"/>
  </externalReferences>
  <definedNames>
    <definedName name="_xlnm.Print_Area" localSheetId="0">附件1!$A$1:$G$46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成沁洪</author>
  </authors>
  <commentList>
    <comment ref="C31" authorId="0">
      <text>
        <r>
          <rPr>
            <sz val="9"/>
            <rFont val="宋体"/>
            <charset val="134"/>
          </rPr>
          <t xml:space="preserve">=教育费附加+地方教育附加
</t>
        </r>
      </text>
    </comment>
    <comment ref="E31" authorId="0">
      <text>
        <r>
          <rPr>
            <sz val="9"/>
            <rFont val="宋体"/>
            <charset val="134"/>
          </rPr>
          <t xml:space="preserve">=教育费附加+地方教育附加
</t>
        </r>
      </text>
    </comment>
  </commentList>
</comments>
</file>

<file path=xl/sharedStrings.xml><?xml version="1.0" encoding="utf-8"?>
<sst xmlns="http://schemas.openxmlformats.org/spreadsheetml/2006/main" count="692" uniqueCount="567">
  <si>
    <t>附件1：</t>
  </si>
  <si>
    <r>
      <rPr>
        <sz val="18"/>
        <rFont val="方正小标宋简体"/>
        <charset val="134"/>
      </rPr>
      <t>株洲市荷塘区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年一般公共预算收入完成情况表</t>
    </r>
  </si>
  <si>
    <r>
      <rPr>
        <sz val="12"/>
        <rFont val="宋体"/>
        <charset val="134"/>
      </rPr>
      <t>单位：万元</t>
    </r>
  </si>
  <si>
    <t>收   入   项   目</t>
  </si>
  <si>
    <t>株洲市荷塘区</t>
  </si>
  <si>
    <t>年度计划</t>
  </si>
  <si>
    <t>累计完成</t>
  </si>
  <si>
    <t>占计划%</t>
  </si>
  <si>
    <t>上年同期</t>
  </si>
  <si>
    <t>比上年同期</t>
  </si>
  <si>
    <t>增减额</t>
  </si>
  <si>
    <t>增减%</t>
  </si>
  <si>
    <t>一般公共预算总收入</t>
  </si>
  <si>
    <t>其中：税收收入</t>
  </si>
  <si>
    <t xml:space="preserve">     非税收入</t>
  </si>
  <si>
    <t xml:space="preserve">税收收入比例%        </t>
  </si>
  <si>
    <t>一、地方收入</t>
  </si>
  <si>
    <t xml:space="preserve">地方税收收入比例%   </t>
  </si>
  <si>
    <t>（一）税收收入</t>
  </si>
  <si>
    <t>1．增值税（37.5%部分）</t>
  </si>
  <si>
    <t xml:space="preserve">  其中：改征增值税（37.5%部分）</t>
  </si>
  <si>
    <t>2．企业所得税（28%部分）</t>
  </si>
  <si>
    <t>3．个人所得税（28%部分）</t>
  </si>
  <si>
    <t>4．资源税（75%部分）</t>
  </si>
  <si>
    <t>5．城市维护建设税</t>
  </si>
  <si>
    <t>6．房产税</t>
  </si>
  <si>
    <t>7．印花税</t>
  </si>
  <si>
    <t>8．城镇土地使用税（70%部分）</t>
  </si>
  <si>
    <t>9．土地增值税</t>
  </si>
  <si>
    <t>10．车船税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</si>
  <si>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1</t>
    </r>
    <r>
      <rPr>
        <sz val="11"/>
        <rFont val="宋体"/>
        <charset val="134"/>
      </rPr>
      <t>．耕地占用税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</si>
  <si>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2</t>
    </r>
    <r>
      <rPr>
        <sz val="11"/>
        <rFont val="宋体"/>
        <charset val="134"/>
      </rPr>
      <t>．契税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</si>
  <si>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3</t>
    </r>
    <r>
      <rPr>
        <sz val="11"/>
        <rFont val="宋体"/>
        <charset val="134"/>
      </rPr>
      <t>. 环境保护税（70%部分）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</si>
  <si>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4</t>
    </r>
    <r>
      <rPr>
        <sz val="11"/>
        <rFont val="宋体"/>
        <charset val="134"/>
      </rPr>
      <t>．其他税收收入</t>
    </r>
  </si>
  <si>
    <t>其中：营业税尾欠收入（37.5%部分）</t>
  </si>
  <si>
    <t>（二）非税收入</t>
  </si>
  <si>
    <t>其中：教育费附加小计</t>
  </si>
  <si>
    <t>二、上划中央收入</t>
  </si>
  <si>
    <t>1．增值税（50%部分）</t>
  </si>
  <si>
    <t xml:space="preserve">  其中:改征增值税（50%部分）</t>
  </si>
  <si>
    <t>2．消费税（100%部分）</t>
  </si>
  <si>
    <t>3．企业所得税（60%部分）</t>
  </si>
  <si>
    <t>4．个人所得税（60%部分）</t>
  </si>
  <si>
    <t>5. 营业税尾欠收入（50%部分）</t>
  </si>
  <si>
    <t>三、上划省级收入</t>
  </si>
  <si>
    <t>1．增值税（12.5%部分）</t>
  </si>
  <si>
    <t xml:space="preserve"> 其中：改征增值税（12.5%部分）</t>
  </si>
  <si>
    <t>2．企业所得税（12%部分）</t>
  </si>
  <si>
    <t>3．个人所得税（12%部分）</t>
  </si>
  <si>
    <t>4．资源税（25%部分）</t>
  </si>
  <si>
    <t>5. 城镇土地使用税（30%部分）</t>
  </si>
  <si>
    <t>6. 环境保护税（30%部分）</t>
  </si>
  <si>
    <t>7．营业税尾欠收入（12.5%部分）</t>
  </si>
  <si>
    <t>财政退税</t>
  </si>
  <si>
    <t>上划省级收入</t>
  </si>
  <si>
    <t xml:space="preserve">    上划省级增值税</t>
  </si>
  <si>
    <t xml:space="preserve">    上划省级企业所得税</t>
  </si>
  <si>
    <t xml:space="preserve">    上划省级个人所得税</t>
  </si>
  <si>
    <t xml:space="preserve">    上划省级资源税</t>
  </si>
  <si>
    <t>　　上划省级城镇土地使用税</t>
  </si>
  <si>
    <t xml:space="preserve">    上划省级环境保护税</t>
  </si>
  <si>
    <t xml:space="preserve">    上划省级营业税</t>
  </si>
  <si>
    <t>上划中央收入</t>
  </si>
  <si>
    <t>　　上划中央两税收入</t>
  </si>
  <si>
    <t xml:space="preserve">    　　上划中央增值税</t>
  </si>
  <si>
    <t xml:space="preserve">    　　上划中央消费税</t>
  </si>
  <si>
    <t>　　上划中央所得税收入</t>
  </si>
  <si>
    <t xml:space="preserve">        上划中央企业所得税</t>
  </si>
  <si>
    <t xml:space="preserve">    　　上划中央个人所得税</t>
  </si>
  <si>
    <t xml:space="preserve">    上划中央其他收入</t>
  </si>
  <si>
    <t>　　　　上划成品油新增城建税</t>
  </si>
  <si>
    <t>　　　　上划成品油新增教育费附加</t>
  </si>
  <si>
    <t xml:space="preserve">    上划中央清欠营业税</t>
  </si>
  <si>
    <t>上划市级收入</t>
  </si>
  <si>
    <t>　　其中：上划市级增值税</t>
  </si>
  <si>
    <t>　　　　　上划市级营业税</t>
  </si>
  <si>
    <t>　　　　　上划市级企业所得税</t>
  </si>
  <si>
    <t>　　　　　上划市级个人所得税</t>
  </si>
  <si>
    <t>　　　　　上划耕地占用税</t>
  </si>
  <si>
    <t>　　　　　上划契税</t>
  </si>
  <si>
    <t>　　　　　上划其他税收</t>
  </si>
  <si>
    <t>一般公共预算收入(财政总收入）</t>
  </si>
  <si>
    <t>税务部门完成税收</t>
  </si>
  <si>
    <t>税务部门完成非税</t>
  </si>
  <si>
    <t>财政部门完成收入</t>
  </si>
  <si>
    <t>注意：黄色部分带有公式，填白色单元格即可。</t>
  </si>
  <si>
    <t>附件2：</t>
  </si>
  <si>
    <t>2023年度荷塘区一般公共预算支出预算变动及结余、结转情况表</t>
  </si>
  <si>
    <t>单位：万元</t>
  </si>
  <si>
    <t>科目编码</t>
  </si>
  <si>
    <t>科目名称</t>
  </si>
  <si>
    <t>预算数</t>
  </si>
  <si>
    <t>变动项目</t>
  </si>
  <si>
    <t>调整预算数</t>
  </si>
  <si>
    <t>决算数</t>
  </si>
  <si>
    <t>预算结余</t>
  </si>
  <si>
    <t>结转下年使用数</t>
  </si>
  <si>
    <t>小计</t>
  </si>
  <si>
    <t>返还性收入</t>
  </si>
  <si>
    <t>一般性转移支付</t>
  </si>
  <si>
    <t>专项转移支付</t>
  </si>
  <si>
    <t>上年结转使用数</t>
  </si>
  <si>
    <t>调入资金</t>
  </si>
  <si>
    <t>债务收入</t>
  </si>
  <si>
    <t>债务转贷收入</t>
  </si>
  <si>
    <t>动支预备费</t>
  </si>
  <si>
    <t>科目调剂</t>
  </si>
  <si>
    <t>本年短收安排</t>
  </si>
  <si>
    <t>动用预算稳定调节基金</t>
  </si>
  <si>
    <t>补助下级专款</t>
  </si>
  <si>
    <t>安排预算稳定调节基金</t>
  </si>
  <si>
    <t>省补助计划单列市</t>
  </si>
  <si>
    <t>其他</t>
  </si>
  <si>
    <t>一般公共预算支出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</si>
  <si>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</si>
  <si>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</si>
  <si>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</si>
  <si>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</si>
  <si>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</si>
  <si>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</si>
  <si>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</si>
  <si>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</si>
  <si>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</si>
  <si>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</si>
  <si>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</si>
  <si>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</si>
  <si>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</si>
  <si>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</si>
  <si>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</si>
  <si>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</si>
  <si>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</si>
  <si>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</si>
  <si>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</si>
  <si>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</si>
  <si>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</si>
  <si>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</si>
  <si>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</si>
  <si>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</si>
  <si>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网信事务</t>
  </si>
  <si>
    <t xml:space="preserve">  市场监督管理事务</t>
  </si>
  <si>
    <t xml:space="preserve">  其他一般公共服务支出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</si>
  <si>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</si>
  <si>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</si>
  <si>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</si>
  <si>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</si>
  <si>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</si>
  <si>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</si>
  <si>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</t>
  </si>
  <si>
    <t xml:space="preserve">  边界勘界联检</t>
  </si>
  <si>
    <t xml:space="preserve">  国际发展合作</t>
  </si>
  <si>
    <t xml:space="preserve">  其他外交支出</t>
  </si>
  <si>
    <t>国防支出</t>
  </si>
  <si>
    <t xml:space="preserve">  军费</t>
  </si>
  <si>
    <t xml:space="preserve">  国防科研事业</t>
  </si>
  <si>
    <t xml:space="preserve">  专项工程</t>
  </si>
  <si>
    <t xml:space="preserve">  国防动员</t>
  </si>
  <si>
    <t xml:space="preserve">  其他国防支出</t>
  </si>
  <si>
    <t>公共安全支出</t>
  </si>
  <si>
    <t xml:space="preserve">  武装警察部队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</si>
  <si>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</si>
  <si>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</si>
  <si>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</si>
  <si>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</si>
  <si>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</si>
  <si>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</si>
  <si>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</si>
  <si>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</si>
  <si>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</si>
  <si>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</si>
  <si>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</si>
  <si>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</si>
  <si>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</si>
  <si>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</si>
  <si>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</si>
  <si>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</si>
  <si>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</si>
  <si>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</si>
  <si>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</si>
  <si>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</si>
  <si>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</si>
  <si>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</si>
  <si>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</si>
  <si>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</si>
  <si>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</si>
  <si>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</si>
  <si>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</si>
  <si>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</si>
  <si>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</si>
  <si>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</si>
  <si>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</si>
  <si>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</si>
  <si>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</si>
  <si>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</si>
  <si>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</si>
  <si>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</si>
  <si>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</si>
  <si>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</si>
  <si>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其他文化旅游体育与传媒支出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</si>
  <si>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</si>
  <si>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</si>
  <si>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</si>
  <si>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</si>
  <si>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</si>
  <si>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</si>
  <si>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</si>
  <si>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</si>
  <si>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</si>
  <si>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</si>
  <si>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</si>
  <si>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</si>
  <si>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</si>
  <si>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</si>
  <si>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</si>
  <si>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</si>
  <si>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</si>
  <si>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</si>
  <si>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</si>
  <si>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</si>
  <si>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财政代缴社会保险费支出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</si>
  <si>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</si>
  <si>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</si>
  <si>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</si>
  <si>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</si>
  <si>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</si>
  <si>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</si>
  <si>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</si>
  <si>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</si>
  <si>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</si>
  <si>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</si>
  <si>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</si>
  <si>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</si>
  <si>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</si>
  <si>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</si>
  <si>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</si>
  <si>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</si>
  <si>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</si>
  <si>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</si>
  <si>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</si>
  <si>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</si>
  <si>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</si>
  <si>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退耕还林还草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</si>
  <si>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</si>
  <si>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</si>
  <si>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</si>
  <si>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</si>
  <si>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</si>
  <si>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</si>
  <si>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</si>
  <si>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</si>
  <si>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</si>
  <si>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</si>
  <si>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</si>
  <si>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</si>
  <si>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</si>
  <si>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</si>
  <si>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</si>
  <si>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</si>
  <si>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</si>
  <si>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农业农村</t>
  </si>
  <si>
    <t xml:space="preserve">  林业和草原</t>
  </si>
  <si>
    <t xml:space="preserve">  水利</t>
  </si>
  <si>
    <t xml:space="preserve">  巩固拓展脱贫攻坚成果衔接乡村振兴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</si>
  <si>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</si>
  <si>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</si>
  <si>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</si>
  <si>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</si>
  <si>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</si>
  <si>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</si>
  <si>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</si>
  <si>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</si>
  <si>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邮政业支出</t>
  </si>
  <si>
    <t xml:space="preserve">  车辆购置税支出</t>
  </si>
  <si>
    <t xml:space="preserve">  其他交通运输支出</t>
  </si>
  <si>
    <t>资源勘探工业信息等支出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</si>
  <si>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</si>
  <si>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</si>
  <si>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</si>
  <si>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</si>
  <si>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</si>
  <si>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</si>
  <si>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其他资源勘探工业信息等支出</t>
  </si>
  <si>
    <t>商业服务业等支出</t>
  </si>
  <si>
    <t xml:space="preserve">  商业流通事务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</si>
  <si>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</si>
  <si>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</si>
  <si>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</si>
  <si>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</si>
  <si>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</si>
  <si>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</si>
  <si>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</si>
  <si>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</si>
  <si>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</si>
  <si>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</si>
  <si>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</si>
  <si>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</si>
  <si>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</si>
  <si>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</si>
  <si>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</si>
  <si>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</si>
  <si>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</si>
  <si>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</si>
  <si>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</si>
  <si>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气象事务</t>
  </si>
  <si>
    <t xml:space="preserve">  其他自然资源海洋气象等支出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</si>
  <si>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</si>
  <si>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</si>
  <si>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</si>
  <si>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</si>
  <si>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</si>
  <si>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粮油物资事务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</si>
  <si>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</si>
  <si>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</si>
  <si>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</si>
  <si>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</si>
  <si>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</si>
  <si>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消防救援事务</t>
  </si>
  <si>
    <t xml:space="preserve">  矿山安全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</si>
  <si>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</si>
  <si>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</si>
  <si>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</si>
  <si>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</si>
  <si>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</si>
  <si>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</si>
  <si>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</si>
  <si>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</si>
  <si>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</si>
  <si>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</si>
  <si>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</si>
  <si>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</si>
  <si>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</si>
  <si>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</si>
  <si>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</si>
  <si>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</si>
  <si>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附件3：</t>
  </si>
  <si>
    <t>2023年度荷塘区一般公共预算收支平衡表</t>
  </si>
  <si>
    <t>项目</t>
  </si>
  <si>
    <t>决 算 数</t>
  </si>
  <si>
    <t>一般公共预算收入</t>
  </si>
  <si>
    <t>上级补助收入</t>
  </si>
  <si>
    <t>上解上级支出</t>
  </si>
  <si>
    <t xml:space="preserve">  返还性收入</t>
  </si>
  <si>
    <t xml:space="preserve">  专项上解支出</t>
  </si>
  <si>
    <t xml:space="preserve">    所得税基数返还收入</t>
  </si>
  <si>
    <t>债务还本支出</t>
  </si>
  <si>
    <t xml:space="preserve">    增值税“五五分享”税收返还收入</t>
  </si>
  <si>
    <t xml:space="preserve">  地方政府一般债务还本支出</t>
  </si>
  <si>
    <t xml:space="preserve">    其他返还性收入</t>
  </si>
  <si>
    <t xml:space="preserve">    地方政府一般债券还本支出</t>
  </si>
  <si>
    <t xml:space="preserve">  一般性转移支付收入</t>
  </si>
  <si>
    <t>年终结余</t>
  </si>
  <si>
    <t xml:space="preserve">    均衡性转移支付收入</t>
  </si>
  <si>
    <t>减:结转下年的支出</t>
  </si>
  <si>
    <t xml:space="preserve">    县级基本财力保障机制奖补资金收入</t>
  </si>
  <si>
    <t>净结余</t>
  </si>
  <si>
    <t>0</t>
  </si>
  <si>
    <t xml:space="preserve">    结算补助收入</t>
  </si>
  <si>
    <t xml:space="preserve">    企业事业单位划转补助收入</t>
  </si>
  <si>
    <t xml:space="preserve">    产粮(油)大县奖励资金收入</t>
  </si>
  <si>
    <t xml:space="preserve">    固定数额补助收入</t>
  </si>
  <si>
    <t xml:space="preserve">    巩固拓展脱贫攻坚成果衔接乡村振兴转移支付收入</t>
  </si>
  <si>
    <t xml:space="preserve">    公共安全共同财政事权转移支付收入  </t>
  </si>
  <si>
    <t xml:space="preserve">    教育共同财政事权转移支付收入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</si>
  <si>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</si>
  <si>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</si>
  <si>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</si>
  <si>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</si>
  <si>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</si>
  <si>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</si>
  <si>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</si>
  <si>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</si>
  <si>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</si>
  <si>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增值税留抵退税转移支付收入</t>
  </si>
  <si>
    <t xml:space="preserve">    其他退税减税降费转移支付收入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</si>
  <si>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</si>
  <si>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</si>
  <si>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</si>
  <si>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</si>
  <si>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</si>
  <si>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</si>
  <si>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</si>
  <si>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</si>
  <si>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</si>
  <si>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</si>
  <si>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</si>
  <si>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</si>
  <si>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</si>
  <si>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</si>
  <si>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</si>
  <si>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</si>
  <si>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</si>
  <si>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</si>
  <si>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</si>
  <si>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>上年结余收入</t>
  </si>
  <si>
    <t xml:space="preserve">调入资金   </t>
  </si>
  <si>
    <t xml:space="preserve">  从政府性基金预算调入</t>
  </si>
  <si>
    <t xml:space="preserve">  从国有资本经营预算调入</t>
  </si>
  <si>
    <t xml:space="preserve">  从其他资金调入</t>
  </si>
  <si>
    <t xml:space="preserve">  地方政府一般债务转贷收入</t>
  </si>
  <si>
    <t xml:space="preserve">    地方政府一般债券转贷收入</t>
  </si>
  <si>
    <t>收  入  总  计</t>
  </si>
  <si>
    <t>支  出  总  计</t>
  </si>
  <si>
    <t>附件4：</t>
  </si>
  <si>
    <t>2023年度荷塘区政府性基金预算收支及结余情况表</t>
  </si>
  <si>
    <t>收入项目</t>
  </si>
  <si>
    <t>支出项目</t>
  </si>
  <si>
    <t>调出资金</t>
  </si>
  <si>
    <t>结余项目</t>
  </si>
  <si>
    <t>政府性基金预算收入</t>
  </si>
  <si>
    <t>政府性基金预算支出</t>
  </si>
  <si>
    <t>政府性基金预算结余</t>
  </si>
  <si>
    <t>国家电影事业发展专项资金相关收入</t>
  </si>
  <si>
    <t>国家电影事业发展专项资金相关支出</t>
  </si>
  <si>
    <t>国家电影事业发展专项资金相关结余</t>
  </si>
  <si>
    <t>大中型水库移民后期扶持基金收入</t>
  </si>
  <si>
    <t>大中型水库移民后期扶持基金支出</t>
  </si>
  <si>
    <t>大中型水库移民后期扶持基金结余</t>
  </si>
  <si>
    <t>小型水库移民扶助基金相关收入</t>
  </si>
  <si>
    <t>小型水库移民扶助基金相关支出</t>
  </si>
  <si>
    <t>小型水库移民扶助基金相关结余</t>
  </si>
  <si>
    <t>国有土地使用权出让相关收入</t>
  </si>
  <si>
    <t>国有土地使用权出让相关支出</t>
  </si>
  <si>
    <t>国有土地使用权出让相关结余</t>
  </si>
  <si>
    <t>农业土地开发资金相关收入</t>
  </si>
  <si>
    <t>农业土地开发资金相关支出</t>
  </si>
  <si>
    <t>农业土地开发资金相关结余</t>
  </si>
  <si>
    <t>城市基础设施配套费相关收入</t>
  </si>
  <si>
    <t>城市基础设施配套费相关支出</t>
  </si>
  <si>
    <t>城市基础设施配套费相关结余</t>
  </si>
  <si>
    <t>车辆通行费相关收入</t>
  </si>
  <si>
    <t>车辆通行费相关支出</t>
  </si>
  <si>
    <t>车辆通行费相关结余</t>
  </si>
  <si>
    <t>彩票公益金收入</t>
  </si>
  <si>
    <t>彩票公益金安排的支出</t>
  </si>
  <si>
    <t>彩票公益金结余</t>
  </si>
  <si>
    <t>其他政府性基金相关收入</t>
  </si>
  <si>
    <t>其他政府性基金相关支出</t>
  </si>
  <si>
    <t>其他政府性基金相关结余</t>
  </si>
  <si>
    <t xml:space="preserve">  其中:抗疫特别国债上年结余收入</t>
  </si>
  <si>
    <t xml:space="preserve">  其中:抗疫特别国债安排的支出</t>
  </si>
  <si>
    <t xml:space="preserve">  其中:抗疫特别国债结余</t>
  </si>
  <si>
    <t>附件5：</t>
  </si>
  <si>
    <t>2023年度荷塘区国有资本经营预算转移性收支情况表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</si>
  <si>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</si>
  <si>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</si>
  <si>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</si>
  <si>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</si>
  <si>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</si>
  <si>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</si>
  <si>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国有资本经营预算上年结余收入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</si>
  <si>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</si>
  <si>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</si>
  <si>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</si>
  <si>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</si>
  <si>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</si>
  <si>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</si>
  <si>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附件6：</t>
  </si>
  <si>
    <t>2023年度荷塘区社会保险基金预算收支及结余情况表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</si>
  <si>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</si>
  <si>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</si>
  <si>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</si>
  <si>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</si>
  <si>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</si>
  <si>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</si>
  <si>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</si>
  <si>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</si>
  <si>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</si>
  <si>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一、收入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</si>
  <si>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</si>
  <si>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</si>
  <si>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</si>
  <si>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委托投资收益</t>
  </si>
  <si>
    <t xml:space="preserve">        转移收入</t>
  </si>
  <si>
    <t xml:space="preserve">        其他收入</t>
  </si>
  <si>
    <t xml:space="preserve">        全国统筹调剂资金收入</t>
  </si>
  <si>
    <t>二、支出</t>
  </si>
  <si>
    <t xml:space="preserve">   其中:社会保险待遇支出</t>
  </si>
  <si>
    <t xml:space="preserve">        转移支出</t>
  </si>
  <si>
    <t xml:space="preserve">        其他支出</t>
  </si>
  <si>
    <t xml:space="preserve">        全国统筹调剂资金支出</t>
  </si>
  <si>
    <t>三、本年收支结余</t>
  </si>
  <si>
    <t>四、年末滚存结余</t>
  </si>
  <si>
    <t>附件7：</t>
  </si>
  <si>
    <t>2023年度荷塘区地方政府债务余额情况表</t>
  </si>
  <si>
    <t>单位:万元</t>
  </si>
  <si>
    <t>一般债务</t>
  </si>
  <si>
    <t>专项债务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</si>
  <si>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</si>
  <si>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</si>
  <si>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</si>
  <si>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</si>
  <si>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</si>
  <si>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</si>
  <si>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</si>
  <si>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</si>
  <si>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</si>
  <si>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</si>
  <si>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</si>
  <si>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</si>
  <si>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附件8：</t>
  </si>
  <si>
    <t>株洲市荷塘区2024年6月财政收支区月报表</t>
  </si>
  <si>
    <t>科             目</t>
  </si>
  <si>
    <t>金 额</t>
  </si>
  <si>
    <t>增幅</t>
  </si>
  <si>
    <t>科           目</t>
  </si>
  <si>
    <t>收    入    总    计</t>
  </si>
  <si>
    <t>支    出    总    计</t>
  </si>
  <si>
    <t>一、一般预算地方收入合计</t>
  </si>
  <si>
    <t>一、一般预算支出合计</t>
  </si>
  <si>
    <t xml:space="preserve">   税收收入</t>
  </si>
  <si>
    <t xml:space="preserve">  1、一般公共服务</t>
  </si>
  <si>
    <t xml:space="preserve">  1、增值税（37.5%部分）</t>
  </si>
  <si>
    <t xml:space="preserve">  2、金融</t>
  </si>
  <si>
    <t>其中：改征增值税（37.5%部分）</t>
  </si>
  <si>
    <t xml:space="preserve">  3、其他</t>
  </si>
  <si>
    <t xml:space="preserve">  2、营业税（37.5%）</t>
  </si>
  <si>
    <t xml:space="preserve">  4、国防支出</t>
  </si>
  <si>
    <t xml:space="preserve">  3、企业所得税（28%部分）</t>
  </si>
  <si>
    <t xml:space="preserve">  5、公共安全</t>
  </si>
  <si>
    <t xml:space="preserve">  4、个人所得税（28%部分）</t>
  </si>
  <si>
    <t xml:space="preserve">  6、教育</t>
  </si>
  <si>
    <t xml:space="preserve">  5、资源税（75%部分）</t>
  </si>
  <si>
    <t xml:space="preserve">  7、科学技术</t>
  </si>
  <si>
    <t xml:space="preserve">  6、城市维护建设税</t>
  </si>
  <si>
    <t xml:space="preserve">  8、文化体育与传媒</t>
  </si>
  <si>
    <t xml:space="preserve">  7、房产税</t>
  </si>
  <si>
    <t xml:space="preserve">  9、社会保障与就业</t>
  </si>
  <si>
    <t xml:space="preserve">  8、印花税</t>
  </si>
  <si>
    <t xml:space="preserve">  10、卫生健康</t>
  </si>
  <si>
    <t xml:space="preserve">  9、城镇土地使用税（70%部分）</t>
  </si>
  <si>
    <t xml:space="preserve">  11、节能环保</t>
  </si>
  <si>
    <t xml:space="preserve">  10、土地增值税</t>
  </si>
  <si>
    <t xml:space="preserve">  12、城乡社区</t>
  </si>
  <si>
    <t xml:space="preserve">  11、车船税</t>
  </si>
  <si>
    <t xml:space="preserve">  13、农林水</t>
  </si>
  <si>
    <t xml:space="preserve">  12、耕地占用税</t>
  </si>
  <si>
    <t xml:space="preserve">  14、交通运输</t>
  </si>
  <si>
    <t xml:space="preserve">  13、环保税</t>
  </si>
  <si>
    <t xml:space="preserve">  15、资源勘探工业信息等事务</t>
  </si>
  <si>
    <t xml:space="preserve">  14、其他税收收入</t>
  </si>
  <si>
    <t xml:space="preserve">  16、商业服务业等事务</t>
  </si>
  <si>
    <t xml:space="preserve">  15、非税收入</t>
  </si>
  <si>
    <t xml:space="preserve">  17、自然资源海洋气象等支出</t>
  </si>
  <si>
    <t>其中：（1）教育费附加</t>
  </si>
  <si>
    <t xml:space="preserve">  18、粮油储备事务支出</t>
  </si>
  <si>
    <t xml:space="preserve">      （2）地方教育附加</t>
  </si>
  <si>
    <t xml:space="preserve">  19、住房保障</t>
  </si>
  <si>
    <t>（3）、森林植被和残疾人资金(残疾人保障金)</t>
  </si>
  <si>
    <t xml:space="preserve">  20、灾害防治及应急管理支出</t>
  </si>
  <si>
    <t>（4）、行政事业性收费收入</t>
  </si>
  <si>
    <t xml:space="preserve">  21、债务付息</t>
  </si>
  <si>
    <t>（5）、罚没收入</t>
  </si>
  <si>
    <t>二、政府性基金支出</t>
  </si>
  <si>
    <t>（6）、国有资本经营预算收入</t>
  </si>
  <si>
    <t xml:space="preserve">  1、教育</t>
  </si>
  <si>
    <t>（7）、国有资源（资产）有偿使用收入</t>
  </si>
  <si>
    <t xml:space="preserve">  2、文化体育与传媒</t>
  </si>
  <si>
    <t>（8）、其他收入</t>
  </si>
  <si>
    <t xml:space="preserve">  3、社会保障与就业</t>
  </si>
  <si>
    <t xml:space="preserve">  4、城乡社区事务</t>
  </si>
  <si>
    <t xml:space="preserve">  5、农林水事务</t>
  </si>
  <si>
    <t>二、上划省级税收收入</t>
  </si>
  <si>
    <t xml:space="preserve">  6、交通运输支出</t>
  </si>
  <si>
    <t>三、上划中央税收收入</t>
  </si>
  <si>
    <t xml:space="preserve">  7、抗疫特别国债安排的支出</t>
  </si>
  <si>
    <t xml:space="preserve">  8、债务付息支出</t>
  </si>
  <si>
    <t xml:space="preserve">  9、其他支出</t>
  </si>
  <si>
    <t>三、国有资本经营预算支出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</si>
</sst>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0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幼圆"/>
      <charset val="134"/>
    </font>
    <font>
      <b/>
      <sz val="10"/>
      <name val="宋体"/>
      <charset val="134"/>
    </font>
    <font>
      <b/>
      <sz val="10"/>
      <name val="立体宋体-10Point"/>
      <charset val="134"/>
    </font>
    <font>
      <sz val="10"/>
      <name val="立体宋体-10Point"/>
      <charset val="134"/>
    </font>
    <font>
      <b/>
      <sz val="10"/>
      <color rgb="FFFF0000"/>
      <name val="立体宋体-10Point"/>
      <charset val="134"/>
    </font>
    <font>
      <b/>
      <sz val="18"/>
      <name val="宋体"/>
      <charset val="134"/>
    </font>
    <font>
      <b/>
      <sz val="12"/>
      <name val="Arial"/>
      <charset val="0"/>
    </font>
    <font>
      <sz val="11"/>
      <name val="宋体"/>
      <charset val="134"/>
    </font>
    <font>
      <sz val="12"/>
      <color theme="1"/>
      <name val="仿宋_GB2312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Times New Roman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2"/>
      <color rgb="FFFF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Arial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4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50" applyFont="1" applyFill="1" applyBorder="1" applyAlignment="1" applyProtection="1">
      <alignment horizontal="center" vertical="center"/>
      <protection locked="0"/>
    </xf>
    <xf numFmtId="0" fontId="5" fillId="0" borderId="1" xfId="50" applyFont="1" applyFill="1" applyBorder="1" applyAlignment="1">
      <alignment horizontal="right" vertical="center"/>
    </xf>
    <xf numFmtId="0" fontId="5" fillId="0" borderId="0" xfId="50" applyFont="1" applyFill="1" applyBorder="1" applyAlignment="1">
      <alignment horizontal="right" vertical="center"/>
    </xf>
    <xf numFmtId="0" fontId="6" fillId="0" borderId="2" xfId="50" applyFont="1" applyFill="1" applyBorder="1" applyAlignment="1">
      <alignment horizontal="center"/>
    </xf>
    <xf numFmtId="0" fontId="6" fillId="0" borderId="2" xfId="50" applyFont="1" applyFill="1" applyBorder="1" applyAlignment="1">
      <alignment horizontal="center" wrapText="1"/>
    </xf>
    <xf numFmtId="0" fontId="6" fillId="0" borderId="0" xfId="50" applyFont="1" applyFill="1" applyBorder="1" applyAlignment="1">
      <alignment horizontal="center"/>
    </xf>
    <xf numFmtId="0" fontId="6" fillId="0" borderId="2" xfId="50" applyFont="1" applyFill="1" applyBorder="1" applyAlignment="1">
      <alignment horizontal="left"/>
    </xf>
    <xf numFmtId="176" fontId="6" fillId="0" borderId="2" xfId="50" applyNumberFormat="1" applyFont="1" applyFill="1" applyBorder="1" applyAlignment="1">
      <alignment horizontal="center"/>
    </xf>
    <xf numFmtId="10" fontId="6" fillId="0" borderId="2" xfId="5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10" fontId="6" fillId="0" borderId="2" xfId="3" applyNumberFormat="1" applyFont="1" applyFill="1" applyBorder="1" applyAlignment="1">
      <alignment horizontal="center"/>
    </xf>
    <xf numFmtId="10" fontId="6" fillId="0" borderId="0" xfId="3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50" applyFont="1" applyFill="1" applyBorder="1" applyAlignment="1" applyProtection="1">
      <alignment horizontal="left"/>
    </xf>
    <xf numFmtId="176" fontId="6" fillId="0" borderId="2" xfId="49" applyNumberFormat="1" applyFont="1" applyFill="1" applyBorder="1" applyAlignment="1" applyProtection="1">
      <alignment horizontal="center" shrinkToFit="1"/>
      <protection locked="0"/>
    </xf>
    <xf numFmtId="10" fontId="7" fillId="0" borderId="0" xfId="3" applyNumberFormat="1" applyFont="1" applyFill="1" applyBorder="1" applyAlignment="1">
      <alignment horizontal="center"/>
    </xf>
    <xf numFmtId="176" fontId="8" fillId="0" borderId="2" xfId="49" applyNumberFormat="1" applyFont="1" applyFill="1" applyBorder="1" applyAlignment="1" applyProtection="1">
      <alignment horizontal="center" shrinkToFit="1"/>
      <protection locked="0"/>
    </xf>
    <xf numFmtId="0" fontId="7" fillId="0" borderId="0" xfId="50" applyFont="1" applyFill="1" applyBorder="1" applyAlignment="1">
      <alignment horizontal="center"/>
    </xf>
    <xf numFmtId="177" fontId="6" fillId="0" borderId="2" xfId="50" applyNumberFormat="1" applyFont="1" applyFill="1" applyBorder="1" applyAlignment="1">
      <alignment horizontal="center"/>
    </xf>
    <xf numFmtId="176" fontId="6" fillId="0" borderId="2" xfId="5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176" fontId="6" fillId="0" borderId="3" xfId="50" applyNumberFormat="1" applyFont="1" applyFill="1" applyBorder="1" applyAlignment="1">
      <alignment horizontal="center"/>
    </xf>
    <xf numFmtId="0" fontId="6" fillId="0" borderId="4" xfId="5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7" fillId="0" borderId="2" xfId="50" applyFont="1" applyFill="1" applyBorder="1" applyAlignment="1">
      <alignment horizontal="center"/>
    </xf>
    <xf numFmtId="0" fontId="7" fillId="0" borderId="2" xfId="5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horizontal="right" vertical="center"/>
    </xf>
    <xf numFmtId="3" fontId="2" fillId="0" borderId="5" xfId="0" applyNumberFormat="1" applyFont="1" applyFill="1" applyBorder="1" applyAlignment="1" applyProtection="1">
      <alignment horizontal="right" vertical="center"/>
    </xf>
    <xf numFmtId="0" fontId="2" fillId="0" borderId="6" xfId="0" applyNumberFormat="1" applyFont="1" applyFill="1" applyBorder="1" applyAlignment="1" applyProtection="1">
      <alignment vertical="center"/>
    </xf>
    <xf numFmtId="49" fontId="2" fillId="0" borderId="7" xfId="0" applyNumberFormat="1" applyFont="1" applyFill="1" applyBorder="1" applyAlignment="1" applyProtection="1">
      <alignment horizontal="right"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2" fillId="0" borderId="2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3" fontId="2" fillId="0" borderId="9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1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horizontal="center" vertical="center"/>
    </xf>
    <xf numFmtId="31" fontId="16" fillId="0" borderId="0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vertical="top"/>
      <protection locked="0"/>
    </xf>
    <xf numFmtId="176" fontId="1" fillId="0" borderId="2" xfId="0" applyNumberFormat="1" applyFont="1" applyFill="1" applyBorder="1" applyAlignment="1" applyProtection="1">
      <alignment horizontal="center"/>
    </xf>
    <xf numFmtId="179" fontId="1" fillId="0" borderId="2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protection locked="0"/>
    </xf>
    <xf numFmtId="0" fontId="11" fillId="0" borderId="2" xfId="0" applyFont="1" applyFill="1" applyBorder="1" applyAlignment="1" applyProtection="1">
      <alignment vertical="top"/>
      <protection locked="0"/>
    </xf>
    <xf numFmtId="178" fontId="11" fillId="0" borderId="2" xfId="0" applyNumberFormat="1" applyFont="1" applyFill="1" applyBorder="1" applyAlignment="1" applyProtection="1">
      <alignment vertical="center"/>
      <protection locked="0"/>
    </xf>
    <xf numFmtId="178" fontId="1" fillId="0" borderId="2" xfId="0" applyNumberFormat="1" applyFont="1" applyFill="1" applyBorder="1" applyAlignment="1" applyProtection="1">
      <alignment horizontal="center"/>
    </xf>
    <xf numFmtId="179" fontId="1" fillId="0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11" fillId="0" borderId="2" xfId="0" applyFont="1" applyFill="1" applyBorder="1" applyAlignment="1" applyProtection="1">
      <protection locked="0"/>
    </xf>
    <xf numFmtId="176" fontId="1" fillId="0" borderId="2" xfId="49" applyNumberFormat="1" applyFont="1" applyFill="1" applyBorder="1" applyAlignment="1" applyProtection="1">
      <alignment horizontal="center" shrinkToFit="1"/>
      <protection locked="0"/>
    </xf>
    <xf numFmtId="176" fontId="1" fillId="0" borderId="0" xfId="0" applyNumberFormat="1" applyFont="1" applyFill="1" applyBorder="1" applyAlignment="1" applyProtection="1">
      <alignment horizontal="right"/>
      <protection locked="0"/>
    </xf>
    <xf numFmtId="176" fontId="1" fillId="0" borderId="2" xfId="50" applyNumberFormat="1" applyFont="1" applyFill="1" applyBorder="1" applyAlignment="1" applyProtection="1">
      <alignment horizontal="center" vertical="center"/>
      <protection locked="0"/>
    </xf>
    <xf numFmtId="176" fontId="11" fillId="0" borderId="2" xfId="50" applyNumberFormat="1" applyFont="1" applyFill="1" applyBorder="1" applyAlignment="1" applyProtection="1">
      <alignment horizontal="center" vertical="center"/>
      <protection locked="0"/>
    </xf>
    <xf numFmtId="176" fontId="1" fillId="0" borderId="2" xfId="0" applyNumberFormat="1" applyFont="1" applyFill="1" applyBorder="1" applyAlignment="1" applyProtection="1">
      <alignment horizontal="center"/>
      <protection locked="0"/>
    </xf>
    <xf numFmtId="176" fontId="1" fillId="0" borderId="2" xfId="49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176" fontId="1" fillId="0" borderId="2" xfId="0" applyNumberFormat="1" applyFont="1" applyFill="1" applyBorder="1" applyAlignment="1" applyProtection="1">
      <alignment horizontal="center" vertical="center"/>
      <protection locked="0"/>
    </xf>
    <xf numFmtId="176" fontId="1" fillId="0" borderId="2" xfId="49" applyNumberFormat="1" applyFont="1" applyFill="1" applyBorder="1" applyAlignment="1" applyProtection="1">
      <alignment horizontal="center"/>
    </xf>
    <xf numFmtId="0" fontId="17" fillId="0" borderId="2" xfId="0" applyFont="1" applyFill="1" applyBorder="1" applyAlignment="1" applyProtection="1">
      <protection locked="0"/>
    </xf>
    <xf numFmtId="176" fontId="1" fillId="0" borderId="2" xfId="49" applyNumberFormat="1" applyFont="1" applyFill="1" applyBorder="1" applyAlignment="1" applyProtection="1">
      <alignment horizontal="center" shrinkToFit="1"/>
    </xf>
    <xf numFmtId="177" fontId="1" fillId="0" borderId="2" xfId="0" applyNumberFormat="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left" indent="1"/>
      <protection locked="0"/>
    </xf>
    <xf numFmtId="176" fontId="19" fillId="0" borderId="2" xfId="49" applyNumberFormat="1" applyFont="1" applyFill="1" applyBorder="1" applyAlignment="1" applyProtection="1">
      <alignment horizontal="center" shrinkToFit="1"/>
      <protection locked="0"/>
    </xf>
    <xf numFmtId="0" fontId="20" fillId="0" borderId="0" xfId="0" applyFont="1" applyFill="1" applyBorder="1" applyAlignment="1" applyProtection="1">
      <alignment horizontal="left" indent="1"/>
      <protection locked="0"/>
    </xf>
    <xf numFmtId="176" fontId="1" fillId="0" borderId="0" xfId="0" applyNumberFormat="1" applyFont="1" applyFill="1" applyBorder="1" applyAlignment="1" applyProtection="1">
      <alignment horizontal="center"/>
      <protection locked="0"/>
    </xf>
    <xf numFmtId="179" fontId="1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vertical="top"/>
      <protection locked="0"/>
    </xf>
    <xf numFmtId="176" fontId="22" fillId="0" borderId="0" xfId="0" applyNumberFormat="1" applyFont="1" applyFill="1" applyBorder="1" applyAlignment="1" applyProtection="1">
      <alignment vertical="top"/>
      <protection locked="0"/>
    </xf>
    <xf numFmtId="0" fontId="2" fillId="0" borderId="6" xfId="0" applyNumberFormat="1" applyFont="1" applyFill="1" applyBorder="1" applyAlignment="1" applyProtection="1">
      <alignment horizontal="left" vertical="center"/>
      <protection locked="0"/>
    </xf>
    <xf numFmtId="177" fontId="23" fillId="0" borderId="2" xfId="0" applyNumberFormat="1" applyFont="1" applyFill="1" applyBorder="1" applyAlignment="1" applyProtection="1">
      <alignment horizontal="center" vertical="top"/>
      <protection locked="0"/>
    </xf>
    <xf numFmtId="177" fontId="23" fillId="0" borderId="2" xfId="0" applyNumberFormat="1" applyFont="1" applyFill="1" applyBorder="1" applyAlignment="1" applyProtection="1">
      <alignment horizontal="center" vertical="top"/>
    </xf>
    <xf numFmtId="176" fontId="23" fillId="0" borderId="0" xfId="0" applyNumberFormat="1" applyFont="1" applyFill="1" applyBorder="1" applyAlignment="1" applyProtection="1">
      <alignment horizontal="left" vertical="top"/>
      <protection locked="0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5" xfId="0" applyNumberFormat="1" applyFont="1" applyFill="1" applyBorder="1" applyAlignment="1" applyProtection="1">
      <alignment horizontal="left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3&#24180;&#25910;&#25903;&#26376;&#25253;\2023&#24180;&#19978;&#25253;&#24066;&#23616;&#25910;&#20837;&#25253;&#34920;\&#33655;&#22616;&#21306;2023&#24180;12&#26376;&#25910;&#20837;&#26126;&#32454;&#34920;&#26679;&#65288;&#27827;&#19996;&#19977;&#21306;)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30;&#25919;&#24635;&#20915;&#31639;&#25253;&#34920;\2023&#24180;\&#24635;&#20915;&#31639;&#23450;&#31295;&#65288;&#26410;&#21457;&#24179;&#31227;&#25968;&#25454;&#65292;&#23450;&#31295;&#30452;&#25509;&#21457;&#32593;&#32476;&#29256;&#65289;\2023&#24180;&#24635;&#20915;&#31639;(&#2345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入明细表"/>
      <sheetName val="公式"/>
      <sheetName val="收入预计表 (2)"/>
    </sheetNames>
    <sheetDataSet>
      <sheetData sheetId="0"/>
      <sheetData sheetId="1">
        <row r="67">
          <cell r="C67">
            <v>6589</v>
          </cell>
        </row>
        <row r="68">
          <cell r="C68">
            <v>4416</v>
          </cell>
        </row>
        <row r="69">
          <cell r="C69">
            <v>993</v>
          </cell>
        </row>
        <row r="70">
          <cell r="C70">
            <v>386</v>
          </cell>
        </row>
        <row r="71">
          <cell r="C71">
            <v>22</v>
          </cell>
        </row>
        <row r="72">
          <cell r="C72">
            <v>721</v>
          </cell>
        </row>
        <row r="73">
          <cell r="C73">
            <v>51</v>
          </cell>
        </row>
        <row r="74">
          <cell r="C74">
            <v>0</v>
          </cell>
        </row>
        <row r="75">
          <cell r="C75">
            <v>24560</v>
          </cell>
        </row>
        <row r="76">
          <cell r="C76">
            <v>17664</v>
          </cell>
        </row>
        <row r="77">
          <cell r="C77">
            <v>17664</v>
          </cell>
        </row>
        <row r="78">
          <cell r="C78">
            <v>0</v>
          </cell>
        </row>
        <row r="79">
          <cell r="C79">
            <v>6896</v>
          </cell>
        </row>
        <row r="80">
          <cell r="C80">
            <v>4965</v>
          </cell>
        </row>
        <row r="81">
          <cell r="C81">
            <v>1931</v>
          </cell>
        </row>
        <row r="82">
          <cell r="C82">
            <v>0</v>
          </cell>
        </row>
        <row r="85">
          <cell r="C85">
            <v>0</v>
          </cell>
        </row>
        <row r="86">
          <cell r="C86">
            <v>119111</v>
          </cell>
        </row>
        <row r="87">
          <cell r="C87">
            <v>65609</v>
          </cell>
        </row>
        <row r="88">
          <cell r="C88">
            <v>0</v>
          </cell>
        </row>
        <row r="89">
          <cell r="C89">
            <v>15368</v>
          </cell>
        </row>
        <row r="90">
          <cell r="C90">
            <v>5976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32158</v>
          </cell>
        </row>
        <row r="94">
          <cell r="C94">
            <v>189633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  <sheetName val="L23"/>
    </sheetNames>
    <sheetDataSet>
      <sheetData sheetId="0"/>
      <sheetData sheetId="1"/>
      <sheetData sheetId="2"/>
      <sheetData sheetId="3"/>
      <sheetData sheetId="4">
        <row r="7">
          <cell r="C7">
            <v>1045</v>
          </cell>
        </row>
        <row r="19">
          <cell r="C19">
            <v>718</v>
          </cell>
        </row>
        <row r="28">
          <cell r="C28">
            <v>8965</v>
          </cell>
        </row>
        <row r="39">
          <cell r="C39">
            <v>526</v>
          </cell>
        </row>
        <row r="50">
          <cell r="C50">
            <v>300</v>
          </cell>
        </row>
        <row r="61">
          <cell r="C61">
            <v>619</v>
          </cell>
        </row>
        <row r="72">
          <cell r="C72">
            <v>2270</v>
          </cell>
        </row>
        <row r="80">
          <cell r="C80">
            <v>279</v>
          </cell>
        </row>
        <row r="89">
          <cell r="C89">
            <v>0</v>
          </cell>
        </row>
        <row r="102">
          <cell r="C102">
            <v>928</v>
          </cell>
        </row>
        <row r="111">
          <cell r="C111">
            <v>120</v>
          </cell>
        </row>
        <row r="122">
          <cell r="C122">
            <v>9</v>
          </cell>
        </row>
        <row r="134">
          <cell r="C134">
            <v>0</v>
          </cell>
        </row>
        <row r="141">
          <cell r="C141">
            <v>0</v>
          </cell>
        </row>
        <row r="149">
          <cell r="C149">
            <v>24</v>
          </cell>
        </row>
        <row r="155">
          <cell r="C155">
            <v>76</v>
          </cell>
        </row>
        <row r="162">
          <cell r="C162">
            <v>207</v>
          </cell>
        </row>
        <row r="169">
          <cell r="C169">
            <v>772</v>
          </cell>
        </row>
        <row r="176">
          <cell r="C176">
            <v>789</v>
          </cell>
        </row>
        <row r="183">
          <cell r="C183">
            <v>418</v>
          </cell>
        </row>
        <row r="190">
          <cell r="C190">
            <v>256</v>
          </cell>
        </row>
        <row r="198">
          <cell r="C198">
            <v>0</v>
          </cell>
        </row>
        <row r="204">
          <cell r="C204">
            <v>454</v>
          </cell>
        </row>
        <row r="210">
          <cell r="C210">
            <v>75</v>
          </cell>
        </row>
        <row r="217">
          <cell r="C217">
            <v>1413</v>
          </cell>
        </row>
        <row r="232">
          <cell r="C232">
            <v>372</v>
          </cell>
        </row>
        <row r="236">
          <cell r="C236">
            <v>0</v>
          </cell>
        </row>
        <row r="243">
          <cell r="C243">
            <v>0</v>
          </cell>
        </row>
        <row r="246">
          <cell r="C246">
            <v>0</v>
          </cell>
        </row>
        <row r="249">
          <cell r="C249">
            <v>0</v>
          </cell>
        </row>
        <row r="255">
          <cell r="C255">
            <v>0</v>
          </cell>
        </row>
        <row r="260">
          <cell r="C260">
            <v>0</v>
          </cell>
        </row>
        <row r="262">
          <cell r="C262">
            <v>0</v>
          </cell>
        </row>
        <row r="267">
          <cell r="C267">
            <v>0</v>
          </cell>
        </row>
        <row r="273">
          <cell r="C273">
            <v>0</v>
          </cell>
        </row>
        <row r="276">
          <cell r="C276">
            <v>0</v>
          </cell>
        </row>
        <row r="280">
          <cell r="C280">
            <v>0</v>
          </cell>
        </row>
        <row r="282">
          <cell r="C282">
            <v>0</v>
          </cell>
        </row>
        <row r="284">
          <cell r="C284">
            <v>0</v>
          </cell>
        </row>
        <row r="292">
          <cell r="C292">
            <v>0</v>
          </cell>
        </row>
        <row r="295">
          <cell r="C295">
            <v>156</v>
          </cell>
        </row>
        <row r="298">
          <cell r="C298">
            <v>2282</v>
          </cell>
        </row>
        <row r="309">
          <cell r="C309">
            <v>0</v>
          </cell>
        </row>
        <row r="316">
          <cell r="C316">
            <v>284</v>
          </cell>
        </row>
        <row r="324">
          <cell r="C324">
            <v>304</v>
          </cell>
        </row>
        <row r="333">
          <cell r="C333">
            <v>502</v>
          </cell>
        </row>
        <row r="347">
          <cell r="C347">
            <v>0</v>
          </cell>
        </row>
        <row r="357">
          <cell r="C357">
            <v>0</v>
          </cell>
        </row>
        <row r="367">
          <cell r="C367">
            <v>0</v>
          </cell>
        </row>
        <row r="375">
          <cell r="C375">
            <v>0</v>
          </cell>
        </row>
        <row r="381">
          <cell r="C381">
            <v>92</v>
          </cell>
        </row>
        <row r="385">
          <cell r="C385">
            <v>790</v>
          </cell>
        </row>
        <row r="390">
          <cell r="C390">
            <v>52054</v>
          </cell>
        </row>
        <row r="397">
          <cell r="C397">
            <v>0</v>
          </cell>
        </row>
        <row r="403">
          <cell r="C403">
            <v>0</v>
          </cell>
        </row>
        <row r="409">
          <cell r="C409">
            <v>0</v>
          </cell>
        </row>
        <row r="413">
          <cell r="C413">
            <v>0</v>
          </cell>
        </row>
        <row r="417">
          <cell r="C417">
            <v>0</v>
          </cell>
        </row>
        <row r="421">
          <cell r="C421">
            <v>203</v>
          </cell>
        </row>
        <row r="427">
          <cell r="C427">
            <v>1116</v>
          </cell>
        </row>
        <row r="434">
          <cell r="C434">
            <v>315</v>
          </cell>
        </row>
        <row r="437">
          <cell r="C437">
            <v>1230</v>
          </cell>
        </row>
        <row r="442">
          <cell r="C442">
            <v>9</v>
          </cell>
        </row>
        <row r="451">
          <cell r="C451">
            <v>0</v>
          </cell>
        </row>
        <row r="457">
          <cell r="C457">
            <v>0</v>
          </cell>
        </row>
        <row r="462">
          <cell r="C462">
            <v>19</v>
          </cell>
        </row>
        <row r="467">
          <cell r="C467">
            <v>7</v>
          </cell>
        </row>
        <row r="472">
          <cell r="C472">
            <v>19</v>
          </cell>
        </row>
        <row r="479">
          <cell r="C479">
            <v>0</v>
          </cell>
        </row>
        <row r="483">
          <cell r="C483">
            <v>50</v>
          </cell>
        </row>
        <row r="487">
          <cell r="C487">
            <v>19397</v>
          </cell>
        </row>
        <row r="493">
          <cell r="C493">
            <v>609</v>
          </cell>
        </row>
        <row r="509">
          <cell r="C509">
            <v>0</v>
          </cell>
        </row>
        <row r="517">
          <cell r="C517">
            <v>6</v>
          </cell>
        </row>
        <row r="528">
          <cell r="C528">
            <v>0</v>
          </cell>
        </row>
        <row r="537">
          <cell r="C537">
            <v>0</v>
          </cell>
        </row>
        <row r="545">
          <cell r="C545">
            <v>110</v>
          </cell>
        </row>
        <row r="550">
          <cell r="C550">
            <v>568</v>
          </cell>
        </row>
        <row r="569">
          <cell r="C569">
            <v>463</v>
          </cell>
        </row>
        <row r="577">
          <cell r="C577">
            <v>0</v>
          </cell>
        </row>
        <row r="579">
          <cell r="C579">
            <v>8776</v>
          </cell>
        </row>
        <row r="588">
          <cell r="C588">
            <v>0</v>
          </cell>
        </row>
        <row r="592">
          <cell r="C592">
            <v>1489</v>
          </cell>
        </row>
        <row r="602">
          <cell r="C602">
            <v>1179</v>
          </cell>
        </row>
        <row r="611">
          <cell r="C611">
            <v>860</v>
          </cell>
        </row>
        <row r="618">
          <cell r="C618">
            <v>822</v>
          </cell>
        </row>
        <row r="626">
          <cell r="C626">
            <v>950</v>
          </cell>
        </row>
        <row r="635">
          <cell r="C635">
            <v>46</v>
          </cell>
        </row>
        <row r="641">
          <cell r="C641">
            <v>1961</v>
          </cell>
        </row>
        <row r="644">
          <cell r="C644">
            <v>0</v>
          </cell>
        </row>
        <row r="647">
          <cell r="C647">
            <v>15</v>
          </cell>
        </row>
        <row r="650">
          <cell r="C650">
            <v>0</v>
          </cell>
        </row>
        <row r="653">
          <cell r="C653">
            <v>2</v>
          </cell>
        </row>
        <row r="656">
          <cell r="C656">
            <v>489</v>
          </cell>
        </row>
        <row r="660">
          <cell r="C660">
            <v>0</v>
          </cell>
        </row>
        <row r="664">
          <cell r="C664">
            <v>213</v>
          </cell>
        </row>
        <row r="672">
          <cell r="C672">
            <v>0</v>
          </cell>
        </row>
        <row r="675">
          <cell r="C675">
            <v>510</v>
          </cell>
        </row>
        <row r="678">
          <cell r="C678">
            <v>495</v>
          </cell>
        </row>
        <row r="683">
          <cell r="C683">
            <v>0</v>
          </cell>
        </row>
        <row r="698">
          <cell r="C698">
            <v>1235</v>
          </cell>
        </row>
        <row r="702">
          <cell r="C702">
            <v>8022</v>
          </cell>
        </row>
        <row r="714">
          <cell r="C714">
            <v>6</v>
          </cell>
        </row>
        <row r="717">
          <cell r="C717">
            <v>2280</v>
          </cell>
        </row>
        <row r="721">
          <cell r="C721">
            <v>2538</v>
          </cell>
        </row>
        <row r="726">
          <cell r="C726">
            <v>1556</v>
          </cell>
        </row>
        <row r="730">
          <cell r="C730">
            <v>468</v>
          </cell>
        </row>
        <row r="734">
          <cell r="C734">
            <v>114</v>
          </cell>
        </row>
        <row r="737">
          <cell r="C737">
            <v>148</v>
          </cell>
        </row>
        <row r="746">
          <cell r="C746">
            <v>0</v>
          </cell>
        </row>
        <row r="748">
          <cell r="C748">
            <v>9</v>
          </cell>
        </row>
        <row r="751">
          <cell r="C751">
            <v>37</v>
          </cell>
        </row>
        <row r="761">
          <cell r="C761">
            <v>0</v>
          </cell>
        </row>
        <row r="765">
          <cell r="C765">
            <v>93</v>
          </cell>
        </row>
        <row r="774">
          <cell r="C774">
            <v>89</v>
          </cell>
        </row>
        <row r="781">
          <cell r="C781">
            <v>3</v>
          </cell>
        </row>
        <row r="788">
          <cell r="C788">
            <v>0</v>
          </cell>
        </row>
        <row r="794">
          <cell r="C794">
            <v>0</v>
          </cell>
        </row>
        <row r="797">
          <cell r="C797">
            <v>0</v>
          </cell>
        </row>
        <row r="800">
          <cell r="C800">
            <v>0</v>
          </cell>
        </row>
        <row r="802">
          <cell r="C802">
            <v>7</v>
          </cell>
        </row>
        <row r="804">
          <cell r="C804">
            <v>0</v>
          </cell>
        </row>
        <row r="810">
          <cell r="C810">
            <v>0</v>
          </cell>
        </row>
        <row r="812">
          <cell r="C812">
            <v>0</v>
          </cell>
        </row>
        <row r="814">
          <cell r="C814">
            <v>0</v>
          </cell>
        </row>
        <row r="825">
          <cell r="C825">
            <v>1032</v>
          </cell>
        </row>
        <row r="828">
          <cell r="C828">
            <v>55709</v>
          </cell>
        </row>
        <row r="839">
          <cell r="C839">
            <v>37</v>
          </cell>
        </row>
        <row r="841">
          <cell r="C841">
            <v>4200</v>
          </cell>
        </row>
        <row r="844">
          <cell r="C844">
            <v>7970</v>
          </cell>
        </row>
        <row r="846">
          <cell r="C846">
            <v>0</v>
          </cell>
        </row>
        <row r="848">
          <cell r="C848">
            <v>38315</v>
          </cell>
        </row>
        <row r="851">
          <cell r="C851">
            <v>1923</v>
          </cell>
        </row>
        <row r="877">
          <cell r="C877">
            <v>105</v>
          </cell>
        </row>
        <row r="899">
          <cell r="C899">
            <v>301</v>
          </cell>
        </row>
        <row r="927">
          <cell r="C927">
            <v>202</v>
          </cell>
        </row>
        <row r="938">
          <cell r="C938">
            <v>1887</v>
          </cell>
        </row>
        <row r="945">
          <cell r="C945">
            <v>27</v>
          </cell>
        </row>
        <row r="951">
          <cell r="C951">
            <v>74</v>
          </cell>
        </row>
        <row r="954">
          <cell r="C954">
            <v>822</v>
          </cell>
        </row>
        <row r="958">
          <cell r="C958">
            <v>198</v>
          </cell>
        </row>
        <row r="980">
          <cell r="C980">
            <v>8</v>
          </cell>
        </row>
        <row r="990">
          <cell r="C990">
            <v>0</v>
          </cell>
        </row>
        <row r="1000">
          <cell r="C1000">
            <v>0</v>
          </cell>
        </row>
        <row r="1007">
          <cell r="C1007">
            <v>46</v>
          </cell>
        </row>
        <row r="1012">
          <cell r="C1012">
            <v>1390</v>
          </cell>
        </row>
        <row r="1016">
          <cell r="C1016">
            <v>0</v>
          </cell>
        </row>
        <row r="1026">
          <cell r="C1026">
            <v>90</v>
          </cell>
        </row>
        <row r="1042">
          <cell r="C1042">
            <v>0</v>
          </cell>
        </row>
        <row r="1047">
          <cell r="C1047">
            <v>24</v>
          </cell>
        </row>
        <row r="1058">
          <cell r="C1058">
            <v>0</v>
          </cell>
        </row>
        <row r="1065">
          <cell r="C1065">
            <v>0</v>
          </cell>
        </row>
        <row r="1073">
          <cell r="C1073">
            <v>87</v>
          </cell>
        </row>
        <row r="1080">
          <cell r="C1080">
            <v>50</v>
          </cell>
        </row>
        <row r="1090">
          <cell r="C1090">
            <v>10</v>
          </cell>
        </row>
        <row r="1096">
          <cell r="C1096">
            <v>38</v>
          </cell>
        </row>
        <row r="1100">
          <cell r="C1100">
            <v>17</v>
          </cell>
        </row>
        <row r="1107">
          <cell r="C1107">
            <v>1</v>
          </cell>
        </row>
        <row r="1117">
          <cell r="C1117">
            <v>0</v>
          </cell>
        </row>
        <row r="1123">
          <cell r="C1123">
            <v>0</v>
          </cell>
        </row>
        <row r="1126">
          <cell r="C1126">
            <v>5</v>
          </cell>
        </row>
        <row r="1130">
          <cell r="C1130">
            <v>0</v>
          </cell>
        </row>
        <row r="1131">
          <cell r="C1131">
            <v>0</v>
          </cell>
        </row>
        <row r="1132">
          <cell r="C1132">
            <v>0</v>
          </cell>
        </row>
        <row r="1133">
          <cell r="C1133">
            <v>0</v>
          </cell>
        </row>
        <row r="1134">
          <cell r="C1134">
            <v>0</v>
          </cell>
        </row>
        <row r="1135">
          <cell r="C1135">
            <v>0</v>
          </cell>
        </row>
        <row r="1136">
          <cell r="C1136">
            <v>0</v>
          </cell>
        </row>
        <row r="1137">
          <cell r="C1137">
            <v>0</v>
          </cell>
        </row>
        <row r="1138">
          <cell r="C1138">
            <v>0</v>
          </cell>
        </row>
        <row r="1140">
          <cell r="C1140">
            <v>206</v>
          </cell>
        </row>
        <row r="1167">
          <cell r="C1167">
            <v>0</v>
          </cell>
        </row>
        <row r="1182">
          <cell r="C1182">
            <v>0</v>
          </cell>
        </row>
        <row r="1185">
          <cell r="C1185">
            <v>2230</v>
          </cell>
        </row>
        <row r="1197">
          <cell r="C1197">
            <v>1454</v>
          </cell>
        </row>
        <row r="1201">
          <cell r="C1201">
            <v>0</v>
          </cell>
        </row>
        <row r="1206">
          <cell r="C1206">
            <v>72</v>
          </cell>
        </row>
        <row r="1224">
          <cell r="C1224">
            <v>0</v>
          </cell>
        </row>
        <row r="1230">
          <cell r="C1230">
            <v>20</v>
          </cell>
        </row>
        <row r="1236">
          <cell r="C1236">
            <v>0</v>
          </cell>
        </row>
        <row r="1250">
          <cell r="C1250">
            <v>297</v>
          </cell>
        </row>
        <row r="1261">
          <cell r="C1261">
            <v>1145</v>
          </cell>
        </row>
        <row r="1268">
          <cell r="C1268">
            <v>0</v>
          </cell>
        </row>
        <row r="1276">
          <cell r="C1276">
            <v>0</v>
          </cell>
        </row>
        <row r="1289">
          <cell r="C1289">
            <v>0</v>
          </cell>
        </row>
        <row r="1293">
          <cell r="C1293">
            <v>62</v>
          </cell>
        </row>
        <row r="1297">
          <cell r="C1297">
            <v>0</v>
          </cell>
        </row>
        <row r="1300">
          <cell r="C1300">
            <v>0</v>
          </cell>
        </row>
        <row r="1303">
          <cell r="C1303">
            <v>0</v>
          </cell>
        </row>
        <row r="1304">
          <cell r="C1304">
            <v>0</v>
          </cell>
        </row>
        <row r="1309">
          <cell r="C1309">
            <v>2501</v>
          </cell>
        </row>
        <row r="1315">
          <cell r="C1315">
            <v>0</v>
          </cell>
        </row>
        <row r="1316">
          <cell r="C1316">
            <v>0</v>
          </cell>
        </row>
        <row r="1317">
          <cell r="C131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5">
          <cell r="C15">
            <v>25</v>
          </cell>
        </row>
        <row r="27">
          <cell r="C27">
            <v>0</v>
          </cell>
        </row>
        <row r="31">
          <cell r="C31">
            <v>80</v>
          </cell>
        </row>
        <row r="35">
          <cell r="C35">
            <v>0</v>
          </cell>
        </row>
        <row r="39">
          <cell r="C39">
            <v>0</v>
          </cell>
        </row>
        <row r="74">
          <cell r="C74">
            <v>0</v>
          </cell>
        </row>
        <row r="75">
          <cell r="C75">
            <v>60</v>
          </cell>
        </row>
        <row r="93">
          <cell r="C93">
            <v>0</v>
          </cell>
        </row>
        <row r="141">
          <cell r="C141">
            <v>0</v>
          </cell>
        </row>
        <row r="175">
          <cell r="C175">
            <v>0</v>
          </cell>
        </row>
        <row r="178">
          <cell r="C178">
            <v>0</v>
          </cell>
        </row>
        <row r="189">
          <cell r="C189">
            <v>76900</v>
          </cell>
        </row>
        <row r="202">
          <cell r="C202">
            <v>0</v>
          </cell>
        </row>
        <row r="203">
          <cell r="C203">
            <v>333</v>
          </cell>
        </row>
        <row r="218">
          <cell r="C218">
            <v>0</v>
          </cell>
        </row>
        <row r="220">
          <cell r="C220">
            <v>0</v>
          </cell>
        </row>
        <row r="222">
          <cell r="C222">
            <v>0</v>
          </cell>
        </row>
        <row r="223">
          <cell r="C223">
            <v>0</v>
          </cell>
        </row>
        <row r="225">
          <cell r="C225">
            <v>0</v>
          </cell>
        </row>
        <row r="228">
          <cell r="C228">
            <v>0</v>
          </cell>
        </row>
        <row r="230">
          <cell r="C230">
            <v>5556</v>
          </cell>
        </row>
        <row r="231">
          <cell r="C231">
            <v>0</v>
          </cell>
        </row>
        <row r="235">
          <cell r="C235">
            <v>0</v>
          </cell>
        </row>
        <row r="237">
          <cell r="C237">
            <v>0</v>
          </cell>
        </row>
        <row r="239">
          <cell r="C239">
            <v>0</v>
          </cell>
        </row>
        <row r="240">
          <cell r="C240">
            <v>0</v>
          </cell>
        </row>
        <row r="242">
          <cell r="C242">
            <v>0</v>
          </cell>
        </row>
        <row r="245">
          <cell r="C245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5">
          <cell r="E5">
            <v>31137</v>
          </cell>
        </row>
        <row r="5">
          <cell r="J5">
            <v>1050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zoomScaleSheetLayoutView="60" workbookViewId="0">
      <selection activeCell="B1" sqref="B$1:G$1048576"/>
    </sheetView>
  </sheetViews>
  <sheetFormatPr defaultColWidth="8.36666666666667" defaultRowHeight="14.25"/>
  <cols>
    <col min="1" max="1" width="33.2583333333333" style="65" customWidth="1"/>
    <col min="2" max="7" width="10.2916666666667" style="62" customWidth="1"/>
    <col min="8" max="8" width="8.49166666666667" style="62" customWidth="1"/>
    <col min="9" max="10" width="8.36666666666667" style="62" customWidth="1"/>
    <col min="11" max="16384" width="8.36666666666667" style="62"/>
  </cols>
  <sheetData>
    <row r="1" ht="15" spans="1:9">
      <c r="A1" s="66" t="s">
        <v>0</v>
      </c>
      <c r="B1" s="67"/>
      <c r="C1" s="67"/>
      <c r="D1" s="67"/>
      <c r="E1" s="67"/>
      <c r="F1" s="67"/>
      <c r="G1" s="67"/>
      <c r="H1" s="67"/>
    </row>
    <row r="2" ht="41" customHeight="1" spans="1:9">
      <c r="A2" s="68" t="s">
        <v>1</v>
      </c>
      <c r="B2" s="69"/>
      <c r="C2" s="69"/>
      <c r="D2" s="69"/>
      <c r="E2" s="69"/>
      <c r="F2" s="69"/>
      <c r="G2" s="69"/>
      <c r="H2" s="67"/>
    </row>
    <row r="3" ht="25" customHeight="1" spans="1:9">
      <c r="A3" s="70"/>
      <c r="B3" s="71"/>
      <c r="C3" s="71"/>
      <c r="D3" s="67"/>
      <c r="E3" s="72" t="s">
        <v>2</v>
      </c>
      <c r="F3" s="72"/>
      <c r="G3" s="72"/>
      <c r="H3" s="72"/>
    </row>
    <row r="4" ht="18" customHeight="1" spans="1:9">
      <c r="A4" s="73" t="s">
        <v>3</v>
      </c>
      <c r="B4" s="74" t="s">
        <v>4</v>
      </c>
      <c r="C4" s="75"/>
      <c r="D4" s="75"/>
      <c r="E4" s="75"/>
      <c r="F4" s="75"/>
      <c r="G4" s="76"/>
    </row>
    <row r="5" ht="30.75" customHeight="1" spans="1:9">
      <c r="A5" s="73"/>
      <c r="B5" s="77" t="s">
        <v>5</v>
      </c>
      <c r="C5" s="78" t="s">
        <v>6</v>
      </c>
      <c r="D5" s="77" t="s">
        <v>7</v>
      </c>
      <c r="E5" s="78" t="s">
        <v>8</v>
      </c>
      <c r="F5" s="77" t="s">
        <v>9</v>
      </c>
      <c r="G5" s="77"/>
    </row>
    <row r="6" ht="25.5" customHeight="1" spans="1:9">
      <c r="A6" s="73"/>
      <c r="B6" s="77"/>
      <c r="C6" s="79"/>
      <c r="D6" s="77"/>
      <c r="E6" s="79"/>
      <c r="F6" s="77" t="s">
        <v>10</v>
      </c>
      <c r="G6" s="73" t="s">
        <v>11</v>
      </c>
    </row>
    <row r="7" ht="20.25" customHeight="1" spans="1:9">
      <c r="A7" s="80" t="s">
        <v>12</v>
      </c>
      <c r="B7" s="81">
        <f>B8+B9</f>
        <v>77186.2857142857</v>
      </c>
      <c r="C7" s="81">
        <f>C8+C9</f>
        <v>70522.8095238095</v>
      </c>
      <c r="D7" s="82">
        <f t="shared" ref="D7:D9" si="0">C7/B7*100</f>
        <v>91.3670205415223</v>
      </c>
      <c r="E7" s="81">
        <v>70891</v>
      </c>
      <c r="F7" s="81">
        <f t="shared" ref="F7:F48" si="1">C7-E7</f>
        <v>-368.190476190473</v>
      </c>
      <c r="G7" s="82">
        <f t="shared" ref="G7:G9" si="2">F7/E7*100</f>
        <v>-0.519375486578654</v>
      </c>
      <c r="H7" s="83"/>
    </row>
    <row r="8" ht="20.25" customHeight="1" spans="1:9">
      <c r="A8" s="84" t="s">
        <v>13</v>
      </c>
      <c r="B8" s="81">
        <f>B13+B32+B39</f>
        <v>70600.2857142857</v>
      </c>
      <c r="C8" s="81">
        <f>C13+C32+C39</f>
        <v>64142.8095238095</v>
      </c>
      <c r="D8" s="82">
        <f t="shared" si="0"/>
        <v>90.8534701734648</v>
      </c>
      <c r="E8" s="81">
        <v>64181</v>
      </c>
      <c r="F8" s="81">
        <f t="shared" si="1"/>
        <v>-38.1904761904734</v>
      </c>
      <c r="G8" s="82">
        <f t="shared" si="2"/>
        <v>-0.0595043333548455</v>
      </c>
      <c r="H8" s="83"/>
    </row>
    <row r="9" ht="20.25" customHeight="1" spans="1:9">
      <c r="A9" s="84" t="s">
        <v>14</v>
      </c>
      <c r="B9" s="81">
        <f>B30</f>
        <v>6586</v>
      </c>
      <c r="C9" s="81">
        <f>C30</f>
        <v>6380</v>
      </c>
      <c r="D9" s="82">
        <f t="shared" si="0"/>
        <v>96.8721530519283</v>
      </c>
      <c r="E9" s="81">
        <v>6710</v>
      </c>
      <c r="F9" s="81">
        <f t="shared" si="1"/>
        <v>-330</v>
      </c>
      <c r="G9" s="82">
        <f t="shared" si="2"/>
        <v>-4.91803278688525</v>
      </c>
      <c r="H9" s="83"/>
    </row>
    <row r="10" s="61" customFormat="1" ht="20.25" customHeight="1" spans="1:9">
      <c r="A10" s="85" t="s">
        <v>15</v>
      </c>
      <c r="B10" s="86">
        <f>B8/B7*100</f>
        <v>91.4673961325476</v>
      </c>
      <c r="C10" s="86">
        <f>C8/C7*100</f>
        <v>90.9532815792797</v>
      </c>
      <c r="D10" s="82"/>
      <c r="E10" s="86">
        <v>90.53</v>
      </c>
      <c r="F10" s="81">
        <f t="shared" si="1"/>
        <v>0.42328157927966</v>
      </c>
      <c r="G10" s="87"/>
    </row>
    <row r="11" ht="20.25" customHeight="1" spans="1:9">
      <c r="A11" s="80" t="s">
        <v>16</v>
      </c>
      <c r="B11" s="81">
        <f>B13+B30</f>
        <v>42914</v>
      </c>
      <c r="C11" s="81">
        <f>C13+C30</f>
        <v>39374</v>
      </c>
      <c r="D11" s="82">
        <f t="shared" ref="D11:D48" si="3">C11/B11*100</f>
        <v>91.750943747961</v>
      </c>
      <c r="E11" s="81">
        <v>39734</v>
      </c>
      <c r="F11" s="81">
        <f t="shared" si="1"/>
        <v>-360</v>
      </c>
      <c r="G11" s="82">
        <f t="shared" ref="G11:G48" si="4">F11/E11*100</f>
        <v>-0.906025066693512</v>
      </c>
      <c r="H11" s="83"/>
    </row>
    <row r="12" ht="20.25" customHeight="1" spans="1:9">
      <c r="A12" s="84" t="s">
        <v>17</v>
      </c>
      <c r="B12" s="82">
        <f>B13/B11*100</f>
        <v>84.653026984201</v>
      </c>
      <c r="C12" s="82">
        <f>C13/C11*100</f>
        <v>83.7964138771778</v>
      </c>
      <c r="D12" s="87"/>
      <c r="E12" s="82">
        <v>83.11</v>
      </c>
      <c r="F12" s="81">
        <f t="shared" si="1"/>
        <v>0.686413877177827</v>
      </c>
      <c r="G12" s="82">
        <f t="shared" si="4"/>
        <v>0.825910091659039</v>
      </c>
      <c r="H12" s="83"/>
    </row>
    <row r="13" s="62" customFormat="1" ht="20.25" customHeight="1" spans="1:9">
      <c r="A13" s="84" t="s">
        <v>18</v>
      </c>
      <c r="B13" s="81">
        <f>B14+B29+SUM(B16:B28)</f>
        <v>36328</v>
      </c>
      <c r="C13" s="81">
        <f>C14+SUM(C16:C28)</f>
        <v>32994</v>
      </c>
      <c r="D13" s="82">
        <f t="shared" si="3"/>
        <v>90.8225060559348</v>
      </c>
      <c r="E13" s="81">
        <v>33024</v>
      </c>
      <c r="F13" s="81">
        <f t="shared" si="1"/>
        <v>-30</v>
      </c>
      <c r="G13" s="82">
        <f t="shared" si="4"/>
        <v>-0.0908430232558139</v>
      </c>
      <c r="H13" s="83"/>
      <c r="I13" s="88"/>
    </row>
    <row r="14" ht="20.25" customHeight="1" spans="1:9">
      <c r="A14" s="89" t="s">
        <v>19</v>
      </c>
      <c r="B14" s="90">
        <v>13544</v>
      </c>
      <c r="C14" s="90">
        <v>13248</v>
      </c>
      <c r="D14" s="82">
        <f t="shared" si="3"/>
        <v>97.8145304193739</v>
      </c>
      <c r="E14" s="90">
        <v>12312</v>
      </c>
      <c r="F14" s="81">
        <f t="shared" si="1"/>
        <v>936</v>
      </c>
      <c r="G14" s="82">
        <f t="shared" si="4"/>
        <v>7.60233918128655</v>
      </c>
      <c r="H14" s="91"/>
      <c r="I14" s="88"/>
    </row>
    <row r="15" ht="20.25" hidden="1" customHeight="1" spans="1:9">
      <c r="A15" s="89" t="s">
        <v>20</v>
      </c>
      <c r="B15" s="92"/>
      <c r="C15" s="90"/>
      <c r="D15" s="82" t="e">
        <f t="shared" si="3"/>
        <v>#DIV/0!</v>
      </c>
      <c r="E15" s="90"/>
      <c r="F15" s="81">
        <f t="shared" si="1"/>
        <v>0</v>
      </c>
      <c r="G15" s="82" t="e">
        <f t="shared" si="4"/>
        <v>#DIV/0!</v>
      </c>
      <c r="H15" s="91"/>
      <c r="I15" s="88"/>
    </row>
    <row r="16" ht="20.25" customHeight="1" spans="1:9">
      <c r="A16" s="89" t="s">
        <v>21</v>
      </c>
      <c r="B16" s="92">
        <v>3368</v>
      </c>
      <c r="C16" s="90">
        <v>2317</v>
      </c>
      <c r="D16" s="82">
        <f t="shared" si="3"/>
        <v>68.7945368171021</v>
      </c>
      <c r="E16" s="90">
        <v>3062</v>
      </c>
      <c r="F16" s="81">
        <f t="shared" si="1"/>
        <v>-745</v>
      </c>
      <c r="G16" s="82">
        <f t="shared" si="4"/>
        <v>-24.3305029392554</v>
      </c>
      <c r="H16" s="91"/>
      <c r="I16" s="88"/>
    </row>
    <row r="17" ht="20.25" customHeight="1" spans="1:10">
      <c r="A17" s="89" t="s">
        <v>22</v>
      </c>
      <c r="B17" s="92">
        <v>908</v>
      </c>
      <c r="C17" s="90">
        <v>901</v>
      </c>
      <c r="D17" s="82">
        <f t="shared" si="3"/>
        <v>99.2290748898678</v>
      </c>
      <c r="E17" s="90">
        <v>825</v>
      </c>
      <c r="F17" s="81">
        <f t="shared" si="1"/>
        <v>76</v>
      </c>
      <c r="G17" s="82">
        <f t="shared" si="4"/>
        <v>9.21212121212121</v>
      </c>
      <c r="H17" s="91"/>
      <c r="I17" s="88"/>
    </row>
    <row r="18" ht="20.25" customHeight="1" spans="1:10">
      <c r="A18" s="89" t="s">
        <v>23</v>
      </c>
      <c r="B18" s="92">
        <v>65</v>
      </c>
      <c r="C18" s="90">
        <v>65</v>
      </c>
      <c r="D18" s="82">
        <f t="shared" si="3"/>
        <v>100</v>
      </c>
      <c r="E18" s="90">
        <v>59</v>
      </c>
      <c r="F18" s="81">
        <f t="shared" si="1"/>
        <v>6</v>
      </c>
      <c r="G18" s="82">
        <f t="shared" si="4"/>
        <v>10.1694915254237</v>
      </c>
      <c r="H18" s="91"/>
      <c r="I18" s="88"/>
    </row>
    <row r="19" ht="20.25" customHeight="1" spans="1:10">
      <c r="A19" s="89" t="s">
        <v>24</v>
      </c>
      <c r="B19" s="92">
        <v>2254</v>
      </c>
      <c r="C19" s="90">
        <v>2056</v>
      </c>
      <c r="D19" s="82">
        <f t="shared" si="3"/>
        <v>91.2156166814552</v>
      </c>
      <c r="E19" s="90">
        <v>2049</v>
      </c>
      <c r="F19" s="81">
        <f t="shared" si="1"/>
        <v>7</v>
      </c>
      <c r="G19" s="82">
        <f t="shared" si="4"/>
        <v>0.341630063445583</v>
      </c>
      <c r="H19" s="91"/>
      <c r="I19" s="88"/>
    </row>
    <row r="20" ht="20.25" customHeight="1" spans="1:10">
      <c r="A20" s="89" t="s">
        <v>25</v>
      </c>
      <c r="B20" s="92">
        <v>2096</v>
      </c>
      <c r="C20" s="90">
        <v>4614</v>
      </c>
      <c r="D20" s="82">
        <f t="shared" si="3"/>
        <v>220.13358778626</v>
      </c>
      <c r="E20" s="90">
        <v>1905</v>
      </c>
      <c r="F20" s="81">
        <f t="shared" si="1"/>
        <v>2709</v>
      </c>
      <c r="G20" s="82">
        <f t="shared" si="4"/>
        <v>142.204724409449</v>
      </c>
      <c r="H20" s="91"/>
      <c r="I20" s="88"/>
    </row>
    <row r="21" ht="20.25" customHeight="1" spans="1:10">
      <c r="A21" s="89" t="s">
        <v>26</v>
      </c>
      <c r="B21" s="92">
        <v>996</v>
      </c>
      <c r="C21" s="90">
        <v>628</v>
      </c>
      <c r="D21" s="82">
        <f t="shared" si="3"/>
        <v>63.0522088353414</v>
      </c>
      <c r="E21" s="90">
        <v>905</v>
      </c>
      <c r="F21" s="81">
        <f t="shared" si="1"/>
        <v>-277</v>
      </c>
      <c r="G21" s="82">
        <f t="shared" si="4"/>
        <v>-30.6077348066298</v>
      </c>
      <c r="H21" s="91"/>
      <c r="I21" s="88"/>
    </row>
    <row r="22" ht="20.25" customHeight="1" spans="1:10">
      <c r="A22" s="89" t="s">
        <v>27</v>
      </c>
      <c r="B22" s="92">
        <v>1464</v>
      </c>
      <c r="C22" s="90">
        <v>1683</v>
      </c>
      <c r="D22" s="82">
        <f t="shared" si="3"/>
        <v>114.959016393443</v>
      </c>
      <c r="E22" s="90">
        <v>1331</v>
      </c>
      <c r="F22" s="81">
        <f t="shared" si="1"/>
        <v>352</v>
      </c>
      <c r="G22" s="82">
        <f t="shared" si="4"/>
        <v>26.4462809917355</v>
      </c>
      <c r="H22" s="91"/>
      <c r="I22" s="88"/>
    </row>
    <row r="23" ht="20.25" customHeight="1" spans="1:10">
      <c r="A23" s="89" t="s">
        <v>28</v>
      </c>
      <c r="B23" s="92">
        <v>10227</v>
      </c>
      <c r="C23" s="90">
        <v>4853</v>
      </c>
      <c r="D23" s="82">
        <f t="shared" si="3"/>
        <v>47.4528209641146</v>
      </c>
      <c r="E23" s="90">
        <v>9297</v>
      </c>
      <c r="F23" s="81">
        <f t="shared" si="1"/>
        <v>-4444</v>
      </c>
      <c r="G23" s="82">
        <f t="shared" si="4"/>
        <v>-47.8003657093686</v>
      </c>
      <c r="H23" s="91"/>
      <c r="I23" s="88"/>
    </row>
    <row r="24" ht="20.25" customHeight="1" spans="1:10">
      <c r="A24" s="89" t="s">
        <v>29</v>
      </c>
      <c r="B24" s="92">
        <v>1173</v>
      </c>
      <c r="C24" s="90">
        <v>1231</v>
      </c>
      <c r="D24" s="82">
        <f t="shared" si="3"/>
        <v>104.944586530264</v>
      </c>
      <c r="E24" s="90">
        <v>1066</v>
      </c>
      <c r="F24" s="81">
        <f t="shared" si="1"/>
        <v>165</v>
      </c>
      <c r="G24" s="82">
        <f t="shared" si="4"/>
        <v>15.4784240150094</v>
      </c>
      <c r="H24" s="91"/>
      <c r="I24" s="88"/>
    </row>
    <row r="25" ht="20.25" customHeight="1" spans="1:10">
      <c r="A25" s="89" t="s">
        <v>30</v>
      </c>
      <c r="B25" s="92">
        <v>106</v>
      </c>
      <c r="C25" s="90">
        <v>1279</v>
      </c>
      <c r="D25" s="82">
        <f t="shared" si="3"/>
        <v>1206.60377358491</v>
      </c>
      <c r="E25" s="90">
        <v>97</v>
      </c>
      <c r="F25" s="81">
        <f t="shared" si="1"/>
        <v>1182</v>
      </c>
      <c r="G25" s="82">
        <f t="shared" si="4"/>
        <v>1218.55670103093</v>
      </c>
      <c r="H25" s="91"/>
      <c r="I25" s="88"/>
    </row>
    <row r="26" ht="20.25" hidden="1" customHeight="1" spans="1:10">
      <c r="A26" s="89" t="s">
        <v>31</v>
      </c>
      <c r="B26" s="93"/>
      <c r="C26" s="90"/>
      <c r="D26" s="82" t="e">
        <f t="shared" si="3"/>
        <v>#DIV/0!</v>
      </c>
      <c r="E26" s="90"/>
      <c r="F26" s="81">
        <f t="shared" si="1"/>
        <v>0</v>
      </c>
      <c r="G26" s="82" t="e">
        <f t="shared" si="4"/>
        <v>#DIV/0!</v>
      </c>
      <c r="H26" s="91"/>
      <c r="I26" s="88"/>
    </row>
    <row r="27" ht="20.25" customHeight="1" spans="1:10">
      <c r="A27" s="89" t="s">
        <v>32</v>
      </c>
      <c r="B27" s="92">
        <v>127</v>
      </c>
      <c r="C27" s="90">
        <v>119</v>
      </c>
      <c r="D27" s="82">
        <f t="shared" si="3"/>
        <v>93.7007874015748</v>
      </c>
      <c r="E27" s="90">
        <v>116</v>
      </c>
      <c r="F27" s="81">
        <f t="shared" si="1"/>
        <v>3</v>
      </c>
      <c r="G27" s="82">
        <f t="shared" si="4"/>
        <v>2.58620689655172</v>
      </c>
      <c r="H27" s="91"/>
      <c r="I27" s="88"/>
    </row>
    <row r="28" s="62" customFormat="1" ht="20.25" hidden="1" customHeight="1" spans="1:10">
      <c r="A28" s="89" t="s">
        <v>33</v>
      </c>
      <c r="B28" s="93"/>
      <c r="C28" s="94">
        <v>0</v>
      </c>
      <c r="D28" s="82" t="e">
        <f t="shared" si="3"/>
        <v>#DIV/0!</v>
      </c>
      <c r="E28" s="94">
        <v>0</v>
      </c>
      <c r="F28" s="81">
        <f t="shared" si="1"/>
        <v>0</v>
      </c>
      <c r="G28" s="82" t="e">
        <f t="shared" si="4"/>
        <v>#DIV/0!</v>
      </c>
      <c r="H28" s="91"/>
      <c r="I28" s="88"/>
    </row>
    <row r="29" ht="20.25" hidden="1" customHeight="1" spans="1:10">
      <c r="A29" s="89" t="s">
        <v>34</v>
      </c>
      <c r="B29" s="93"/>
      <c r="C29" s="90"/>
      <c r="D29" s="82" t="e">
        <f t="shared" si="3"/>
        <v>#DIV/0!</v>
      </c>
      <c r="E29" s="90"/>
      <c r="F29" s="81">
        <f t="shared" si="1"/>
        <v>0</v>
      </c>
      <c r="G29" s="82" t="e">
        <f t="shared" si="4"/>
        <v>#DIV/0!</v>
      </c>
      <c r="H29" s="91"/>
      <c r="I29" s="88"/>
    </row>
    <row r="30" ht="20.25" customHeight="1" spans="1:10">
      <c r="A30" s="89" t="s">
        <v>35</v>
      </c>
      <c r="B30" s="92">
        <v>6586</v>
      </c>
      <c r="C30" s="95">
        <f>37517-31137</f>
        <v>6380</v>
      </c>
      <c r="D30" s="82">
        <f t="shared" si="3"/>
        <v>96.8721530519283</v>
      </c>
      <c r="E30" s="95">
        <v>6710</v>
      </c>
      <c r="F30" s="81">
        <f t="shared" si="1"/>
        <v>-330</v>
      </c>
      <c r="G30" s="82">
        <f t="shared" si="4"/>
        <v>-4.91803278688525</v>
      </c>
      <c r="H30" s="91"/>
      <c r="I30" s="88"/>
    </row>
    <row r="31" ht="20.25" customHeight="1" spans="1:10">
      <c r="A31" s="96" t="s">
        <v>36</v>
      </c>
      <c r="B31" s="97">
        <f>953+657</f>
        <v>1610</v>
      </c>
      <c r="C31" s="94">
        <f>866+578</f>
        <v>1444</v>
      </c>
      <c r="D31" s="82">
        <f t="shared" si="3"/>
        <v>89.6894409937888</v>
      </c>
      <c r="E31" s="94">
        <v>1463</v>
      </c>
      <c r="F31" s="81">
        <f t="shared" si="1"/>
        <v>-19</v>
      </c>
      <c r="G31" s="82">
        <f t="shared" si="4"/>
        <v>-1.2987012987013</v>
      </c>
      <c r="H31" s="83"/>
      <c r="I31" s="88"/>
    </row>
    <row r="32" s="63" customFormat="1" ht="20.25" customHeight="1" spans="1:10">
      <c r="A32" s="80" t="s">
        <v>37</v>
      </c>
      <c r="B32" s="98">
        <f>B33+B38+B35+B36+B37</f>
        <v>27221.5238095238</v>
      </c>
      <c r="C32" s="98">
        <f>C33+C38+C35+C36+C37</f>
        <v>24559.7142857143</v>
      </c>
      <c r="D32" s="82">
        <f t="shared" si="3"/>
        <v>90.2216733257296</v>
      </c>
      <c r="E32" s="98">
        <v>24746</v>
      </c>
      <c r="F32" s="81">
        <f t="shared" si="1"/>
        <v>-186.285714285714</v>
      </c>
      <c r="G32" s="82">
        <f t="shared" si="4"/>
        <v>-0.752791215896362</v>
      </c>
      <c r="H32" s="83"/>
      <c r="J32" s="62"/>
    </row>
    <row r="33" s="63" customFormat="1" ht="20.25" customHeight="1" spans="1:8">
      <c r="A33" s="89" t="s">
        <v>38</v>
      </c>
      <c r="B33" s="98">
        <f>B14/0.375*0.5</f>
        <v>18058.6666666667</v>
      </c>
      <c r="C33" s="98">
        <f>C14/0.375*0.5</f>
        <v>17664</v>
      </c>
      <c r="D33" s="82">
        <f t="shared" si="3"/>
        <v>97.8145304193739</v>
      </c>
      <c r="E33" s="98">
        <v>16417</v>
      </c>
      <c r="F33" s="81">
        <f t="shared" si="1"/>
        <v>1247</v>
      </c>
      <c r="G33" s="82">
        <f t="shared" si="4"/>
        <v>7.59578485716026</v>
      </c>
      <c r="H33" s="83"/>
    </row>
    <row r="34" s="63" customFormat="1" ht="20.25" hidden="1" customHeight="1" spans="1:8">
      <c r="A34" s="89" t="s">
        <v>39</v>
      </c>
      <c r="B34" s="98">
        <f>B15/0.375*0.5</f>
        <v>0</v>
      </c>
      <c r="C34" s="98">
        <f>C15/0.375*0.5</f>
        <v>0</v>
      </c>
      <c r="D34" s="82" t="e">
        <f t="shared" si="3"/>
        <v>#DIV/0!</v>
      </c>
      <c r="E34" s="98">
        <v>0</v>
      </c>
      <c r="F34" s="81">
        <f t="shared" si="1"/>
        <v>0</v>
      </c>
      <c r="G34" s="82" t="e">
        <f t="shared" si="4"/>
        <v>#DIV/0!</v>
      </c>
      <c r="H34" s="83"/>
    </row>
    <row r="35" s="63" customFormat="1" ht="20.25" hidden="1" customHeight="1" spans="1:8">
      <c r="A35" s="89" t="s">
        <v>40</v>
      </c>
      <c r="B35" s="95"/>
      <c r="C35" s="95"/>
      <c r="D35" s="82" t="e">
        <f t="shared" si="3"/>
        <v>#DIV/0!</v>
      </c>
      <c r="E35" s="95"/>
      <c r="F35" s="81">
        <f t="shared" si="1"/>
        <v>0</v>
      </c>
      <c r="G35" s="82" t="e">
        <f t="shared" si="4"/>
        <v>#DIV/0!</v>
      </c>
      <c r="H35" s="83"/>
    </row>
    <row r="36" s="63" customFormat="1" ht="20.25" customHeight="1" spans="1:8">
      <c r="A36" s="89" t="s">
        <v>41</v>
      </c>
      <c r="B36" s="98">
        <f>B16/0.28*0.6</f>
        <v>7217.14285714286</v>
      </c>
      <c r="C36" s="98">
        <f>C16/0.28*0.6</f>
        <v>4965</v>
      </c>
      <c r="D36" s="82">
        <f t="shared" si="3"/>
        <v>68.7945368171021</v>
      </c>
      <c r="E36" s="98">
        <v>6561</v>
      </c>
      <c r="F36" s="81">
        <f t="shared" si="1"/>
        <v>-1596</v>
      </c>
      <c r="G36" s="82">
        <f t="shared" si="4"/>
        <v>-24.3255601280293</v>
      </c>
      <c r="H36" s="83"/>
    </row>
    <row r="37" s="63" customFormat="1" ht="20.25" customHeight="1" spans="1:8">
      <c r="A37" s="89" t="s">
        <v>42</v>
      </c>
      <c r="B37" s="81">
        <f>B17/0.28*0.6</f>
        <v>1945.71428571429</v>
      </c>
      <c r="C37" s="81">
        <f>C17/0.28*0.6</f>
        <v>1930.71428571429</v>
      </c>
      <c r="D37" s="82">
        <f t="shared" si="3"/>
        <v>99.2290748898678</v>
      </c>
      <c r="E37" s="81">
        <v>1768</v>
      </c>
      <c r="F37" s="81">
        <f t="shared" si="1"/>
        <v>162.714285714286</v>
      </c>
      <c r="G37" s="82">
        <f t="shared" si="4"/>
        <v>9.20329670329669</v>
      </c>
      <c r="H37" s="83"/>
    </row>
    <row r="38" s="63" customFormat="1" ht="20.25" hidden="1" customHeight="1" spans="1:8">
      <c r="A38" s="89" t="s">
        <v>43</v>
      </c>
      <c r="B38" s="98">
        <f>B29/0.375*0.5</f>
        <v>0</v>
      </c>
      <c r="C38" s="98">
        <f>C29/0.375*0.5</f>
        <v>0</v>
      </c>
      <c r="D38" s="82" t="e">
        <f t="shared" si="3"/>
        <v>#DIV/0!</v>
      </c>
      <c r="E38" s="98">
        <v>0</v>
      </c>
      <c r="F38" s="81">
        <f t="shared" si="1"/>
        <v>0</v>
      </c>
      <c r="G38" s="82" t="e">
        <f t="shared" si="4"/>
        <v>#DIV/0!</v>
      </c>
      <c r="H38" s="83"/>
    </row>
    <row r="39" s="63" customFormat="1" ht="20.25" customHeight="1" spans="1:8">
      <c r="A39" s="99" t="s">
        <v>44</v>
      </c>
      <c r="B39" s="100">
        <f>B40+B47+SUM(B42:B46)</f>
        <v>7050.7619047619</v>
      </c>
      <c r="C39" s="100">
        <f>C40+C47+SUM(C42:C46)</f>
        <v>6589.09523809524</v>
      </c>
      <c r="D39" s="82">
        <f t="shared" si="3"/>
        <v>93.4522442694474</v>
      </c>
      <c r="E39" s="100">
        <v>6410</v>
      </c>
      <c r="F39" s="81">
        <f t="shared" si="1"/>
        <v>179.095238095239</v>
      </c>
      <c r="G39" s="82">
        <f t="shared" si="4"/>
        <v>2.79399747418469</v>
      </c>
      <c r="H39" s="83"/>
    </row>
    <row r="40" ht="20.25" customHeight="1" spans="1:8">
      <c r="A40" s="89" t="s">
        <v>45</v>
      </c>
      <c r="B40" s="100">
        <f>B14/0.375*0.125</f>
        <v>4514.66666666667</v>
      </c>
      <c r="C40" s="100">
        <f>C14/0.375*0.125</f>
        <v>4416</v>
      </c>
      <c r="D40" s="82">
        <f t="shared" si="3"/>
        <v>97.8145304193739</v>
      </c>
      <c r="E40" s="100">
        <v>4104</v>
      </c>
      <c r="F40" s="81">
        <f t="shared" si="1"/>
        <v>312</v>
      </c>
      <c r="G40" s="82">
        <f t="shared" si="4"/>
        <v>7.60233918128655</v>
      </c>
    </row>
    <row r="41" s="62" customFormat="1" ht="20.25" hidden="1" customHeight="1" spans="1:8">
      <c r="A41" s="89" t="s">
        <v>46</v>
      </c>
      <c r="B41" s="100">
        <f>B15/0.375*0.125</f>
        <v>0</v>
      </c>
      <c r="C41" s="100">
        <f>C15/0.375*0.125</f>
        <v>0</v>
      </c>
      <c r="D41" s="82" t="e">
        <f t="shared" si="3"/>
        <v>#DIV/0!</v>
      </c>
      <c r="E41" s="100">
        <v>0</v>
      </c>
      <c r="F41" s="81">
        <f t="shared" si="1"/>
        <v>0</v>
      </c>
      <c r="G41" s="82" t="e">
        <f t="shared" si="4"/>
        <v>#DIV/0!</v>
      </c>
    </row>
    <row r="42" ht="20.25" customHeight="1" spans="1:8">
      <c r="A42" s="89" t="s">
        <v>47</v>
      </c>
      <c r="B42" s="101">
        <f>B16/0.28*0.12</f>
        <v>1443.42857142857</v>
      </c>
      <c r="C42" s="101">
        <f>C16/0.28*0.12</f>
        <v>993</v>
      </c>
      <c r="D42" s="82">
        <f t="shared" si="3"/>
        <v>68.7945368171021</v>
      </c>
      <c r="E42" s="101">
        <v>1312</v>
      </c>
      <c r="F42" s="81">
        <f t="shared" si="1"/>
        <v>-319</v>
      </c>
      <c r="G42" s="82">
        <f t="shared" si="4"/>
        <v>-24.3140243902439</v>
      </c>
    </row>
    <row r="43" ht="20.25" customHeight="1" spans="1:8">
      <c r="A43" s="89" t="s">
        <v>48</v>
      </c>
      <c r="B43" s="101">
        <f>B17/0.28*0.12</f>
        <v>389.142857142857</v>
      </c>
      <c r="C43" s="101">
        <f>C17/0.28*0.12</f>
        <v>386.142857142857</v>
      </c>
      <c r="D43" s="82">
        <f t="shared" si="3"/>
        <v>99.2290748898678</v>
      </c>
      <c r="E43" s="101">
        <v>354</v>
      </c>
      <c r="F43" s="81">
        <f t="shared" si="1"/>
        <v>32.1428571428571</v>
      </c>
      <c r="G43" s="82">
        <f t="shared" si="4"/>
        <v>9.07990314769975</v>
      </c>
    </row>
    <row r="44" ht="20.25" customHeight="1" spans="1:8">
      <c r="A44" s="89" t="s">
        <v>49</v>
      </c>
      <c r="B44" s="101">
        <f>B18/0.75*0.25</f>
        <v>21.6666666666667</v>
      </c>
      <c r="C44" s="101">
        <f>C18/0.75*0.25</f>
        <v>21.6666666666667</v>
      </c>
      <c r="D44" s="82">
        <f t="shared" si="3"/>
        <v>100</v>
      </c>
      <c r="E44" s="101">
        <v>20</v>
      </c>
      <c r="F44" s="81">
        <f t="shared" si="1"/>
        <v>1.66666666666667</v>
      </c>
      <c r="G44" s="82">
        <f t="shared" si="4"/>
        <v>8.33333333333334</v>
      </c>
    </row>
    <row r="45" ht="20.25" customHeight="1" spans="1:8">
      <c r="A45" s="89" t="s">
        <v>50</v>
      </c>
      <c r="B45" s="101">
        <f>B22/0.7*0.3</f>
        <v>627.428571428571</v>
      </c>
      <c r="C45" s="101">
        <f>C22/0.7*0.3</f>
        <v>721.285714285714</v>
      </c>
      <c r="D45" s="82">
        <f t="shared" si="3"/>
        <v>114.959016393443</v>
      </c>
      <c r="E45" s="101">
        <v>570</v>
      </c>
      <c r="F45" s="81">
        <f t="shared" si="1"/>
        <v>151.285714285714</v>
      </c>
      <c r="G45" s="82">
        <f t="shared" si="4"/>
        <v>26.5413533834586</v>
      </c>
    </row>
    <row r="46" ht="20.25" customHeight="1" spans="1:8">
      <c r="A46" s="89" t="s">
        <v>51</v>
      </c>
      <c r="B46" s="101">
        <f>B27/0.7*0.3</f>
        <v>54.4285714285714</v>
      </c>
      <c r="C46" s="101">
        <f>C27/0.7*0.3</f>
        <v>51</v>
      </c>
      <c r="D46" s="82">
        <f t="shared" si="3"/>
        <v>93.7007874015748</v>
      </c>
      <c r="E46" s="101">
        <v>50</v>
      </c>
      <c r="F46" s="81">
        <f t="shared" si="1"/>
        <v>1</v>
      </c>
      <c r="G46" s="82">
        <f t="shared" si="4"/>
        <v>2</v>
      </c>
    </row>
    <row r="47" s="62" customFormat="1" ht="20.25" hidden="1" customHeight="1" spans="1:8">
      <c r="A47" s="89" t="s">
        <v>52</v>
      </c>
      <c r="B47" s="100">
        <f>B29/0.375*0.125</f>
        <v>0</v>
      </c>
      <c r="C47" s="100">
        <f>C29/0.375*0.125</f>
        <v>0</v>
      </c>
      <c r="D47" s="82" t="e">
        <f t="shared" si="3"/>
        <v>#DIV/0!</v>
      </c>
      <c r="E47" s="100">
        <v>0</v>
      </c>
      <c r="F47" s="81">
        <f t="shared" si="1"/>
        <v>0</v>
      </c>
      <c r="G47" s="82" t="e">
        <f t="shared" si="4"/>
        <v>#DIV/0!</v>
      </c>
    </row>
    <row r="48" ht="18" hidden="1" customHeight="1" spans="1:8">
      <c r="A48" s="102" t="s">
        <v>53</v>
      </c>
      <c r="B48" s="90"/>
      <c r="C48" s="103"/>
      <c r="D48" s="82" t="e">
        <f t="shared" si="3"/>
        <v>#DIV/0!</v>
      </c>
      <c r="E48" s="90"/>
      <c r="F48" s="81">
        <f t="shared" si="1"/>
        <v>0</v>
      </c>
      <c r="G48" s="82" t="e">
        <f t="shared" si="4"/>
        <v>#DIV/0!</v>
      </c>
    </row>
    <row r="49" ht="18" customHeight="1" spans="1:7">
      <c r="A49" s="104"/>
      <c r="B49" s="105"/>
      <c r="C49" s="105"/>
      <c r="D49" s="106"/>
      <c r="E49" s="105"/>
      <c r="F49" s="105"/>
      <c r="G49" s="106"/>
    </row>
    <row r="50" ht="18" customHeight="1" spans="1:7">
      <c r="A50" s="107"/>
      <c r="B50" s="108"/>
      <c r="C50" s="108"/>
      <c r="D50" s="108"/>
      <c r="E50" s="108"/>
      <c r="F50" s="108"/>
      <c r="G50" s="108"/>
    </row>
    <row r="51" ht="18" customHeight="1" spans="1:7">
      <c r="A51" s="107"/>
      <c r="B51" s="108"/>
      <c r="C51" s="108"/>
      <c r="D51" s="108"/>
      <c r="E51" s="108"/>
      <c r="F51" s="108"/>
      <c r="G51" s="108"/>
    </row>
    <row r="52" s="64" customFormat="1" ht="18" hidden="1" customHeight="1" spans="1:7">
      <c r="A52" s="109" t="s">
        <v>54</v>
      </c>
      <c r="B52" s="110"/>
      <c r="C52" s="111">
        <f>[1]公式!C67</f>
        <v>6589</v>
      </c>
      <c r="D52" s="112"/>
      <c r="E52" s="112"/>
    </row>
    <row r="53" s="64" customFormat="1" ht="18" hidden="1" customHeight="1" spans="1:7">
      <c r="A53" s="113" t="s">
        <v>55</v>
      </c>
      <c r="B53" s="110"/>
      <c r="C53" s="111">
        <f>[1]公式!C68</f>
        <v>4416</v>
      </c>
      <c r="D53" s="112"/>
      <c r="E53" s="112"/>
    </row>
    <row r="54" s="64" customFormat="1" ht="18" hidden="1" customHeight="1" spans="1:7">
      <c r="A54" s="113" t="s">
        <v>56</v>
      </c>
      <c r="B54" s="110"/>
      <c r="C54" s="111">
        <f>[1]公式!C69</f>
        <v>993</v>
      </c>
      <c r="D54" s="112"/>
      <c r="E54" s="112"/>
    </row>
    <row r="55" s="64" customFormat="1" ht="18" hidden="1" customHeight="1" spans="1:7">
      <c r="A55" s="113" t="s">
        <v>57</v>
      </c>
      <c r="B55" s="110"/>
      <c r="C55" s="111">
        <f>[1]公式!C70</f>
        <v>386</v>
      </c>
      <c r="D55" s="112"/>
      <c r="E55" s="112"/>
    </row>
    <row r="56" s="64" customFormat="1" ht="18" hidden="1" customHeight="1" spans="1:7">
      <c r="A56" s="113" t="s">
        <v>58</v>
      </c>
      <c r="B56" s="110"/>
      <c r="C56" s="111">
        <f>[1]公式!C71</f>
        <v>22</v>
      </c>
      <c r="D56" s="112"/>
      <c r="E56" s="112"/>
    </row>
    <row r="57" s="64" customFormat="1" ht="18" hidden="1" customHeight="1" spans="1:7">
      <c r="A57" s="113" t="s">
        <v>59</v>
      </c>
      <c r="B57" s="110"/>
      <c r="C57" s="111">
        <f>[1]公式!C72</f>
        <v>721</v>
      </c>
      <c r="D57" s="112"/>
      <c r="E57" s="112"/>
    </row>
    <row r="58" s="64" customFormat="1" ht="18" hidden="1" customHeight="1" spans="1:7">
      <c r="A58" s="113" t="s">
        <v>60</v>
      </c>
      <c r="B58" s="110"/>
      <c r="C58" s="111">
        <f>[1]公式!C73</f>
        <v>51</v>
      </c>
      <c r="D58" s="112"/>
      <c r="E58" s="112"/>
    </row>
    <row r="59" s="64" customFormat="1" ht="18" hidden="1" customHeight="1" spans="1:7">
      <c r="A59" s="113" t="s">
        <v>61</v>
      </c>
      <c r="B59" s="110"/>
      <c r="C59" s="111">
        <f>[1]公式!C74</f>
        <v>0</v>
      </c>
      <c r="D59" s="112"/>
      <c r="E59" s="112"/>
    </row>
    <row r="60" s="64" customFormat="1" ht="18" hidden="1" customHeight="1" spans="1:7">
      <c r="A60" s="113" t="s">
        <v>62</v>
      </c>
      <c r="B60" s="110"/>
      <c r="C60" s="111">
        <f>[1]公式!C75</f>
        <v>24560</v>
      </c>
      <c r="D60" s="112"/>
      <c r="E60" s="112"/>
    </row>
    <row r="61" s="64" customFormat="1" ht="18" hidden="1" customHeight="1" spans="1:7">
      <c r="A61" s="113" t="s">
        <v>63</v>
      </c>
      <c r="B61" s="110"/>
      <c r="C61" s="111">
        <f>[1]公式!C76</f>
        <v>17664</v>
      </c>
      <c r="D61" s="112"/>
      <c r="E61" s="112"/>
    </row>
    <row r="62" s="64" customFormat="1" ht="18" hidden="1" customHeight="1" spans="1:7">
      <c r="A62" s="113" t="s">
        <v>64</v>
      </c>
      <c r="B62" s="110"/>
      <c r="C62" s="111">
        <f>[1]公式!C77</f>
        <v>17664</v>
      </c>
      <c r="D62" s="112"/>
      <c r="E62" s="112"/>
    </row>
    <row r="63" s="64" customFormat="1" ht="18" hidden="1" customHeight="1" spans="1:7">
      <c r="A63" s="113" t="s">
        <v>65</v>
      </c>
      <c r="B63" s="110"/>
      <c r="C63" s="111">
        <f>[1]公式!C78</f>
        <v>0</v>
      </c>
      <c r="D63" s="112"/>
      <c r="E63" s="112"/>
    </row>
    <row r="64" s="64" customFormat="1" ht="18" hidden="1" customHeight="1" spans="1:7">
      <c r="A64" s="113" t="s">
        <v>66</v>
      </c>
      <c r="B64" s="110"/>
      <c r="C64" s="111">
        <f>[1]公式!C79</f>
        <v>6896</v>
      </c>
      <c r="D64" s="112"/>
      <c r="E64" s="112"/>
    </row>
    <row r="65" s="64" customFormat="1" ht="18" hidden="1" customHeight="1" spans="1:5">
      <c r="A65" s="113" t="s">
        <v>67</v>
      </c>
      <c r="B65" s="110"/>
      <c r="C65" s="111">
        <f>[1]公式!C80</f>
        <v>4965</v>
      </c>
      <c r="D65" s="112"/>
      <c r="E65" s="112"/>
    </row>
    <row r="66" s="64" customFormat="1" ht="18" hidden="1" customHeight="1" spans="1:5">
      <c r="A66" s="113" t="s">
        <v>68</v>
      </c>
      <c r="B66" s="110"/>
      <c r="C66" s="111">
        <f>[1]公式!C81</f>
        <v>1931</v>
      </c>
      <c r="D66" s="112"/>
      <c r="E66" s="112"/>
    </row>
    <row r="67" s="64" customFormat="1" ht="18" hidden="1" customHeight="1" spans="1:5">
      <c r="A67" s="113" t="s">
        <v>69</v>
      </c>
      <c r="B67" s="110"/>
      <c r="C67" s="111">
        <f>[1]公式!C82</f>
        <v>0</v>
      </c>
      <c r="D67" s="112"/>
      <c r="E67" s="112"/>
    </row>
    <row r="68" s="64" customFormat="1" ht="18" hidden="1" customHeight="1" spans="1:5">
      <c r="A68" s="113" t="s">
        <v>70</v>
      </c>
      <c r="B68" s="110"/>
      <c r="C68" s="111">
        <f>[1]公式!C83</f>
        <v>0</v>
      </c>
      <c r="D68" s="112"/>
      <c r="E68" s="112"/>
    </row>
    <row r="69" s="64" customFormat="1" ht="18" hidden="1" customHeight="1" spans="1:5">
      <c r="A69" s="113" t="s">
        <v>71</v>
      </c>
      <c r="B69" s="110"/>
      <c r="C69" s="111">
        <f>[1]公式!C84</f>
        <v>0</v>
      </c>
      <c r="D69" s="112"/>
      <c r="E69" s="112"/>
    </row>
    <row r="70" s="64" customFormat="1" ht="18" hidden="1" customHeight="1" spans="1:5">
      <c r="A70" s="113" t="s">
        <v>72</v>
      </c>
      <c r="B70" s="110"/>
      <c r="C70" s="111">
        <f>[1]公式!C85</f>
        <v>0</v>
      </c>
      <c r="D70" s="112"/>
      <c r="E70" s="112"/>
    </row>
    <row r="71" s="64" customFormat="1" ht="18" hidden="1" customHeight="1" spans="1:5">
      <c r="A71" s="113" t="s">
        <v>73</v>
      </c>
      <c r="B71" s="110"/>
      <c r="C71" s="111">
        <f>[1]公式!C86</f>
        <v>119111</v>
      </c>
      <c r="D71" s="112"/>
      <c r="E71" s="112"/>
    </row>
    <row r="72" s="64" customFormat="1" ht="18" hidden="1" customHeight="1" spans="1:5">
      <c r="A72" s="113" t="s">
        <v>74</v>
      </c>
      <c r="B72" s="110"/>
      <c r="C72" s="111">
        <f>[1]公式!C87</f>
        <v>65609</v>
      </c>
      <c r="D72" s="112"/>
      <c r="E72" s="112"/>
    </row>
    <row r="73" s="64" customFormat="1" ht="18" hidden="1" customHeight="1" spans="1:5">
      <c r="A73" s="113" t="s">
        <v>75</v>
      </c>
      <c r="B73" s="110"/>
      <c r="C73" s="111">
        <f>[1]公式!C88</f>
        <v>0</v>
      </c>
      <c r="D73" s="112"/>
      <c r="E73" s="112"/>
    </row>
    <row r="74" s="64" customFormat="1" ht="18" hidden="1" customHeight="1" spans="1:5">
      <c r="A74" s="113" t="s">
        <v>76</v>
      </c>
      <c r="B74" s="110"/>
      <c r="C74" s="111">
        <f>[1]公式!C89</f>
        <v>15368</v>
      </c>
      <c r="D74" s="112"/>
      <c r="E74" s="112"/>
    </row>
    <row r="75" s="64" customFormat="1" ht="18" hidden="1" customHeight="1" spans="1:5">
      <c r="A75" s="113" t="s">
        <v>77</v>
      </c>
      <c r="B75" s="110"/>
      <c r="C75" s="111">
        <f>[1]公式!C90</f>
        <v>5976</v>
      </c>
      <c r="D75" s="112"/>
      <c r="E75" s="112"/>
    </row>
    <row r="76" s="64" customFormat="1" ht="18" hidden="1" customHeight="1" spans="1:5">
      <c r="A76" s="113" t="s">
        <v>78</v>
      </c>
      <c r="B76" s="110"/>
      <c r="C76" s="111">
        <f>[1]公式!C91</f>
        <v>0</v>
      </c>
      <c r="D76" s="112"/>
      <c r="E76" s="112"/>
    </row>
    <row r="77" s="64" customFormat="1" ht="18" hidden="1" customHeight="1" spans="1:5">
      <c r="A77" s="113" t="s">
        <v>79</v>
      </c>
      <c r="B77" s="110"/>
      <c r="C77" s="111">
        <f>[1]公式!C92</f>
        <v>0</v>
      </c>
      <c r="D77" s="112"/>
      <c r="E77" s="112"/>
    </row>
    <row r="78" s="64" customFormat="1" ht="18" hidden="1" customHeight="1" spans="1:5">
      <c r="A78" s="114" t="s">
        <v>80</v>
      </c>
      <c r="B78" s="110"/>
      <c r="C78" s="111">
        <f>[1]公式!C93</f>
        <v>32158</v>
      </c>
      <c r="D78" s="112"/>
      <c r="E78" s="112"/>
    </row>
    <row r="79" s="64" customFormat="1" ht="18" hidden="1" customHeight="1" spans="1:5">
      <c r="A79" s="113" t="s">
        <v>81</v>
      </c>
      <c r="B79" s="110"/>
      <c r="C79" s="111">
        <f>[1]公式!C94</f>
        <v>189633</v>
      </c>
      <c r="D79" s="112"/>
      <c r="E79" s="112"/>
    </row>
    <row r="80" s="64" customFormat="1" ht="18" hidden="1" customHeight="1" spans="1:5">
      <c r="A80" s="113" t="s">
        <v>82</v>
      </c>
      <c r="B80" s="110"/>
      <c r="C80" s="111">
        <f>C8-C48</f>
        <v>64142.8095238095</v>
      </c>
      <c r="D80" s="112"/>
      <c r="E80" s="112"/>
    </row>
    <row r="81" s="64" customFormat="1" ht="18" hidden="1" customHeight="1" spans="1:6">
      <c r="A81" s="113" t="s">
        <v>83</v>
      </c>
      <c r="B81" s="110"/>
      <c r="C81" s="111">
        <f>J31+C31+J32</f>
        <v>1444</v>
      </c>
      <c r="D81" s="112"/>
      <c r="E81" s="112"/>
    </row>
    <row r="82" s="64" customFormat="1" ht="18" hidden="1" customHeight="1" spans="1:6">
      <c r="A82" s="113" t="s">
        <v>84</v>
      </c>
      <c r="B82" s="110"/>
      <c r="C82" s="111">
        <f>C79-C80-C81</f>
        <v>124046.190476191</v>
      </c>
      <c r="D82" s="112"/>
      <c r="E82" s="112"/>
    </row>
    <row r="83" hidden="1" spans="1:6">
      <c r="F83" s="83"/>
    </row>
    <row r="84" hidden="1" spans="1:6">
      <c r="A84" s="65" t="s">
        <v>85</v>
      </c>
      <c r="F84" s="83"/>
    </row>
    <row r="85" spans="1:6">
      <c r="F85" s="83"/>
    </row>
    <row r="86" spans="1:6">
      <c r="F86" s="83"/>
    </row>
    <row r="87" spans="1:6">
      <c r="F87" s="83"/>
    </row>
    <row r="88" spans="1:6">
      <c r="F88" s="83"/>
    </row>
    <row r="89" spans="1:6">
      <c r="F89" s="83"/>
    </row>
    <row r="90" spans="1:6">
      <c r="F90" s="83"/>
    </row>
    <row r="91" spans="1:6">
      <c r="F91" s="83"/>
    </row>
    <row r="92" spans="1:6">
      <c r="F92" s="83"/>
    </row>
    <row r="93" spans="1:6">
      <c r="F93" s="83"/>
    </row>
    <row r="94" spans="1:6">
      <c r="F94" s="83"/>
    </row>
    <row r="95" spans="1:6">
      <c r="F95" s="83"/>
    </row>
    <row r="96" spans="1:6">
      <c r="F96" s="83"/>
    </row>
    <row r="97" spans="6:6">
      <c r="F97" s="83"/>
    </row>
    <row r="98" spans="6:6">
      <c r="F98" s="83"/>
    </row>
    <row r="99" spans="6:6">
      <c r="F99" s="83"/>
    </row>
    <row r="100" spans="6:6">
      <c r="F100" s="83"/>
    </row>
    <row r="101" spans="6:6">
      <c r="F101" s="83"/>
    </row>
    <row r="102" spans="6:6">
      <c r="F102" s="83"/>
    </row>
    <row r="103" spans="6:6">
      <c r="F103" s="83"/>
    </row>
    <row r="104" spans="6:6">
      <c r="F104" s="83"/>
    </row>
  </sheetData>
  <mergeCells count="9">
    <mergeCell ref="A2:G2"/>
    <mergeCell ref="E3:H3"/>
    <mergeCell ref="B4:G4"/>
    <mergeCell ref="F5:G5"/>
    <mergeCell ref="A4:A6"/>
    <mergeCell ref="B5:B6"/>
    <mergeCell ref="C5:C6"/>
    <mergeCell ref="D5:D6"/>
    <mergeCell ref="E5:E6"/>
  </mergeCells>
  <pageMargins left="0.511805555555556" right="0.196527777777778" top="0.275" bottom="0.156944444444444" header="0.5" footer="0.5"/>
  <pageSetup paperSize="9" orientation="portrait"/>
  <headerFooter alignWithMargins="0" scaleWithDoc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8"/>
  <sheetViews>
    <sheetView showGridLines="0" showZeros="0" zoomScaleSheetLayoutView="60" topLeftCell="B130" workbookViewId="0">
      <selection activeCell="B156" sqref="B156"/>
    </sheetView>
  </sheetViews>
  <sheetFormatPr defaultColWidth="12.9416666666667" defaultRowHeight="16.95" customHeight="1"/>
  <cols>
    <col min="1" max="1" width="5.65" style="35" hidden="1" customWidth="1"/>
    <col min="2" max="2" width="28.0166666666667" style="35" customWidth="1"/>
    <col min="3" max="9" width="7.30833333333333" style="35" customWidth="1"/>
    <col min="10" max="10" width="7.30833333333333" style="35" hidden="1" customWidth="1"/>
    <col min="11" max="14" width="7.30833333333333" style="35" customWidth="1"/>
    <col min="15" max="19" width="7.30833333333333" style="35" hidden="1" customWidth="1"/>
    <col min="20" max="21" width="7.30833333333333" style="35" customWidth="1"/>
    <col min="22" max="22" width="6.36666666666667" style="35" customWidth="1"/>
    <col min="23" max="23" width="7.30833333333333" style="35" customWidth="1"/>
    <col min="24" max="16384" width="12.9416666666667" style="35" customWidth="1"/>
  </cols>
  <sheetData>
    <row r="1" customHeight="1" spans="1:23">
      <c r="B1" s="35" t="s">
        <v>86</v>
      </c>
    </row>
    <row r="2" ht="34" customHeight="1" spans="1:23">
      <c r="A2" s="36" t="s">
        <v>87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customHeight="1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customHeight="1" spans="1:23">
      <c r="A4" s="37" t="s">
        <v>88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="35" customFormat="1" customHeight="1" spans="1:23">
      <c r="A5" s="42" t="s">
        <v>89</v>
      </c>
      <c r="B5" s="42" t="s">
        <v>90</v>
      </c>
      <c r="C5" s="42" t="s">
        <v>91</v>
      </c>
      <c r="D5" s="38" t="s">
        <v>92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42" t="s">
        <v>93</v>
      </c>
      <c r="U5" s="42" t="s">
        <v>94</v>
      </c>
      <c r="V5" s="42" t="s">
        <v>95</v>
      </c>
      <c r="W5" s="42" t="s">
        <v>96</v>
      </c>
    </row>
    <row r="6" s="49" customFormat="1" customHeight="1" spans="1:23">
      <c r="A6" s="42"/>
      <c r="B6" s="42"/>
      <c r="C6" s="42"/>
      <c r="D6" s="42" t="s">
        <v>97</v>
      </c>
      <c r="E6" s="42" t="s">
        <v>98</v>
      </c>
      <c r="F6" s="42" t="s">
        <v>99</v>
      </c>
      <c r="G6" s="42" t="s">
        <v>100</v>
      </c>
      <c r="H6" s="42" t="s">
        <v>101</v>
      </c>
      <c r="I6" s="42" t="s">
        <v>102</v>
      </c>
      <c r="J6" s="42" t="s">
        <v>103</v>
      </c>
      <c r="K6" s="42" t="s">
        <v>104</v>
      </c>
      <c r="L6" s="42" t="s">
        <v>105</v>
      </c>
      <c r="M6" s="42" t="s">
        <v>106</v>
      </c>
      <c r="N6" s="42" t="s">
        <v>107</v>
      </c>
      <c r="O6" s="42" t="s">
        <v>108</v>
      </c>
      <c r="P6" s="42" t="s">
        <v>109</v>
      </c>
      <c r="Q6" s="42" t="s">
        <v>110</v>
      </c>
      <c r="R6" s="42" t="s">
        <v>111</v>
      </c>
      <c r="S6" s="42" t="s">
        <v>112</v>
      </c>
      <c r="T6" s="42"/>
      <c r="U6" s="42"/>
      <c r="V6" s="42"/>
      <c r="W6" s="42"/>
    </row>
    <row r="7" s="49" customFormat="1" customHeight="1" spans="1:2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customHeight="1" spans="1:23">
      <c r="A8" s="51"/>
      <c r="B8" s="38" t="s">
        <v>113</v>
      </c>
      <c r="C8" s="40">
        <f t="shared" ref="C8:W8" si="0">SUM(C9,C36,C46,C52,C64,C75,C86,C93,C115,C129,C145,C152,C161,C168,C176,C180,C186,C196,C200,C204,C209,C217,C218,C221,C225)</f>
        <v>130306</v>
      </c>
      <c r="D8" s="40">
        <f t="shared" si="0"/>
        <v>161675</v>
      </c>
      <c r="E8" s="40">
        <f t="shared" si="0"/>
        <v>1806</v>
      </c>
      <c r="F8" s="40">
        <f t="shared" si="0"/>
        <v>21537</v>
      </c>
      <c r="G8" s="40">
        <f t="shared" si="0"/>
        <v>44607</v>
      </c>
      <c r="H8" s="40">
        <f t="shared" si="0"/>
        <v>26903</v>
      </c>
      <c r="I8" s="40">
        <f t="shared" si="0"/>
        <v>53562</v>
      </c>
      <c r="J8" s="40">
        <f t="shared" si="0"/>
        <v>0</v>
      </c>
      <c r="K8" s="40">
        <f t="shared" si="0"/>
        <v>16800</v>
      </c>
      <c r="L8" s="40">
        <f t="shared" si="0"/>
        <v>0</v>
      </c>
      <c r="M8" s="40">
        <f t="shared" si="0"/>
        <v>0</v>
      </c>
      <c r="N8" s="40">
        <f t="shared" si="0"/>
        <v>-3540</v>
      </c>
      <c r="O8" s="40">
        <f t="shared" si="0"/>
        <v>0</v>
      </c>
      <c r="P8" s="40">
        <f t="shared" si="0"/>
        <v>0</v>
      </c>
      <c r="Q8" s="40">
        <f t="shared" si="0"/>
        <v>0</v>
      </c>
      <c r="R8" s="40">
        <f t="shared" si="0"/>
        <v>0</v>
      </c>
      <c r="S8" s="40">
        <f t="shared" si="0"/>
        <v>0</v>
      </c>
      <c r="T8" s="40">
        <f t="shared" si="0"/>
        <v>291981</v>
      </c>
      <c r="U8" s="40">
        <f t="shared" si="0"/>
        <v>258187</v>
      </c>
      <c r="V8" s="40">
        <f t="shared" si="0"/>
        <v>33794</v>
      </c>
      <c r="W8" s="40">
        <f t="shared" si="0"/>
        <v>33794</v>
      </c>
    </row>
    <row r="9" customHeight="1" spans="1:23">
      <c r="A9" s="51">
        <v>201</v>
      </c>
      <c r="B9" s="60" t="s">
        <v>114</v>
      </c>
      <c r="C9" s="40">
        <f t="shared" ref="C9:W9" si="1">SUM(C10:C35)</f>
        <v>18113</v>
      </c>
      <c r="D9" s="40">
        <f t="shared" si="1"/>
        <v>22220</v>
      </c>
      <c r="E9" s="40">
        <f t="shared" si="1"/>
        <v>171</v>
      </c>
      <c r="F9" s="40">
        <f t="shared" si="1"/>
        <v>14389</v>
      </c>
      <c r="G9" s="40">
        <f t="shared" si="1"/>
        <v>25390</v>
      </c>
      <c r="H9" s="40">
        <f t="shared" si="1"/>
        <v>25335</v>
      </c>
      <c r="I9" s="40">
        <f t="shared" si="1"/>
        <v>0</v>
      </c>
      <c r="J9" s="40">
        <f t="shared" si="1"/>
        <v>0</v>
      </c>
      <c r="K9" s="40">
        <f t="shared" si="1"/>
        <v>0</v>
      </c>
      <c r="L9" s="40">
        <f t="shared" si="1"/>
        <v>1303</v>
      </c>
      <c r="M9" s="40">
        <f t="shared" si="1"/>
        <v>-40828</v>
      </c>
      <c r="N9" s="40">
        <f t="shared" si="1"/>
        <v>-3540</v>
      </c>
      <c r="O9" s="40">
        <f t="shared" si="1"/>
        <v>0</v>
      </c>
      <c r="P9" s="40">
        <f t="shared" si="1"/>
        <v>0</v>
      </c>
      <c r="Q9" s="40">
        <f t="shared" si="1"/>
        <v>0</v>
      </c>
      <c r="R9" s="40">
        <f t="shared" si="1"/>
        <v>0</v>
      </c>
      <c r="S9" s="40">
        <f t="shared" si="1"/>
        <v>0</v>
      </c>
      <c r="T9" s="40">
        <f t="shared" si="1"/>
        <v>40333</v>
      </c>
      <c r="U9" s="40">
        <f t="shared" si="1"/>
        <v>20635</v>
      </c>
      <c r="V9" s="40">
        <f t="shared" si="1"/>
        <v>19698</v>
      </c>
      <c r="W9" s="40">
        <f t="shared" si="1"/>
        <v>19698</v>
      </c>
    </row>
    <row r="10" customHeight="1" spans="1:23">
      <c r="A10" s="51">
        <v>20101</v>
      </c>
      <c r="B10" s="51" t="s">
        <v>115</v>
      </c>
      <c r="C10" s="40">
        <v>1156</v>
      </c>
      <c r="D10" s="40">
        <f t="shared" ref="D10:D35" si="2">SUM(E10:S10)</f>
        <v>-111</v>
      </c>
      <c r="E10" s="40">
        <v>0</v>
      </c>
      <c r="F10" s="40">
        <v>0</v>
      </c>
      <c r="G10" s="40">
        <v>9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-120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f t="shared" ref="T10:T35" si="3">C10+D10</f>
        <v>1045</v>
      </c>
      <c r="U10" s="40">
        <f>'[2]L02'!C7</f>
        <v>1045</v>
      </c>
      <c r="V10" s="40">
        <f t="shared" ref="V10:V35" si="4">T10-U10</f>
        <v>0</v>
      </c>
      <c r="W10" s="40">
        <v>0</v>
      </c>
    </row>
    <row r="11" customHeight="1" spans="1:23">
      <c r="A11" s="51">
        <v>20102</v>
      </c>
      <c r="B11" s="51" t="s">
        <v>116</v>
      </c>
      <c r="C11" s="40">
        <v>655</v>
      </c>
      <c r="D11" s="40">
        <f t="shared" si="2"/>
        <v>63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63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f t="shared" si="3"/>
        <v>718</v>
      </c>
      <c r="U11" s="40">
        <f>'[2]L02'!C19</f>
        <v>718</v>
      </c>
      <c r="V11" s="40">
        <f t="shared" si="4"/>
        <v>0</v>
      </c>
      <c r="W11" s="40">
        <v>0</v>
      </c>
    </row>
    <row r="12" customHeight="1" spans="1:23">
      <c r="A12" s="51">
        <v>20103</v>
      </c>
      <c r="B12" s="51" t="s">
        <v>117</v>
      </c>
      <c r="C12" s="40">
        <v>7533</v>
      </c>
      <c r="D12" s="40">
        <f t="shared" si="2"/>
        <v>1432</v>
      </c>
      <c r="E12" s="40">
        <v>0</v>
      </c>
      <c r="F12" s="40">
        <v>0</v>
      </c>
      <c r="G12" s="40">
        <v>171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1261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f t="shared" si="3"/>
        <v>8965</v>
      </c>
      <c r="U12" s="40">
        <f>'[2]L02'!C28</f>
        <v>8965</v>
      </c>
      <c r="V12" s="40">
        <f t="shared" si="4"/>
        <v>0</v>
      </c>
      <c r="W12" s="40">
        <v>0</v>
      </c>
    </row>
    <row r="13" customHeight="1" spans="1:23">
      <c r="A13" s="51">
        <v>20104</v>
      </c>
      <c r="B13" s="51" t="s">
        <v>118</v>
      </c>
      <c r="C13" s="40">
        <v>197</v>
      </c>
      <c r="D13" s="40">
        <f t="shared" si="2"/>
        <v>329</v>
      </c>
      <c r="E13" s="40">
        <v>0</v>
      </c>
      <c r="F13" s="40">
        <v>0</v>
      </c>
      <c r="G13" s="40">
        <v>30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299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f t="shared" si="3"/>
        <v>526</v>
      </c>
      <c r="U13" s="40">
        <f>'[2]L02'!C39</f>
        <v>526</v>
      </c>
      <c r="V13" s="40">
        <f t="shared" si="4"/>
        <v>0</v>
      </c>
      <c r="W13" s="40">
        <v>0</v>
      </c>
    </row>
    <row r="14" customHeight="1" spans="1:23">
      <c r="A14" s="51">
        <v>20105</v>
      </c>
      <c r="B14" s="51" t="s">
        <v>119</v>
      </c>
      <c r="C14" s="40">
        <v>255</v>
      </c>
      <c r="D14" s="40">
        <f t="shared" si="2"/>
        <v>45</v>
      </c>
      <c r="E14" s="40">
        <v>0</v>
      </c>
      <c r="F14" s="40">
        <v>0</v>
      </c>
      <c r="G14" s="40">
        <v>14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31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f t="shared" si="3"/>
        <v>300</v>
      </c>
      <c r="U14" s="40">
        <f>'[2]L02'!C50</f>
        <v>300</v>
      </c>
      <c r="V14" s="40">
        <f t="shared" si="4"/>
        <v>0</v>
      </c>
      <c r="W14" s="40">
        <v>0</v>
      </c>
    </row>
    <row r="15" customHeight="1" spans="1:23">
      <c r="A15" s="51">
        <v>20106</v>
      </c>
      <c r="B15" s="51" t="s">
        <v>120</v>
      </c>
      <c r="C15" s="40">
        <v>100</v>
      </c>
      <c r="D15" s="40">
        <f t="shared" si="2"/>
        <v>519</v>
      </c>
      <c r="E15" s="40">
        <v>171</v>
      </c>
      <c r="F15" s="40">
        <v>0</v>
      </c>
      <c r="G15" s="40">
        <v>129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219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f t="shared" si="3"/>
        <v>619</v>
      </c>
      <c r="U15" s="40">
        <f>'[2]L02'!C61</f>
        <v>619</v>
      </c>
      <c r="V15" s="40">
        <f t="shared" si="4"/>
        <v>0</v>
      </c>
      <c r="W15" s="40">
        <v>0</v>
      </c>
    </row>
    <row r="16" customHeight="1" spans="1:23">
      <c r="A16" s="51">
        <v>20107</v>
      </c>
      <c r="B16" s="51" t="s">
        <v>121</v>
      </c>
      <c r="C16" s="40">
        <v>2800</v>
      </c>
      <c r="D16" s="40">
        <f t="shared" si="2"/>
        <v>-530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-530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f t="shared" si="3"/>
        <v>2270</v>
      </c>
      <c r="U16" s="40">
        <f>'[2]L02'!C72</f>
        <v>2270</v>
      </c>
      <c r="V16" s="40">
        <f t="shared" si="4"/>
        <v>0</v>
      </c>
      <c r="W16" s="40">
        <v>0</v>
      </c>
    </row>
    <row r="17" customHeight="1" spans="1:23">
      <c r="A17" s="51">
        <v>20108</v>
      </c>
      <c r="B17" s="51" t="s">
        <v>122</v>
      </c>
      <c r="C17" s="40">
        <v>126</v>
      </c>
      <c r="D17" s="40">
        <f t="shared" si="2"/>
        <v>153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153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f t="shared" si="3"/>
        <v>279</v>
      </c>
      <c r="U17" s="40">
        <f>'[2]L02'!C80</f>
        <v>279</v>
      </c>
      <c r="V17" s="40">
        <f t="shared" si="4"/>
        <v>0</v>
      </c>
      <c r="W17" s="40">
        <v>0</v>
      </c>
    </row>
    <row r="18" customHeight="1" spans="1:23">
      <c r="A18" s="51">
        <v>20109</v>
      </c>
      <c r="B18" s="51" t="s">
        <v>123</v>
      </c>
      <c r="C18" s="40">
        <v>0</v>
      </c>
      <c r="D18" s="40">
        <f t="shared" si="2"/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f t="shared" si="3"/>
        <v>0</v>
      </c>
      <c r="U18" s="40">
        <f>'[2]L02'!C89</f>
        <v>0</v>
      </c>
      <c r="V18" s="40">
        <f t="shared" si="4"/>
        <v>0</v>
      </c>
      <c r="W18" s="40">
        <v>0</v>
      </c>
    </row>
    <row r="19" customHeight="1" spans="1:23">
      <c r="A19" s="51">
        <v>20111</v>
      </c>
      <c r="B19" s="51" t="s">
        <v>124</v>
      </c>
      <c r="C19" s="40">
        <v>1369</v>
      </c>
      <c r="D19" s="40">
        <f t="shared" si="2"/>
        <v>-441</v>
      </c>
      <c r="E19" s="40">
        <v>0</v>
      </c>
      <c r="F19" s="40">
        <v>0</v>
      </c>
      <c r="G19" s="40">
        <v>18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-459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f t="shared" si="3"/>
        <v>928</v>
      </c>
      <c r="U19" s="40">
        <f>'[2]L02'!C102</f>
        <v>928</v>
      </c>
      <c r="V19" s="40">
        <f t="shared" si="4"/>
        <v>0</v>
      </c>
      <c r="W19" s="40">
        <v>0</v>
      </c>
    </row>
    <row r="20" customHeight="1" spans="1:23">
      <c r="A20" s="51">
        <v>20113</v>
      </c>
      <c r="B20" s="51" t="s">
        <v>125</v>
      </c>
      <c r="C20" s="40">
        <v>94</v>
      </c>
      <c r="D20" s="40">
        <f t="shared" si="2"/>
        <v>26</v>
      </c>
      <c r="E20" s="40">
        <v>0</v>
      </c>
      <c r="F20" s="40">
        <v>0</v>
      </c>
      <c r="G20" s="40">
        <v>10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16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f t="shared" si="3"/>
        <v>120</v>
      </c>
      <c r="U20" s="40">
        <f>'[2]L02'!C111</f>
        <v>120</v>
      </c>
      <c r="V20" s="40">
        <f t="shared" si="4"/>
        <v>0</v>
      </c>
      <c r="W20" s="40">
        <v>0</v>
      </c>
    </row>
    <row r="21" ht="17.25" customHeight="1" spans="1:23">
      <c r="A21" s="51">
        <v>20114</v>
      </c>
      <c r="B21" s="51" t="s">
        <v>126</v>
      </c>
      <c r="C21" s="40">
        <v>0</v>
      </c>
      <c r="D21" s="40">
        <f t="shared" si="2"/>
        <v>9</v>
      </c>
      <c r="E21" s="40">
        <v>0</v>
      </c>
      <c r="F21" s="40">
        <v>0</v>
      </c>
      <c r="G21" s="40">
        <v>46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-37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f t="shared" si="3"/>
        <v>9</v>
      </c>
      <c r="U21" s="40">
        <f>'[2]L02'!C122</f>
        <v>9</v>
      </c>
      <c r="V21" s="40">
        <f t="shared" si="4"/>
        <v>0</v>
      </c>
      <c r="W21" s="40">
        <v>0</v>
      </c>
    </row>
    <row r="22" customHeight="1" spans="1:23">
      <c r="A22" s="51">
        <v>20123</v>
      </c>
      <c r="B22" s="51" t="s">
        <v>127</v>
      </c>
      <c r="C22" s="40">
        <v>0</v>
      </c>
      <c r="D22" s="40">
        <f t="shared" si="2"/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f t="shared" si="3"/>
        <v>0</v>
      </c>
      <c r="U22" s="40">
        <f>'[2]L02'!C134</f>
        <v>0</v>
      </c>
      <c r="V22" s="40">
        <f t="shared" si="4"/>
        <v>0</v>
      </c>
      <c r="W22" s="40">
        <v>0</v>
      </c>
    </row>
    <row r="23" customHeight="1" spans="1:23">
      <c r="A23" s="51">
        <v>20125</v>
      </c>
      <c r="B23" s="51" t="s">
        <v>128</v>
      </c>
      <c r="C23" s="40">
        <v>0</v>
      </c>
      <c r="D23" s="40">
        <f t="shared" si="2"/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f t="shared" si="3"/>
        <v>0</v>
      </c>
      <c r="U23" s="40">
        <f>'[2]L02'!C141</f>
        <v>0</v>
      </c>
      <c r="V23" s="40">
        <f t="shared" si="4"/>
        <v>0</v>
      </c>
      <c r="W23" s="40">
        <v>0</v>
      </c>
    </row>
    <row r="24" customHeight="1" spans="1:23">
      <c r="A24" s="51">
        <v>20126</v>
      </c>
      <c r="B24" s="51" t="s">
        <v>129</v>
      </c>
      <c r="C24" s="40">
        <v>0</v>
      </c>
      <c r="D24" s="40">
        <f t="shared" si="2"/>
        <v>24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24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f t="shared" si="3"/>
        <v>24</v>
      </c>
      <c r="U24" s="40">
        <f>'[2]L02'!C149</f>
        <v>24</v>
      </c>
      <c r="V24" s="40">
        <f t="shared" si="4"/>
        <v>0</v>
      </c>
      <c r="W24" s="40">
        <v>0</v>
      </c>
    </row>
    <row r="25" customHeight="1" spans="1:23">
      <c r="A25" s="51">
        <v>20128</v>
      </c>
      <c r="B25" s="51" t="s">
        <v>130</v>
      </c>
      <c r="C25" s="40">
        <v>84</v>
      </c>
      <c r="D25" s="40">
        <f t="shared" si="2"/>
        <v>-8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-8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f t="shared" si="3"/>
        <v>76</v>
      </c>
      <c r="U25" s="40">
        <f>'[2]L02'!C155</f>
        <v>76</v>
      </c>
      <c r="V25" s="40">
        <f t="shared" si="4"/>
        <v>0</v>
      </c>
      <c r="W25" s="40">
        <v>0</v>
      </c>
    </row>
    <row r="26" customHeight="1" spans="1:23">
      <c r="A26" s="51">
        <v>20129</v>
      </c>
      <c r="B26" s="51" t="s">
        <v>131</v>
      </c>
      <c r="C26" s="40">
        <v>171</v>
      </c>
      <c r="D26" s="40">
        <f t="shared" si="2"/>
        <v>36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36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f t="shared" si="3"/>
        <v>207</v>
      </c>
      <c r="U26" s="40">
        <f>'[2]L02'!C162</f>
        <v>207</v>
      </c>
      <c r="V26" s="40">
        <f t="shared" si="4"/>
        <v>0</v>
      </c>
      <c r="W26" s="40">
        <v>0</v>
      </c>
    </row>
    <row r="27" customHeight="1" spans="1:23">
      <c r="A27" s="51">
        <v>20131</v>
      </c>
      <c r="B27" s="51" t="s">
        <v>132</v>
      </c>
      <c r="C27" s="40">
        <v>719</v>
      </c>
      <c r="D27" s="40">
        <f t="shared" si="2"/>
        <v>53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53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f t="shared" si="3"/>
        <v>772</v>
      </c>
      <c r="U27" s="40">
        <f>'[2]L02'!C169</f>
        <v>772</v>
      </c>
      <c r="V27" s="40">
        <f t="shared" si="4"/>
        <v>0</v>
      </c>
      <c r="W27" s="40">
        <v>0</v>
      </c>
    </row>
    <row r="28" customHeight="1" spans="1:23">
      <c r="A28" s="51">
        <v>20132</v>
      </c>
      <c r="B28" s="51" t="s">
        <v>133</v>
      </c>
      <c r="C28" s="40">
        <v>672</v>
      </c>
      <c r="D28" s="40">
        <f t="shared" si="2"/>
        <v>117</v>
      </c>
      <c r="E28" s="40">
        <v>0</v>
      </c>
      <c r="F28" s="40">
        <v>0</v>
      </c>
      <c r="G28" s="40">
        <v>115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2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f t="shared" si="3"/>
        <v>789</v>
      </c>
      <c r="U28" s="40">
        <f>'[2]L02'!C176</f>
        <v>789</v>
      </c>
      <c r="V28" s="40">
        <f t="shared" si="4"/>
        <v>0</v>
      </c>
      <c r="W28" s="40">
        <v>0</v>
      </c>
    </row>
    <row r="29" customHeight="1" spans="1:23">
      <c r="A29" s="51">
        <v>20133</v>
      </c>
      <c r="B29" s="51" t="s">
        <v>134</v>
      </c>
      <c r="C29" s="40">
        <v>335</v>
      </c>
      <c r="D29" s="40">
        <f t="shared" si="2"/>
        <v>83</v>
      </c>
      <c r="E29" s="40">
        <v>0</v>
      </c>
      <c r="F29" s="40">
        <v>0</v>
      </c>
      <c r="G29" s="40">
        <v>5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78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f t="shared" si="3"/>
        <v>418</v>
      </c>
      <c r="U29" s="40">
        <f>'[2]L02'!C183</f>
        <v>418</v>
      </c>
      <c r="V29" s="40">
        <f t="shared" si="4"/>
        <v>0</v>
      </c>
      <c r="W29" s="40">
        <v>0</v>
      </c>
    </row>
    <row r="30" customHeight="1" spans="1:23">
      <c r="A30" s="51">
        <v>20134</v>
      </c>
      <c r="B30" s="51" t="s">
        <v>135</v>
      </c>
      <c r="C30" s="40">
        <v>204</v>
      </c>
      <c r="D30" s="40">
        <f t="shared" si="2"/>
        <v>52</v>
      </c>
      <c r="E30" s="40">
        <v>0</v>
      </c>
      <c r="F30" s="40">
        <v>0</v>
      </c>
      <c r="G30" s="40">
        <v>33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19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f t="shared" si="3"/>
        <v>256</v>
      </c>
      <c r="U30" s="40">
        <f>'[2]L02'!C190</f>
        <v>256</v>
      </c>
      <c r="V30" s="40">
        <f t="shared" si="4"/>
        <v>0</v>
      </c>
      <c r="W30" s="40">
        <v>0</v>
      </c>
    </row>
    <row r="31" customHeight="1" spans="1:23">
      <c r="A31" s="51">
        <v>20135</v>
      </c>
      <c r="B31" s="51" t="s">
        <v>136</v>
      </c>
      <c r="C31" s="40">
        <v>0</v>
      </c>
      <c r="D31" s="40">
        <f t="shared" si="2"/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f t="shared" si="3"/>
        <v>0</v>
      </c>
      <c r="U31" s="40">
        <f>'[2]L02'!C198</f>
        <v>0</v>
      </c>
      <c r="V31" s="40">
        <f t="shared" si="4"/>
        <v>0</v>
      </c>
      <c r="W31" s="40">
        <v>0</v>
      </c>
    </row>
    <row r="32" customHeight="1" spans="1:23">
      <c r="A32" s="51">
        <v>20136</v>
      </c>
      <c r="B32" s="51" t="s">
        <v>137</v>
      </c>
      <c r="C32" s="40">
        <v>195</v>
      </c>
      <c r="D32" s="40">
        <f t="shared" si="2"/>
        <v>259</v>
      </c>
      <c r="E32" s="40">
        <v>0</v>
      </c>
      <c r="F32" s="40">
        <v>0</v>
      </c>
      <c r="G32" s="40">
        <v>4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255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f t="shared" si="3"/>
        <v>454</v>
      </c>
      <c r="U32" s="40">
        <f>'[2]L02'!C204</f>
        <v>454</v>
      </c>
      <c r="V32" s="40">
        <f t="shared" si="4"/>
        <v>0</v>
      </c>
      <c r="W32" s="40">
        <v>0</v>
      </c>
    </row>
    <row r="33" customHeight="1" spans="1:23">
      <c r="A33" s="51">
        <v>20137</v>
      </c>
      <c r="B33" s="51" t="s">
        <v>138</v>
      </c>
      <c r="C33" s="40">
        <v>47</v>
      </c>
      <c r="D33" s="40">
        <f t="shared" si="2"/>
        <v>28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28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f t="shared" si="3"/>
        <v>75</v>
      </c>
      <c r="U33" s="40">
        <f>'[2]L02'!C210</f>
        <v>75</v>
      </c>
      <c r="V33" s="40">
        <f t="shared" si="4"/>
        <v>0</v>
      </c>
      <c r="W33" s="40">
        <v>0</v>
      </c>
    </row>
    <row r="34" customHeight="1" spans="1:23">
      <c r="A34" s="51">
        <v>20138</v>
      </c>
      <c r="B34" s="51" t="s">
        <v>139</v>
      </c>
      <c r="C34" s="40">
        <v>1171</v>
      </c>
      <c r="D34" s="40">
        <f t="shared" si="2"/>
        <v>242</v>
      </c>
      <c r="E34" s="40">
        <v>0</v>
      </c>
      <c r="F34" s="40">
        <v>0</v>
      </c>
      <c r="G34" s="40">
        <v>90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152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f t="shared" si="3"/>
        <v>1413</v>
      </c>
      <c r="U34" s="40">
        <f>'[2]L02'!C217</f>
        <v>1413</v>
      </c>
      <c r="V34" s="40">
        <f t="shared" si="4"/>
        <v>0</v>
      </c>
      <c r="W34" s="40">
        <v>0</v>
      </c>
    </row>
    <row r="35" customHeight="1" spans="1:23">
      <c r="A35" s="51">
        <v>20199</v>
      </c>
      <c r="B35" s="51" t="s">
        <v>140</v>
      </c>
      <c r="C35" s="40">
        <v>230</v>
      </c>
      <c r="D35" s="40">
        <f t="shared" si="2"/>
        <v>19840</v>
      </c>
      <c r="E35" s="40">
        <v>0</v>
      </c>
      <c r="F35" s="40">
        <v>14389</v>
      </c>
      <c r="G35" s="40">
        <v>24716</v>
      </c>
      <c r="H35" s="40">
        <v>25335</v>
      </c>
      <c r="I35" s="40">
        <v>0</v>
      </c>
      <c r="J35" s="40">
        <v>0</v>
      </c>
      <c r="K35" s="40">
        <v>0</v>
      </c>
      <c r="L35" s="40">
        <v>1303</v>
      </c>
      <c r="M35" s="40">
        <v>-42363</v>
      </c>
      <c r="N35" s="40">
        <v>-3540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f t="shared" si="3"/>
        <v>20070</v>
      </c>
      <c r="U35" s="40">
        <f>'[2]L02'!C232</f>
        <v>372</v>
      </c>
      <c r="V35" s="40">
        <f t="shared" si="4"/>
        <v>19698</v>
      </c>
      <c r="W35" s="40">
        <v>19698</v>
      </c>
    </row>
    <row r="36" customHeight="1" spans="1:23">
      <c r="A36" s="51">
        <v>202</v>
      </c>
      <c r="B36" s="60" t="s">
        <v>141</v>
      </c>
      <c r="C36" s="40">
        <f t="shared" ref="C36:W36" si="5">SUM(C37:C45)</f>
        <v>0</v>
      </c>
      <c r="D36" s="40">
        <f t="shared" si="5"/>
        <v>0</v>
      </c>
      <c r="E36" s="40">
        <f t="shared" si="5"/>
        <v>0</v>
      </c>
      <c r="F36" s="40">
        <f t="shared" si="5"/>
        <v>0</v>
      </c>
      <c r="G36" s="40">
        <f t="shared" si="5"/>
        <v>0</v>
      </c>
      <c r="H36" s="40">
        <f t="shared" si="5"/>
        <v>0</v>
      </c>
      <c r="I36" s="40">
        <f t="shared" si="5"/>
        <v>0</v>
      </c>
      <c r="J36" s="40">
        <f t="shared" si="5"/>
        <v>0</v>
      </c>
      <c r="K36" s="40">
        <f t="shared" si="5"/>
        <v>0</v>
      </c>
      <c r="L36" s="40">
        <f t="shared" si="5"/>
        <v>0</v>
      </c>
      <c r="M36" s="40">
        <f t="shared" si="5"/>
        <v>0</v>
      </c>
      <c r="N36" s="40">
        <f t="shared" si="5"/>
        <v>0</v>
      </c>
      <c r="O36" s="40">
        <f t="shared" si="5"/>
        <v>0</v>
      </c>
      <c r="P36" s="40">
        <f t="shared" si="5"/>
        <v>0</v>
      </c>
      <c r="Q36" s="40">
        <f t="shared" si="5"/>
        <v>0</v>
      </c>
      <c r="R36" s="40">
        <f t="shared" si="5"/>
        <v>0</v>
      </c>
      <c r="S36" s="40">
        <f t="shared" si="5"/>
        <v>0</v>
      </c>
      <c r="T36" s="40">
        <f t="shared" si="5"/>
        <v>0</v>
      </c>
      <c r="U36" s="40">
        <f t="shared" si="5"/>
        <v>0</v>
      </c>
      <c r="V36" s="40">
        <f t="shared" si="5"/>
        <v>0</v>
      </c>
      <c r="W36" s="40">
        <f t="shared" si="5"/>
        <v>0</v>
      </c>
    </row>
    <row r="37" customHeight="1" spans="1:23">
      <c r="A37" s="51">
        <v>20201</v>
      </c>
      <c r="B37" s="51" t="s">
        <v>142</v>
      </c>
      <c r="C37" s="40">
        <v>0</v>
      </c>
      <c r="D37" s="40">
        <f t="shared" ref="D37:D45" si="6">SUM(E37:S37)</f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f t="shared" ref="T37:T45" si="7">C37+D37</f>
        <v>0</v>
      </c>
      <c r="U37" s="40">
        <f>'[2]L02'!C236</f>
        <v>0</v>
      </c>
      <c r="V37" s="40">
        <f t="shared" ref="V37:V45" si="8">T37-U37</f>
        <v>0</v>
      </c>
      <c r="W37" s="40">
        <v>0</v>
      </c>
    </row>
    <row r="38" customHeight="1" spans="1:23">
      <c r="A38" s="51">
        <v>20202</v>
      </c>
      <c r="B38" s="51" t="s">
        <v>143</v>
      </c>
      <c r="C38" s="40">
        <v>0</v>
      </c>
      <c r="D38" s="40">
        <f t="shared" si="6"/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f t="shared" si="7"/>
        <v>0</v>
      </c>
      <c r="U38" s="40">
        <f>'[2]L02'!C243</f>
        <v>0</v>
      </c>
      <c r="V38" s="40">
        <f t="shared" si="8"/>
        <v>0</v>
      </c>
      <c r="W38" s="40">
        <v>0</v>
      </c>
    </row>
    <row r="39" ht="17.25" customHeight="1" spans="1:23">
      <c r="A39" s="51">
        <v>20203</v>
      </c>
      <c r="B39" s="51" t="s">
        <v>144</v>
      </c>
      <c r="C39" s="40">
        <v>0</v>
      </c>
      <c r="D39" s="40">
        <f t="shared" si="6"/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f t="shared" si="7"/>
        <v>0</v>
      </c>
      <c r="U39" s="40">
        <f>'[2]L02'!C246</f>
        <v>0</v>
      </c>
      <c r="V39" s="40">
        <f t="shared" si="8"/>
        <v>0</v>
      </c>
      <c r="W39" s="40">
        <v>0</v>
      </c>
    </row>
    <row r="40" customHeight="1" spans="1:23">
      <c r="A40" s="51">
        <v>20204</v>
      </c>
      <c r="B40" s="51" t="s">
        <v>145</v>
      </c>
      <c r="C40" s="40">
        <v>0</v>
      </c>
      <c r="D40" s="40">
        <f t="shared" si="6"/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f t="shared" si="7"/>
        <v>0</v>
      </c>
      <c r="U40" s="40">
        <f>'[2]L02'!C249</f>
        <v>0</v>
      </c>
      <c r="V40" s="40">
        <f t="shared" si="8"/>
        <v>0</v>
      </c>
      <c r="W40" s="40">
        <v>0</v>
      </c>
    </row>
    <row r="41" customHeight="1" spans="1:23">
      <c r="A41" s="51">
        <v>20205</v>
      </c>
      <c r="B41" s="51" t="s">
        <v>146</v>
      </c>
      <c r="C41" s="40">
        <v>0</v>
      </c>
      <c r="D41" s="40">
        <f t="shared" si="6"/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f t="shared" si="7"/>
        <v>0</v>
      </c>
      <c r="U41" s="40">
        <f>'[2]L02'!C255</f>
        <v>0</v>
      </c>
      <c r="V41" s="40">
        <f t="shared" si="8"/>
        <v>0</v>
      </c>
      <c r="W41" s="40">
        <v>0</v>
      </c>
    </row>
    <row r="42" ht="17.25" customHeight="1" spans="1:23">
      <c r="A42" s="51">
        <v>20206</v>
      </c>
      <c r="B42" s="51" t="s">
        <v>147</v>
      </c>
      <c r="C42" s="40">
        <v>0</v>
      </c>
      <c r="D42" s="40">
        <f t="shared" si="6"/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f t="shared" si="7"/>
        <v>0</v>
      </c>
      <c r="U42" s="40">
        <f>'[2]L02'!C260</f>
        <v>0</v>
      </c>
      <c r="V42" s="40">
        <f t="shared" si="8"/>
        <v>0</v>
      </c>
      <c r="W42" s="40">
        <v>0</v>
      </c>
    </row>
    <row r="43" customHeight="1" spans="1:23">
      <c r="A43" s="51">
        <v>20207</v>
      </c>
      <c r="B43" s="51" t="s">
        <v>148</v>
      </c>
      <c r="C43" s="40">
        <v>0</v>
      </c>
      <c r="D43" s="40">
        <f t="shared" si="6"/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f t="shared" si="7"/>
        <v>0</v>
      </c>
      <c r="U43" s="40">
        <f>'[2]L02'!C262</f>
        <v>0</v>
      </c>
      <c r="V43" s="40">
        <f t="shared" si="8"/>
        <v>0</v>
      </c>
      <c r="W43" s="40">
        <v>0</v>
      </c>
    </row>
    <row r="44" customHeight="1" spans="1:23">
      <c r="A44" s="51">
        <v>20208</v>
      </c>
      <c r="B44" s="51" t="s">
        <v>149</v>
      </c>
      <c r="C44" s="40">
        <v>0</v>
      </c>
      <c r="D44" s="40">
        <f t="shared" si="6"/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f t="shared" si="7"/>
        <v>0</v>
      </c>
      <c r="U44" s="40">
        <f>'[2]L02'!C267</f>
        <v>0</v>
      </c>
      <c r="V44" s="40">
        <f t="shared" si="8"/>
        <v>0</v>
      </c>
      <c r="W44" s="40">
        <v>0</v>
      </c>
    </row>
    <row r="45" customHeight="1" spans="1:23">
      <c r="A45" s="51">
        <v>20299</v>
      </c>
      <c r="B45" s="51" t="s">
        <v>150</v>
      </c>
      <c r="C45" s="40">
        <v>0</v>
      </c>
      <c r="D45" s="40">
        <f t="shared" si="6"/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f t="shared" si="7"/>
        <v>0</v>
      </c>
      <c r="U45" s="40">
        <f>'[2]L02'!C273</f>
        <v>0</v>
      </c>
      <c r="V45" s="40">
        <f t="shared" si="8"/>
        <v>0</v>
      </c>
      <c r="W45" s="40">
        <v>0</v>
      </c>
    </row>
    <row r="46" customHeight="1" spans="1:23">
      <c r="A46" s="51">
        <v>203</v>
      </c>
      <c r="B46" s="60" t="s">
        <v>151</v>
      </c>
      <c r="C46" s="40">
        <f t="shared" ref="C46:W46" si="9">SUM(C47:C51)</f>
        <v>0</v>
      </c>
      <c r="D46" s="40">
        <f t="shared" si="9"/>
        <v>0</v>
      </c>
      <c r="E46" s="40">
        <f t="shared" si="9"/>
        <v>0</v>
      </c>
      <c r="F46" s="40">
        <f t="shared" si="9"/>
        <v>0</v>
      </c>
      <c r="G46" s="40">
        <f t="shared" si="9"/>
        <v>0</v>
      </c>
      <c r="H46" s="40">
        <f t="shared" si="9"/>
        <v>0</v>
      </c>
      <c r="I46" s="40">
        <f t="shared" si="9"/>
        <v>0</v>
      </c>
      <c r="J46" s="40">
        <f t="shared" si="9"/>
        <v>0</v>
      </c>
      <c r="K46" s="40">
        <f t="shared" si="9"/>
        <v>0</v>
      </c>
      <c r="L46" s="40">
        <f t="shared" si="9"/>
        <v>0</v>
      </c>
      <c r="M46" s="40">
        <f t="shared" si="9"/>
        <v>0</v>
      </c>
      <c r="N46" s="40">
        <f t="shared" si="9"/>
        <v>0</v>
      </c>
      <c r="O46" s="40">
        <f t="shared" si="9"/>
        <v>0</v>
      </c>
      <c r="P46" s="40">
        <f t="shared" si="9"/>
        <v>0</v>
      </c>
      <c r="Q46" s="40">
        <f t="shared" si="9"/>
        <v>0</v>
      </c>
      <c r="R46" s="40">
        <f t="shared" si="9"/>
        <v>0</v>
      </c>
      <c r="S46" s="40">
        <f t="shared" si="9"/>
        <v>0</v>
      </c>
      <c r="T46" s="40">
        <f t="shared" si="9"/>
        <v>0</v>
      </c>
      <c r="U46" s="40">
        <f t="shared" si="9"/>
        <v>0</v>
      </c>
      <c r="V46" s="40">
        <f t="shared" si="9"/>
        <v>0</v>
      </c>
      <c r="W46" s="40">
        <f t="shared" si="9"/>
        <v>0</v>
      </c>
    </row>
    <row r="47" customHeight="1" spans="1:23">
      <c r="A47" s="51">
        <v>20301</v>
      </c>
      <c r="B47" s="51" t="s">
        <v>152</v>
      </c>
      <c r="C47" s="40">
        <v>0</v>
      </c>
      <c r="D47" s="40">
        <f t="shared" ref="D47:D51" si="10">SUM(E47:S47)</f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f t="shared" ref="T47:T51" si="11">C47+D47</f>
        <v>0</v>
      </c>
      <c r="U47" s="40">
        <f>'[2]L02'!C276</f>
        <v>0</v>
      </c>
      <c r="V47" s="40">
        <f t="shared" ref="V47:V51" si="12">T47-U47</f>
        <v>0</v>
      </c>
      <c r="W47" s="40">
        <v>0</v>
      </c>
    </row>
    <row r="48" customHeight="1" spans="1:23">
      <c r="A48" s="51">
        <v>20304</v>
      </c>
      <c r="B48" s="51" t="s">
        <v>153</v>
      </c>
      <c r="C48" s="40">
        <v>0</v>
      </c>
      <c r="D48" s="40">
        <f t="shared" si="10"/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f t="shared" si="11"/>
        <v>0</v>
      </c>
      <c r="U48" s="40">
        <f>'[2]L02'!C280</f>
        <v>0</v>
      </c>
      <c r="V48" s="40">
        <f t="shared" si="12"/>
        <v>0</v>
      </c>
      <c r="W48" s="40">
        <v>0</v>
      </c>
    </row>
    <row r="49" customHeight="1" spans="1:23">
      <c r="A49" s="51">
        <v>20305</v>
      </c>
      <c r="B49" s="51" t="s">
        <v>154</v>
      </c>
      <c r="C49" s="40">
        <v>0</v>
      </c>
      <c r="D49" s="40">
        <f t="shared" si="10"/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f t="shared" si="11"/>
        <v>0</v>
      </c>
      <c r="U49" s="40">
        <f>'[2]L02'!C282</f>
        <v>0</v>
      </c>
      <c r="V49" s="40">
        <f t="shared" si="12"/>
        <v>0</v>
      </c>
      <c r="W49" s="40">
        <v>0</v>
      </c>
    </row>
    <row r="50" customHeight="1" spans="1:23">
      <c r="A50" s="51">
        <v>20306</v>
      </c>
      <c r="B50" s="51" t="s">
        <v>155</v>
      </c>
      <c r="C50" s="40">
        <v>0</v>
      </c>
      <c r="D50" s="40">
        <f t="shared" si="10"/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f t="shared" si="11"/>
        <v>0</v>
      </c>
      <c r="U50" s="40">
        <f>'[2]L02'!C284</f>
        <v>0</v>
      </c>
      <c r="V50" s="40">
        <f t="shared" si="12"/>
        <v>0</v>
      </c>
      <c r="W50" s="40">
        <v>0</v>
      </c>
    </row>
    <row r="51" customHeight="1" spans="1:23">
      <c r="A51" s="51">
        <v>20399</v>
      </c>
      <c r="B51" s="51" t="s">
        <v>156</v>
      </c>
      <c r="C51" s="40">
        <v>0</v>
      </c>
      <c r="D51" s="40">
        <f t="shared" si="10"/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f t="shared" si="11"/>
        <v>0</v>
      </c>
      <c r="U51" s="40">
        <f>'[2]L02'!C292</f>
        <v>0</v>
      </c>
      <c r="V51" s="40">
        <f t="shared" si="12"/>
        <v>0</v>
      </c>
      <c r="W51" s="40">
        <v>0</v>
      </c>
    </row>
    <row r="52" customHeight="1" spans="1:23">
      <c r="A52" s="51">
        <v>204</v>
      </c>
      <c r="B52" s="60" t="s">
        <v>157</v>
      </c>
      <c r="C52" s="40">
        <f t="shared" ref="C52:W52" si="13">SUM(C53:C63)</f>
        <v>2755</v>
      </c>
      <c r="D52" s="40">
        <f t="shared" si="13"/>
        <v>865</v>
      </c>
      <c r="E52" s="40">
        <f t="shared" si="13"/>
        <v>0</v>
      </c>
      <c r="F52" s="40">
        <f t="shared" si="13"/>
        <v>122</v>
      </c>
      <c r="G52" s="40">
        <f t="shared" si="13"/>
        <v>156</v>
      </c>
      <c r="H52" s="40">
        <f t="shared" si="13"/>
        <v>0</v>
      </c>
      <c r="I52" s="40">
        <f t="shared" si="13"/>
        <v>0</v>
      </c>
      <c r="J52" s="40">
        <f t="shared" si="13"/>
        <v>0</v>
      </c>
      <c r="K52" s="40">
        <f t="shared" si="13"/>
        <v>0</v>
      </c>
      <c r="L52" s="40">
        <f t="shared" si="13"/>
        <v>0</v>
      </c>
      <c r="M52" s="40">
        <f t="shared" si="13"/>
        <v>587</v>
      </c>
      <c r="N52" s="40">
        <f t="shared" si="13"/>
        <v>0</v>
      </c>
      <c r="O52" s="40">
        <f t="shared" si="13"/>
        <v>0</v>
      </c>
      <c r="P52" s="40">
        <f t="shared" si="13"/>
        <v>0</v>
      </c>
      <c r="Q52" s="40">
        <f t="shared" si="13"/>
        <v>0</v>
      </c>
      <c r="R52" s="40">
        <f t="shared" si="13"/>
        <v>0</v>
      </c>
      <c r="S52" s="40">
        <f t="shared" si="13"/>
        <v>0</v>
      </c>
      <c r="T52" s="40">
        <f t="shared" si="13"/>
        <v>3620</v>
      </c>
      <c r="U52" s="40">
        <f t="shared" si="13"/>
        <v>3620</v>
      </c>
      <c r="V52" s="40">
        <f t="shared" si="13"/>
        <v>0</v>
      </c>
      <c r="W52" s="40">
        <f t="shared" si="13"/>
        <v>0</v>
      </c>
    </row>
    <row r="53" customHeight="1" spans="1:23">
      <c r="A53" s="51">
        <v>20401</v>
      </c>
      <c r="B53" s="51" t="s">
        <v>158</v>
      </c>
      <c r="C53" s="40">
        <v>115</v>
      </c>
      <c r="D53" s="40">
        <f t="shared" ref="D53:D63" si="14">SUM(E53:S53)</f>
        <v>41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41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f t="shared" ref="T53:T63" si="15">C53+D53</f>
        <v>156</v>
      </c>
      <c r="U53" s="40">
        <f>'[2]L02'!C295</f>
        <v>156</v>
      </c>
      <c r="V53" s="40">
        <f t="shared" ref="V53:V63" si="16">T53-U53</f>
        <v>0</v>
      </c>
      <c r="W53" s="40">
        <v>0</v>
      </c>
    </row>
    <row r="54" customHeight="1" spans="1:23">
      <c r="A54" s="51">
        <v>20402</v>
      </c>
      <c r="B54" s="51" t="s">
        <v>159</v>
      </c>
      <c r="C54" s="40">
        <v>1923</v>
      </c>
      <c r="D54" s="40">
        <f t="shared" si="14"/>
        <v>359</v>
      </c>
      <c r="E54" s="40">
        <v>0</v>
      </c>
      <c r="F54" s="40">
        <v>0</v>
      </c>
      <c r="G54" s="40">
        <v>108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251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f t="shared" si="15"/>
        <v>2282</v>
      </c>
      <c r="U54" s="40">
        <f>'[2]L02'!C298</f>
        <v>2282</v>
      </c>
      <c r="V54" s="40">
        <f t="shared" si="16"/>
        <v>0</v>
      </c>
      <c r="W54" s="40">
        <v>0</v>
      </c>
    </row>
    <row r="55" customHeight="1" spans="1:23">
      <c r="A55" s="51">
        <v>20403</v>
      </c>
      <c r="B55" s="51" t="s">
        <v>160</v>
      </c>
      <c r="C55" s="40">
        <v>0</v>
      </c>
      <c r="D55" s="40">
        <f t="shared" si="14"/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f t="shared" si="15"/>
        <v>0</v>
      </c>
      <c r="U55" s="40">
        <f>'[2]L02'!C309</f>
        <v>0</v>
      </c>
      <c r="V55" s="40">
        <f t="shared" si="16"/>
        <v>0</v>
      </c>
      <c r="W55" s="40">
        <v>0</v>
      </c>
    </row>
    <row r="56" customHeight="1" spans="1:23">
      <c r="A56" s="51">
        <v>20404</v>
      </c>
      <c r="B56" s="51" t="s">
        <v>161</v>
      </c>
      <c r="C56" s="40">
        <v>200</v>
      </c>
      <c r="D56" s="40">
        <f t="shared" si="14"/>
        <v>84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84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f t="shared" si="15"/>
        <v>284</v>
      </c>
      <c r="U56" s="40">
        <f>'[2]L02'!C316</f>
        <v>284</v>
      </c>
      <c r="V56" s="40">
        <f t="shared" si="16"/>
        <v>0</v>
      </c>
      <c r="W56" s="40">
        <v>0</v>
      </c>
    </row>
    <row r="57" customHeight="1" spans="1:23">
      <c r="A57" s="51">
        <v>20405</v>
      </c>
      <c r="B57" s="51" t="s">
        <v>162</v>
      </c>
      <c r="C57" s="40">
        <v>200</v>
      </c>
      <c r="D57" s="40">
        <f t="shared" si="14"/>
        <v>104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104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f t="shared" si="15"/>
        <v>304</v>
      </c>
      <c r="U57" s="40">
        <f>'[2]L02'!C324</f>
        <v>304</v>
      </c>
      <c r="V57" s="40">
        <f t="shared" si="16"/>
        <v>0</v>
      </c>
      <c r="W57" s="40">
        <v>0</v>
      </c>
    </row>
    <row r="58" customHeight="1" spans="1:23">
      <c r="A58" s="51">
        <v>20406</v>
      </c>
      <c r="B58" s="51" t="s">
        <v>163</v>
      </c>
      <c r="C58" s="40">
        <v>317</v>
      </c>
      <c r="D58" s="40">
        <f t="shared" si="14"/>
        <v>185</v>
      </c>
      <c r="E58" s="40">
        <v>0</v>
      </c>
      <c r="F58" s="40">
        <v>89</v>
      </c>
      <c r="G58" s="40">
        <v>15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81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f t="shared" si="15"/>
        <v>502</v>
      </c>
      <c r="U58" s="40">
        <f>'[2]L02'!C333</f>
        <v>502</v>
      </c>
      <c r="V58" s="40">
        <f t="shared" si="16"/>
        <v>0</v>
      </c>
      <c r="W58" s="40">
        <v>0</v>
      </c>
    </row>
    <row r="59" customHeight="1" spans="1:23">
      <c r="A59" s="51">
        <v>20407</v>
      </c>
      <c r="B59" s="51" t="s">
        <v>164</v>
      </c>
      <c r="C59" s="40">
        <v>0</v>
      </c>
      <c r="D59" s="40">
        <f t="shared" si="14"/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f t="shared" si="15"/>
        <v>0</v>
      </c>
      <c r="U59" s="40">
        <f>'[2]L02'!C347</f>
        <v>0</v>
      </c>
      <c r="V59" s="40">
        <f t="shared" si="16"/>
        <v>0</v>
      </c>
      <c r="W59" s="40">
        <v>0</v>
      </c>
    </row>
    <row r="60" customHeight="1" spans="1:23">
      <c r="A60" s="51">
        <v>20408</v>
      </c>
      <c r="B60" s="51" t="s">
        <v>165</v>
      </c>
      <c r="C60" s="40">
        <v>0</v>
      </c>
      <c r="D60" s="40">
        <f t="shared" si="14"/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f t="shared" si="15"/>
        <v>0</v>
      </c>
      <c r="U60" s="40">
        <f>'[2]L02'!C357</f>
        <v>0</v>
      </c>
      <c r="V60" s="40">
        <f t="shared" si="16"/>
        <v>0</v>
      </c>
      <c r="W60" s="40">
        <v>0</v>
      </c>
    </row>
    <row r="61" customHeight="1" spans="1:23">
      <c r="A61" s="51">
        <v>20409</v>
      </c>
      <c r="B61" s="51" t="s">
        <v>166</v>
      </c>
      <c r="C61" s="40">
        <v>0</v>
      </c>
      <c r="D61" s="40">
        <f t="shared" si="14"/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f t="shared" si="15"/>
        <v>0</v>
      </c>
      <c r="U61" s="40">
        <f>'[2]L02'!C367</f>
        <v>0</v>
      </c>
      <c r="V61" s="40">
        <f t="shared" si="16"/>
        <v>0</v>
      </c>
      <c r="W61" s="40">
        <v>0</v>
      </c>
    </row>
    <row r="62" customHeight="1" spans="1:23">
      <c r="A62" s="51">
        <v>20410</v>
      </c>
      <c r="B62" s="51" t="s">
        <v>167</v>
      </c>
      <c r="C62" s="40">
        <v>0</v>
      </c>
      <c r="D62" s="40">
        <f t="shared" si="14"/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f t="shared" si="15"/>
        <v>0</v>
      </c>
      <c r="U62" s="40">
        <f>'[2]L02'!C375</f>
        <v>0</v>
      </c>
      <c r="V62" s="40">
        <f t="shared" si="16"/>
        <v>0</v>
      </c>
      <c r="W62" s="40">
        <v>0</v>
      </c>
    </row>
    <row r="63" customHeight="1" spans="1:23">
      <c r="A63" s="51">
        <v>20499</v>
      </c>
      <c r="B63" s="51" t="s">
        <v>168</v>
      </c>
      <c r="C63" s="40">
        <v>0</v>
      </c>
      <c r="D63" s="40">
        <f t="shared" si="14"/>
        <v>92</v>
      </c>
      <c r="E63" s="40">
        <v>0</v>
      </c>
      <c r="F63" s="40">
        <v>33</v>
      </c>
      <c r="G63" s="40">
        <v>33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26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f t="shared" si="15"/>
        <v>92</v>
      </c>
      <c r="U63" s="40">
        <f>'[2]L02'!C381</f>
        <v>92</v>
      </c>
      <c r="V63" s="40">
        <f t="shared" si="16"/>
        <v>0</v>
      </c>
      <c r="W63" s="40">
        <v>0</v>
      </c>
    </row>
    <row r="64" customHeight="1" spans="1:23">
      <c r="A64" s="51">
        <v>205</v>
      </c>
      <c r="B64" s="60" t="s">
        <v>169</v>
      </c>
      <c r="C64" s="40">
        <f t="shared" ref="C64:W64" si="17">SUM(C65:C74)</f>
        <v>41327</v>
      </c>
      <c r="D64" s="40">
        <f t="shared" si="17"/>
        <v>14745</v>
      </c>
      <c r="E64" s="40">
        <f t="shared" si="17"/>
        <v>1635</v>
      </c>
      <c r="F64" s="40">
        <f t="shared" si="17"/>
        <v>4449</v>
      </c>
      <c r="G64" s="40">
        <f t="shared" si="17"/>
        <v>1490</v>
      </c>
      <c r="H64" s="40">
        <f t="shared" si="17"/>
        <v>602</v>
      </c>
      <c r="I64" s="40">
        <f t="shared" si="17"/>
        <v>0</v>
      </c>
      <c r="J64" s="40">
        <f t="shared" si="17"/>
        <v>0</v>
      </c>
      <c r="K64" s="40">
        <f t="shared" si="17"/>
        <v>0</v>
      </c>
      <c r="L64" s="40">
        <f t="shared" si="17"/>
        <v>0</v>
      </c>
      <c r="M64" s="40">
        <f t="shared" si="17"/>
        <v>6569</v>
      </c>
      <c r="N64" s="40">
        <f t="shared" si="17"/>
        <v>0</v>
      </c>
      <c r="O64" s="40">
        <f t="shared" si="17"/>
        <v>0</v>
      </c>
      <c r="P64" s="40">
        <f t="shared" si="17"/>
        <v>0</v>
      </c>
      <c r="Q64" s="40">
        <f t="shared" si="17"/>
        <v>0</v>
      </c>
      <c r="R64" s="40">
        <f t="shared" si="17"/>
        <v>0</v>
      </c>
      <c r="S64" s="40">
        <f t="shared" si="17"/>
        <v>0</v>
      </c>
      <c r="T64" s="40">
        <f t="shared" si="17"/>
        <v>56072</v>
      </c>
      <c r="U64" s="40">
        <f t="shared" si="17"/>
        <v>54478</v>
      </c>
      <c r="V64" s="40">
        <f t="shared" si="17"/>
        <v>1594</v>
      </c>
      <c r="W64" s="40">
        <f t="shared" si="17"/>
        <v>1594</v>
      </c>
    </row>
    <row r="65" customHeight="1" spans="1:23">
      <c r="A65" s="51">
        <v>20501</v>
      </c>
      <c r="B65" s="51" t="s">
        <v>170</v>
      </c>
      <c r="C65" s="40">
        <v>874</v>
      </c>
      <c r="D65" s="40">
        <f t="shared" ref="D65:D74" si="18">SUM(E65:S65)</f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f t="shared" ref="T65:T74" si="19">C65+D65</f>
        <v>874</v>
      </c>
      <c r="U65" s="40">
        <f>'[2]L02'!C385</f>
        <v>790</v>
      </c>
      <c r="V65" s="40">
        <f t="shared" ref="V65:V74" si="20">T65-U65</f>
        <v>84</v>
      </c>
      <c r="W65" s="40">
        <v>84</v>
      </c>
    </row>
    <row r="66" customHeight="1" spans="1:23">
      <c r="A66" s="51">
        <v>20502</v>
      </c>
      <c r="B66" s="51" t="s">
        <v>171</v>
      </c>
      <c r="C66" s="40">
        <v>38214</v>
      </c>
      <c r="D66" s="40">
        <f t="shared" si="18"/>
        <v>13840</v>
      </c>
      <c r="E66" s="40">
        <v>1635</v>
      </c>
      <c r="F66" s="40">
        <v>4449</v>
      </c>
      <c r="G66" s="40">
        <v>1490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6266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f t="shared" si="19"/>
        <v>52054</v>
      </c>
      <c r="U66" s="40">
        <f>'[2]L02'!C390</f>
        <v>52054</v>
      </c>
      <c r="V66" s="40">
        <f t="shared" si="20"/>
        <v>0</v>
      </c>
      <c r="W66" s="40">
        <v>0</v>
      </c>
    </row>
    <row r="67" customHeight="1" spans="1:23">
      <c r="A67" s="51">
        <v>20503</v>
      </c>
      <c r="B67" s="51" t="s">
        <v>172</v>
      </c>
      <c r="C67" s="40">
        <v>0</v>
      </c>
      <c r="D67" s="40">
        <f t="shared" si="18"/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f t="shared" si="19"/>
        <v>0</v>
      </c>
      <c r="U67" s="40">
        <f>'[2]L02'!C397</f>
        <v>0</v>
      </c>
      <c r="V67" s="40">
        <f t="shared" si="20"/>
        <v>0</v>
      </c>
      <c r="W67" s="40">
        <v>0</v>
      </c>
    </row>
    <row r="68" customHeight="1" spans="1:23">
      <c r="A68" s="51">
        <v>20504</v>
      </c>
      <c r="B68" s="51" t="s">
        <v>173</v>
      </c>
      <c r="C68" s="40">
        <v>0</v>
      </c>
      <c r="D68" s="40">
        <f t="shared" si="18"/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f t="shared" si="19"/>
        <v>0</v>
      </c>
      <c r="U68" s="40">
        <f>'[2]L02'!C403</f>
        <v>0</v>
      </c>
      <c r="V68" s="40">
        <f t="shared" si="20"/>
        <v>0</v>
      </c>
      <c r="W68" s="40">
        <v>0</v>
      </c>
    </row>
    <row r="69" customHeight="1" spans="1:23">
      <c r="A69" s="51">
        <v>20505</v>
      </c>
      <c r="B69" s="51" t="s">
        <v>174</v>
      </c>
      <c r="C69" s="40">
        <v>0</v>
      </c>
      <c r="D69" s="40">
        <f t="shared" si="18"/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f t="shared" si="19"/>
        <v>0</v>
      </c>
      <c r="U69" s="40">
        <f>'[2]L02'!C409</f>
        <v>0</v>
      </c>
      <c r="V69" s="40">
        <f t="shared" si="20"/>
        <v>0</v>
      </c>
      <c r="W69" s="40">
        <v>0</v>
      </c>
    </row>
    <row r="70" customHeight="1" spans="1:23">
      <c r="A70" s="51">
        <v>20506</v>
      </c>
      <c r="B70" s="51" t="s">
        <v>175</v>
      </c>
      <c r="C70" s="40">
        <v>0</v>
      </c>
      <c r="D70" s="40">
        <f t="shared" si="18"/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f t="shared" si="19"/>
        <v>0</v>
      </c>
      <c r="U70" s="40">
        <f>'[2]L02'!C413</f>
        <v>0</v>
      </c>
      <c r="V70" s="40">
        <f t="shared" si="20"/>
        <v>0</v>
      </c>
      <c r="W70" s="40">
        <v>0</v>
      </c>
    </row>
    <row r="71" customHeight="1" spans="1:23">
      <c r="A71" s="51">
        <v>20507</v>
      </c>
      <c r="B71" s="51" t="s">
        <v>176</v>
      </c>
      <c r="C71" s="40">
        <v>0</v>
      </c>
      <c r="D71" s="40">
        <f t="shared" si="18"/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f t="shared" si="19"/>
        <v>0</v>
      </c>
      <c r="U71" s="40">
        <f>'[2]L02'!C417</f>
        <v>0</v>
      </c>
      <c r="V71" s="40">
        <f t="shared" si="20"/>
        <v>0</v>
      </c>
      <c r="W71" s="40">
        <v>0</v>
      </c>
    </row>
    <row r="72" customHeight="1" spans="1:23">
      <c r="A72" s="51">
        <v>20508</v>
      </c>
      <c r="B72" s="51" t="s">
        <v>177</v>
      </c>
      <c r="C72" s="40">
        <v>215</v>
      </c>
      <c r="D72" s="40">
        <f t="shared" si="18"/>
        <v>-12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-12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f t="shared" si="19"/>
        <v>203</v>
      </c>
      <c r="U72" s="40">
        <f>'[2]L02'!C421</f>
        <v>203</v>
      </c>
      <c r="V72" s="40">
        <f t="shared" si="20"/>
        <v>0</v>
      </c>
      <c r="W72" s="40">
        <v>0</v>
      </c>
    </row>
    <row r="73" customHeight="1" spans="1:23">
      <c r="A73" s="51">
        <v>20509</v>
      </c>
      <c r="B73" s="51" t="s">
        <v>178</v>
      </c>
      <c r="C73" s="40">
        <v>2024</v>
      </c>
      <c r="D73" s="40">
        <f t="shared" si="18"/>
        <v>602</v>
      </c>
      <c r="E73" s="40">
        <v>0</v>
      </c>
      <c r="F73" s="40">
        <v>0</v>
      </c>
      <c r="G73" s="40">
        <v>0</v>
      </c>
      <c r="H73" s="40">
        <v>602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f t="shared" si="19"/>
        <v>2626</v>
      </c>
      <c r="U73" s="40">
        <f>'[2]L02'!C427</f>
        <v>1116</v>
      </c>
      <c r="V73" s="40">
        <f t="shared" si="20"/>
        <v>1510</v>
      </c>
      <c r="W73" s="40">
        <v>1510</v>
      </c>
    </row>
    <row r="74" customHeight="1" spans="1:23">
      <c r="A74" s="51">
        <v>20599</v>
      </c>
      <c r="B74" s="51" t="s">
        <v>179</v>
      </c>
      <c r="C74" s="40">
        <v>0</v>
      </c>
      <c r="D74" s="40">
        <f t="shared" si="18"/>
        <v>315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315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f t="shared" si="19"/>
        <v>315</v>
      </c>
      <c r="U74" s="40">
        <f>'[2]L02'!C434</f>
        <v>315</v>
      </c>
      <c r="V74" s="40">
        <f t="shared" si="20"/>
        <v>0</v>
      </c>
      <c r="W74" s="40">
        <v>0</v>
      </c>
    </row>
    <row r="75" customHeight="1" spans="1:23">
      <c r="A75" s="51">
        <v>206</v>
      </c>
      <c r="B75" s="60" t="s">
        <v>180</v>
      </c>
      <c r="C75" s="40">
        <f t="shared" ref="C75:W75" si="21">SUM(C76:C85)</f>
        <v>2518</v>
      </c>
      <c r="D75" s="40">
        <f t="shared" si="21"/>
        <v>18213</v>
      </c>
      <c r="E75" s="40">
        <f t="shared" si="21"/>
        <v>0</v>
      </c>
      <c r="F75" s="40">
        <f t="shared" si="21"/>
        <v>0</v>
      </c>
      <c r="G75" s="40">
        <f t="shared" si="21"/>
        <v>989</v>
      </c>
      <c r="H75" s="40">
        <f t="shared" si="21"/>
        <v>0</v>
      </c>
      <c r="I75" s="40">
        <f t="shared" si="21"/>
        <v>0</v>
      </c>
      <c r="J75" s="40">
        <f t="shared" si="21"/>
        <v>0</v>
      </c>
      <c r="K75" s="40">
        <f t="shared" si="21"/>
        <v>0</v>
      </c>
      <c r="L75" s="40">
        <f t="shared" si="21"/>
        <v>0</v>
      </c>
      <c r="M75" s="40">
        <f t="shared" si="21"/>
        <v>17224</v>
      </c>
      <c r="N75" s="40">
        <f t="shared" si="21"/>
        <v>0</v>
      </c>
      <c r="O75" s="40">
        <f t="shared" si="21"/>
        <v>0</v>
      </c>
      <c r="P75" s="40">
        <f t="shared" si="21"/>
        <v>0</v>
      </c>
      <c r="Q75" s="40">
        <f t="shared" si="21"/>
        <v>0</v>
      </c>
      <c r="R75" s="40">
        <f t="shared" si="21"/>
        <v>0</v>
      </c>
      <c r="S75" s="40">
        <f t="shared" si="21"/>
        <v>0</v>
      </c>
      <c r="T75" s="40">
        <f t="shared" si="21"/>
        <v>20731</v>
      </c>
      <c r="U75" s="40">
        <f t="shared" si="21"/>
        <v>20731</v>
      </c>
      <c r="V75" s="40">
        <f t="shared" si="21"/>
        <v>0</v>
      </c>
      <c r="W75" s="40">
        <f t="shared" si="21"/>
        <v>0</v>
      </c>
    </row>
    <row r="76" customHeight="1" spans="1:23">
      <c r="A76" s="51">
        <v>20601</v>
      </c>
      <c r="B76" s="51" t="s">
        <v>181</v>
      </c>
      <c r="C76" s="40">
        <v>2518</v>
      </c>
      <c r="D76" s="40">
        <f t="shared" ref="D76:D85" si="22">SUM(E76:S76)</f>
        <v>-1288</v>
      </c>
      <c r="E76" s="40">
        <v>0</v>
      </c>
      <c r="F76" s="40">
        <v>0</v>
      </c>
      <c r="G76" s="40">
        <v>10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-1298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f t="shared" ref="T76:T85" si="23">C76+D76</f>
        <v>1230</v>
      </c>
      <c r="U76" s="40">
        <f>'[2]L02'!C437</f>
        <v>1230</v>
      </c>
      <c r="V76" s="40">
        <f t="shared" ref="V76:V85" si="24">T76-U76</f>
        <v>0</v>
      </c>
      <c r="W76" s="40">
        <v>0</v>
      </c>
    </row>
    <row r="77" customHeight="1" spans="1:23">
      <c r="A77" s="51">
        <v>20602</v>
      </c>
      <c r="B77" s="51" t="s">
        <v>182</v>
      </c>
      <c r="C77" s="40">
        <v>0</v>
      </c>
      <c r="D77" s="40">
        <f t="shared" si="22"/>
        <v>9</v>
      </c>
      <c r="E77" s="40">
        <v>0</v>
      </c>
      <c r="F77" s="40">
        <v>0</v>
      </c>
      <c r="G77" s="40">
        <v>48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-39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f t="shared" si="23"/>
        <v>9</v>
      </c>
      <c r="U77" s="40">
        <f>'[2]L02'!C442</f>
        <v>9</v>
      </c>
      <c r="V77" s="40">
        <f t="shared" si="24"/>
        <v>0</v>
      </c>
      <c r="W77" s="40">
        <v>0</v>
      </c>
    </row>
    <row r="78" customHeight="1" spans="1:23">
      <c r="A78" s="51">
        <v>20603</v>
      </c>
      <c r="B78" s="51" t="s">
        <v>183</v>
      </c>
      <c r="C78" s="40">
        <v>0</v>
      </c>
      <c r="D78" s="40">
        <f t="shared" si="22"/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f t="shared" si="23"/>
        <v>0</v>
      </c>
      <c r="U78" s="40">
        <f>'[2]L02'!C451</f>
        <v>0</v>
      </c>
      <c r="V78" s="40">
        <f t="shared" si="24"/>
        <v>0</v>
      </c>
      <c r="W78" s="40">
        <v>0</v>
      </c>
    </row>
    <row r="79" customHeight="1" spans="1:23">
      <c r="A79" s="51">
        <v>20604</v>
      </c>
      <c r="B79" s="51" t="s">
        <v>184</v>
      </c>
      <c r="C79" s="40">
        <v>0</v>
      </c>
      <c r="D79" s="40">
        <f t="shared" si="22"/>
        <v>0</v>
      </c>
      <c r="E79" s="40">
        <v>0</v>
      </c>
      <c r="F79" s="40">
        <v>0</v>
      </c>
      <c r="G79" s="40">
        <v>40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-40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f t="shared" si="23"/>
        <v>0</v>
      </c>
      <c r="U79" s="40">
        <f>'[2]L02'!C457</f>
        <v>0</v>
      </c>
      <c r="V79" s="40">
        <f t="shared" si="24"/>
        <v>0</v>
      </c>
      <c r="W79" s="40">
        <v>0</v>
      </c>
    </row>
    <row r="80" customHeight="1" spans="1:23">
      <c r="A80" s="51">
        <v>20605</v>
      </c>
      <c r="B80" s="51" t="s">
        <v>185</v>
      </c>
      <c r="C80" s="40">
        <v>0</v>
      </c>
      <c r="D80" s="40">
        <f t="shared" si="22"/>
        <v>19</v>
      </c>
      <c r="E80" s="40">
        <v>0</v>
      </c>
      <c r="F80" s="40">
        <v>0</v>
      </c>
      <c r="G80" s="40">
        <v>104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-85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>
        <f t="shared" si="23"/>
        <v>19</v>
      </c>
      <c r="U80" s="40">
        <f>'[2]L02'!C462</f>
        <v>19</v>
      </c>
      <c r="V80" s="40">
        <f t="shared" si="24"/>
        <v>0</v>
      </c>
      <c r="W80" s="40">
        <v>0</v>
      </c>
    </row>
    <row r="81" customHeight="1" spans="1:23">
      <c r="A81" s="51">
        <v>20606</v>
      </c>
      <c r="B81" s="51" t="s">
        <v>186</v>
      </c>
      <c r="C81" s="40">
        <v>0</v>
      </c>
      <c r="D81" s="40">
        <f t="shared" si="22"/>
        <v>7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7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f t="shared" si="23"/>
        <v>7</v>
      </c>
      <c r="U81" s="40">
        <f>'[2]L02'!C467</f>
        <v>7</v>
      </c>
      <c r="V81" s="40">
        <f t="shared" si="24"/>
        <v>0</v>
      </c>
      <c r="W81" s="40">
        <v>0</v>
      </c>
    </row>
    <row r="82" customHeight="1" spans="1:23">
      <c r="A82" s="51">
        <v>20607</v>
      </c>
      <c r="B82" s="51" t="s">
        <v>187</v>
      </c>
      <c r="C82" s="40">
        <v>0</v>
      </c>
      <c r="D82" s="40">
        <f t="shared" si="22"/>
        <v>19</v>
      </c>
      <c r="E82" s="40">
        <v>0</v>
      </c>
      <c r="F82" s="40">
        <v>0</v>
      </c>
      <c r="G82" s="40">
        <v>25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-6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f t="shared" si="23"/>
        <v>19</v>
      </c>
      <c r="U82" s="40">
        <f>'[2]L02'!C472</f>
        <v>19</v>
      </c>
      <c r="V82" s="40">
        <f t="shared" si="24"/>
        <v>0</v>
      </c>
      <c r="W82" s="40">
        <v>0</v>
      </c>
    </row>
    <row r="83" customHeight="1" spans="1:23">
      <c r="A83" s="51">
        <v>20608</v>
      </c>
      <c r="B83" s="51" t="s">
        <v>188</v>
      </c>
      <c r="C83" s="40">
        <v>0</v>
      </c>
      <c r="D83" s="40">
        <f t="shared" si="22"/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>
        <f t="shared" si="23"/>
        <v>0</v>
      </c>
      <c r="U83" s="40">
        <f>'[2]L02'!C479</f>
        <v>0</v>
      </c>
      <c r="V83" s="40">
        <f t="shared" si="24"/>
        <v>0</v>
      </c>
      <c r="W83" s="40">
        <v>0</v>
      </c>
    </row>
    <row r="84" customHeight="1" spans="1:23">
      <c r="A84" s="51">
        <v>20609</v>
      </c>
      <c r="B84" s="51" t="s">
        <v>189</v>
      </c>
      <c r="C84" s="40">
        <v>0</v>
      </c>
      <c r="D84" s="40">
        <f t="shared" si="22"/>
        <v>50</v>
      </c>
      <c r="E84" s="40">
        <v>0</v>
      </c>
      <c r="F84" s="40">
        <v>0</v>
      </c>
      <c r="G84" s="40">
        <v>310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-260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>
        <f t="shared" si="23"/>
        <v>50</v>
      </c>
      <c r="U84" s="40">
        <f>'[2]L02'!C483</f>
        <v>50</v>
      </c>
      <c r="V84" s="40">
        <f t="shared" si="24"/>
        <v>0</v>
      </c>
      <c r="W84" s="40">
        <v>0</v>
      </c>
    </row>
    <row r="85" customHeight="1" spans="1:23">
      <c r="A85" s="51">
        <v>20699</v>
      </c>
      <c r="B85" s="51" t="s">
        <v>190</v>
      </c>
      <c r="C85" s="40">
        <v>0</v>
      </c>
      <c r="D85" s="40">
        <f t="shared" si="22"/>
        <v>19397</v>
      </c>
      <c r="E85" s="40">
        <v>0</v>
      </c>
      <c r="F85" s="40">
        <v>0</v>
      </c>
      <c r="G85" s="40">
        <v>452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18945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f t="shared" si="23"/>
        <v>19397</v>
      </c>
      <c r="U85" s="40">
        <f>'[2]L02'!C487</f>
        <v>19397</v>
      </c>
      <c r="V85" s="40">
        <f t="shared" si="24"/>
        <v>0</v>
      </c>
      <c r="W85" s="40">
        <v>0</v>
      </c>
    </row>
    <row r="86" customHeight="1" spans="1:23">
      <c r="A86" s="51">
        <v>207</v>
      </c>
      <c r="B86" s="60" t="s">
        <v>191</v>
      </c>
      <c r="C86" s="40">
        <f t="shared" ref="C86:W86" si="25">SUM(C87:C92)</f>
        <v>287</v>
      </c>
      <c r="D86" s="40">
        <f t="shared" si="25"/>
        <v>438</v>
      </c>
      <c r="E86" s="40">
        <f t="shared" si="25"/>
        <v>0</v>
      </c>
      <c r="F86" s="40">
        <f t="shared" si="25"/>
        <v>147</v>
      </c>
      <c r="G86" s="40">
        <f t="shared" si="25"/>
        <v>146</v>
      </c>
      <c r="H86" s="40">
        <f t="shared" si="25"/>
        <v>0</v>
      </c>
      <c r="I86" s="40">
        <f t="shared" si="25"/>
        <v>0</v>
      </c>
      <c r="J86" s="40">
        <f t="shared" si="25"/>
        <v>0</v>
      </c>
      <c r="K86" s="40">
        <f t="shared" si="25"/>
        <v>0</v>
      </c>
      <c r="L86" s="40">
        <f t="shared" si="25"/>
        <v>0</v>
      </c>
      <c r="M86" s="40">
        <f t="shared" si="25"/>
        <v>145</v>
      </c>
      <c r="N86" s="40">
        <f t="shared" si="25"/>
        <v>0</v>
      </c>
      <c r="O86" s="40">
        <f t="shared" si="25"/>
        <v>0</v>
      </c>
      <c r="P86" s="40">
        <f t="shared" si="25"/>
        <v>0</v>
      </c>
      <c r="Q86" s="40">
        <f t="shared" si="25"/>
        <v>0</v>
      </c>
      <c r="R86" s="40">
        <f t="shared" si="25"/>
        <v>0</v>
      </c>
      <c r="S86" s="40">
        <f t="shared" si="25"/>
        <v>0</v>
      </c>
      <c r="T86" s="40">
        <f t="shared" si="25"/>
        <v>725</v>
      </c>
      <c r="U86" s="40">
        <f t="shared" si="25"/>
        <v>725</v>
      </c>
      <c r="V86" s="40">
        <f t="shared" si="25"/>
        <v>0</v>
      </c>
      <c r="W86" s="40">
        <f t="shared" si="25"/>
        <v>0</v>
      </c>
    </row>
    <row r="87" customHeight="1" spans="1:23">
      <c r="A87" s="51">
        <v>20701</v>
      </c>
      <c r="B87" s="51" t="s">
        <v>192</v>
      </c>
      <c r="C87" s="40">
        <v>262</v>
      </c>
      <c r="D87" s="40">
        <f t="shared" ref="D87:D92" si="26">SUM(E87:S87)</f>
        <v>347</v>
      </c>
      <c r="E87" s="40">
        <v>0</v>
      </c>
      <c r="F87" s="40">
        <v>46</v>
      </c>
      <c r="G87" s="40">
        <v>113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188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>
        <f t="shared" ref="T87:T92" si="27">C87+D87</f>
        <v>609</v>
      </c>
      <c r="U87" s="40">
        <f>'[2]L02'!C493</f>
        <v>609</v>
      </c>
      <c r="V87" s="40">
        <f t="shared" ref="V87:V92" si="28">T87-U87</f>
        <v>0</v>
      </c>
      <c r="W87" s="40">
        <v>0</v>
      </c>
    </row>
    <row r="88" customHeight="1" spans="1:23">
      <c r="A88" s="51">
        <v>20702</v>
      </c>
      <c r="B88" s="51" t="s">
        <v>193</v>
      </c>
      <c r="C88" s="40">
        <v>0</v>
      </c>
      <c r="D88" s="40">
        <f t="shared" si="26"/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f t="shared" si="27"/>
        <v>0</v>
      </c>
      <c r="U88" s="40">
        <f>'[2]L02'!C509</f>
        <v>0</v>
      </c>
      <c r="V88" s="40">
        <f t="shared" si="28"/>
        <v>0</v>
      </c>
      <c r="W88" s="40">
        <v>0</v>
      </c>
    </row>
    <row r="89" customHeight="1" spans="1:23">
      <c r="A89" s="51">
        <v>20703</v>
      </c>
      <c r="B89" s="51" t="s">
        <v>194</v>
      </c>
      <c r="C89" s="40">
        <v>0</v>
      </c>
      <c r="D89" s="40">
        <f t="shared" si="26"/>
        <v>6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6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f t="shared" si="27"/>
        <v>6</v>
      </c>
      <c r="U89" s="40">
        <f>'[2]L02'!C517</f>
        <v>6</v>
      </c>
      <c r="V89" s="40">
        <f t="shared" si="28"/>
        <v>0</v>
      </c>
      <c r="W89" s="40">
        <v>0</v>
      </c>
    </row>
    <row r="90" customHeight="1" spans="1:23">
      <c r="A90" s="51">
        <v>20706</v>
      </c>
      <c r="B90" s="39" t="s">
        <v>195</v>
      </c>
      <c r="C90" s="40">
        <v>0</v>
      </c>
      <c r="D90" s="40">
        <f t="shared" si="26"/>
        <v>0</v>
      </c>
      <c r="E90" s="40">
        <v>0</v>
      </c>
      <c r="F90" s="40">
        <v>0</v>
      </c>
      <c r="G90" s="40">
        <v>5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-5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f t="shared" si="27"/>
        <v>0</v>
      </c>
      <c r="U90" s="40">
        <f>'[2]L02'!C528</f>
        <v>0</v>
      </c>
      <c r="V90" s="40">
        <f t="shared" si="28"/>
        <v>0</v>
      </c>
      <c r="W90" s="40">
        <v>0</v>
      </c>
    </row>
    <row r="91" customHeight="1" spans="1:23">
      <c r="A91" s="51">
        <v>20708</v>
      </c>
      <c r="B91" s="39" t="s">
        <v>196</v>
      </c>
      <c r="C91" s="40">
        <v>0</v>
      </c>
      <c r="D91" s="40">
        <f t="shared" si="26"/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f t="shared" si="27"/>
        <v>0</v>
      </c>
      <c r="U91" s="40">
        <f>'[2]L02'!C537</f>
        <v>0</v>
      </c>
      <c r="V91" s="40">
        <f t="shared" si="28"/>
        <v>0</v>
      </c>
      <c r="W91" s="40">
        <v>0</v>
      </c>
    </row>
    <row r="92" customHeight="1" spans="1:23">
      <c r="A92" s="51">
        <v>20799</v>
      </c>
      <c r="B92" s="51" t="s">
        <v>197</v>
      </c>
      <c r="C92" s="40">
        <v>25</v>
      </c>
      <c r="D92" s="40">
        <f t="shared" si="26"/>
        <v>85</v>
      </c>
      <c r="E92" s="40">
        <v>0</v>
      </c>
      <c r="F92" s="40">
        <v>101</v>
      </c>
      <c r="G92" s="40">
        <v>28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-44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f t="shared" si="27"/>
        <v>110</v>
      </c>
      <c r="U92" s="40">
        <f>'[2]L02'!C545</f>
        <v>110</v>
      </c>
      <c r="V92" s="40">
        <f t="shared" si="28"/>
        <v>0</v>
      </c>
      <c r="W92" s="40">
        <v>0</v>
      </c>
    </row>
    <row r="93" customHeight="1" spans="1:23">
      <c r="A93" s="51">
        <v>208</v>
      </c>
      <c r="B93" s="60" t="s">
        <v>198</v>
      </c>
      <c r="C93" s="40">
        <f t="shared" ref="C93:W93" si="29">SUM(C94:C114)</f>
        <v>19388</v>
      </c>
      <c r="D93" s="40">
        <f t="shared" si="29"/>
        <v>-429</v>
      </c>
      <c r="E93" s="40">
        <f t="shared" si="29"/>
        <v>0</v>
      </c>
      <c r="F93" s="40">
        <f t="shared" si="29"/>
        <v>2430</v>
      </c>
      <c r="G93" s="40">
        <f t="shared" si="29"/>
        <v>2768</v>
      </c>
      <c r="H93" s="40">
        <f t="shared" si="29"/>
        <v>0</v>
      </c>
      <c r="I93" s="40">
        <f t="shared" si="29"/>
        <v>0</v>
      </c>
      <c r="J93" s="40">
        <f t="shared" si="29"/>
        <v>0</v>
      </c>
      <c r="K93" s="40">
        <f t="shared" si="29"/>
        <v>0</v>
      </c>
      <c r="L93" s="40">
        <f t="shared" si="29"/>
        <v>0</v>
      </c>
      <c r="M93" s="40">
        <f t="shared" si="29"/>
        <v>-5627</v>
      </c>
      <c r="N93" s="40">
        <f t="shared" si="29"/>
        <v>0</v>
      </c>
      <c r="O93" s="40">
        <f t="shared" si="29"/>
        <v>0</v>
      </c>
      <c r="P93" s="40">
        <f t="shared" si="29"/>
        <v>0</v>
      </c>
      <c r="Q93" s="40">
        <f t="shared" si="29"/>
        <v>0</v>
      </c>
      <c r="R93" s="40">
        <f t="shared" si="29"/>
        <v>0</v>
      </c>
      <c r="S93" s="40">
        <f t="shared" si="29"/>
        <v>0</v>
      </c>
      <c r="T93" s="40">
        <f t="shared" si="29"/>
        <v>18959</v>
      </c>
      <c r="U93" s="40">
        <f t="shared" si="29"/>
        <v>18343</v>
      </c>
      <c r="V93" s="40">
        <f t="shared" si="29"/>
        <v>616</v>
      </c>
      <c r="W93" s="40">
        <f t="shared" si="29"/>
        <v>616</v>
      </c>
    </row>
    <row r="94" customHeight="1" spans="1:23">
      <c r="A94" s="51">
        <v>20801</v>
      </c>
      <c r="B94" s="51" t="s">
        <v>199</v>
      </c>
      <c r="C94" s="40">
        <v>445</v>
      </c>
      <c r="D94" s="40">
        <f t="shared" ref="D94:D114" si="30">SUM(E94:S94)</f>
        <v>123</v>
      </c>
      <c r="E94" s="40">
        <v>0</v>
      </c>
      <c r="F94" s="40">
        <v>0</v>
      </c>
      <c r="G94" s="40">
        <v>3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120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f t="shared" ref="T94:T114" si="31">C94+D94</f>
        <v>568</v>
      </c>
      <c r="U94" s="40">
        <f>'[2]L02'!C550</f>
        <v>568</v>
      </c>
      <c r="V94" s="40">
        <f t="shared" ref="V94:V114" si="32">T94-U94</f>
        <v>0</v>
      </c>
      <c r="W94" s="40">
        <v>0</v>
      </c>
    </row>
    <row r="95" customHeight="1" spans="1:23">
      <c r="A95" s="51">
        <v>20802</v>
      </c>
      <c r="B95" s="51" t="s">
        <v>200</v>
      </c>
      <c r="C95" s="40">
        <v>162</v>
      </c>
      <c r="D95" s="40">
        <f t="shared" si="30"/>
        <v>917</v>
      </c>
      <c r="E95" s="40">
        <v>0</v>
      </c>
      <c r="F95" s="40">
        <v>0</v>
      </c>
      <c r="G95" s="40">
        <v>917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f t="shared" si="31"/>
        <v>1079</v>
      </c>
      <c r="U95" s="40">
        <f>'[2]L02'!C569</f>
        <v>463</v>
      </c>
      <c r="V95" s="40">
        <f t="shared" si="32"/>
        <v>616</v>
      </c>
      <c r="W95" s="40">
        <v>616</v>
      </c>
    </row>
    <row r="96" customHeight="1" spans="1:23">
      <c r="A96" s="51">
        <v>20804</v>
      </c>
      <c r="B96" s="51" t="s">
        <v>201</v>
      </c>
      <c r="C96" s="40">
        <v>0</v>
      </c>
      <c r="D96" s="40">
        <f t="shared" si="30"/>
        <v>0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f t="shared" si="31"/>
        <v>0</v>
      </c>
      <c r="U96" s="40">
        <f>'[2]L02'!C577</f>
        <v>0</v>
      </c>
      <c r="V96" s="40">
        <f t="shared" si="32"/>
        <v>0</v>
      </c>
      <c r="W96" s="40">
        <v>0</v>
      </c>
    </row>
    <row r="97" customHeight="1" spans="1:23">
      <c r="A97" s="51">
        <v>20805</v>
      </c>
      <c r="B97" s="51" t="s">
        <v>202</v>
      </c>
      <c r="C97" s="40">
        <v>12564</v>
      </c>
      <c r="D97" s="40">
        <f t="shared" si="30"/>
        <v>-3788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0">
        <v>0</v>
      </c>
      <c r="M97" s="40">
        <v>-3788</v>
      </c>
      <c r="N97" s="40">
        <v>0</v>
      </c>
      <c r="O97" s="40">
        <v>0</v>
      </c>
      <c r="P97" s="40">
        <v>0</v>
      </c>
      <c r="Q97" s="40">
        <v>0</v>
      </c>
      <c r="R97" s="40">
        <v>0</v>
      </c>
      <c r="S97" s="40">
        <v>0</v>
      </c>
      <c r="T97" s="40">
        <f t="shared" si="31"/>
        <v>8776</v>
      </c>
      <c r="U97" s="40">
        <f>'[2]L02'!C579</f>
        <v>8776</v>
      </c>
      <c r="V97" s="40">
        <f t="shared" si="32"/>
        <v>0</v>
      </c>
      <c r="W97" s="40">
        <v>0</v>
      </c>
    </row>
    <row r="98" customHeight="1" spans="1:23">
      <c r="A98" s="51">
        <v>20806</v>
      </c>
      <c r="B98" s="51" t="s">
        <v>203</v>
      </c>
      <c r="C98" s="40">
        <v>0</v>
      </c>
      <c r="D98" s="40">
        <f t="shared" si="30"/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f t="shared" si="31"/>
        <v>0</v>
      </c>
      <c r="U98" s="40">
        <f>'[2]L02'!C588</f>
        <v>0</v>
      </c>
      <c r="V98" s="40">
        <f t="shared" si="32"/>
        <v>0</v>
      </c>
      <c r="W98" s="40">
        <v>0</v>
      </c>
    </row>
    <row r="99" customHeight="1" spans="1:23">
      <c r="A99" s="51">
        <v>20807</v>
      </c>
      <c r="B99" s="51" t="s">
        <v>204</v>
      </c>
      <c r="C99" s="40">
        <v>0</v>
      </c>
      <c r="D99" s="40">
        <f t="shared" si="30"/>
        <v>1489</v>
      </c>
      <c r="E99" s="40">
        <v>0</v>
      </c>
      <c r="F99" s="40">
        <v>1101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0">
        <v>388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f t="shared" si="31"/>
        <v>1489</v>
      </c>
      <c r="U99" s="40">
        <f>'[2]L02'!C592</f>
        <v>1489</v>
      </c>
      <c r="V99" s="40">
        <f t="shared" si="32"/>
        <v>0</v>
      </c>
      <c r="W99" s="40">
        <v>0</v>
      </c>
    </row>
    <row r="100" customHeight="1" spans="1:23">
      <c r="A100" s="51">
        <v>20808</v>
      </c>
      <c r="B100" s="51" t="s">
        <v>205</v>
      </c>
      <c r="C100" s="40">
        <v>936</v>
      </c>
      <c r="D100" s="40">
        <f t="shared" si="30"/>
        <v>243</v>
      </c>
      <c r="E100" s="40">
        <v>0</v>
      </c>
      <c r="F100" s="40">
        <v>0</v>
      </c>
      <c r="G100" s="40">
        <v>304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-61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f t="shared" si="31"/>
        <v>1179</v>
      </c>
      <c r="U100" s="40">
        <f>'[2]L02'!C602</f>
        <v>1179</v>
      </c>
      <c r="V100" s="40">
        <f t="shared" si="32"/>
        <v>0</v>
      </c>
      <c r="W100" s="40">
        <v>0</v>
      </c>
    </row>
    <row r="101" customHeight="1" spans="1:23">
      <c r="A101" s="51">
        <v>20809</v>
      </c>
      <c r="B101" s="51" t="s">
        <v>206</v>
      </c>
      <c r="C101" s="40">
        <v>753</v>
      </c>
      <c r="D101" s="40">
        <f t="shared" si="30"/>
        <v>107</v>
      </c>
      <c r="E101" s="40">
        <v>0</v>
      </c>
      <c r="F101" s="40">
        <v>0</v>
      </c>
      <c r="G101" s="40">
        <v>23</v>
      </c>
      <c r="H101" s="40">
        <v>0</v>
      </c>
      <c r="I101" s="40">
        <v>0</v>
      </c>
      <c r="J101" s="40">
        <v>0</v>
      </c>
      <c r="K101" s="40">
        <v>0</v>
      </c>
      <c r="L101" s="40">
        <v>0</v>
      </c>
      <c r="M101" s="40">
        <v>84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f t="shared" si="31"/>
        <v>860</v>
      </c>
      <c r="U101" s="40">
        <f>'[2]L02'!C611</f>
        <v>860</v>
      </c>
      <c r="V101" s="40">
        <f t="shared" si="32"/>
        <v>0</v>
      </c>
      <c r="W101" s="40">
        <v>0</v>
      </c>
    </row>
    <row r="102" customHeight="1" spans="1:23">
      <c r="A102" s="51">
        <v>20810</v>
      </c>
      <c r="B102" s="51" t="s">
        <v>207</v>
      </c>
      <c r="C102" s="40">
        <v>510</v>
      </c>
      <c r="D102" s="40">
        <f t="shared" si="30"/>
        <v>312</v>
      </c>
      <c r="E102" s="40">
        <v>0</v>
      </c>
      <c r="F102" s="40">
        <v>0</v>
      </c>
      <c r="G102" s="40">
        <v>366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-54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f t="shared" si="31"/>
        <v>822</v>
      </c>
      <c r="U102" s="40">
        <f>'[2]L02'!C618</f>
        <v>822</v>
      </c>
      <c r="V102" s="40">
        <f t="shared" si="32"/>
        <v>0</v>
      </c>
      <c r="W102" s="40">
        <v>0</v>
      </c>
    </row>
    <row r="103" customHeight="1" spans="1:23">
      <c r="A103" s="51">
        <v>20811</v>
      </c>
      <c r="B103" s="51" t="s">
        <v>208</v>
      </c>
      <c r="C103" s="40">
        <v>865</v>
      </c>
      <c r="D103" s="40">
        <f t="shared" si="30"/>
        <v>85</v>
      </c>
      <c r="E103" s="40">
        <v>0</v>
      </c>
      <c r="F103" s="40">
        <v>0</v>
      </c>
      <c r="G103" s="40">
        <v>407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-322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f t="shared" si="31"/>
        <v>950</v>
      </c>
      <c r="U103" s="40">
        <f>'[2]L02'!C626</f>
        <v>950</v>
      </c>
      <c r="V103" s="40">
        <f t="shared" si="32"/>
        <v>0</v>
      </c>
      <c r="W103" s="40">
        <v>0</v>
      </c>
    </row>
    <row r="104" customHeight="1" spans="1:23">
      <c r="A104" s="51">
        <v>20816</v>
      </c>
      <c r="B104" s="51" t="s">
        <v>209</v>
      </c>
      <c r="C104" s="40">
        <v>41</v>
      </c>
      <c r="D104" s="40">
        <f t="shared" si="30"/>
        <v>5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5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f t="shared" si="31"/>
        <v>46</v>
      </c>
      <c r="U104" s="40">
        <f>'[2]L02'!C635</f>
        <v>46</v>
      </c>
      <c r="V104" s="40">
        <f t="shared" si="32"/>
        <v>0</v>
      </c>
      <c r="W104" s="40">
        <v>0</v>
      </c>
    </row>
    <row r="105" customHeight="1" spans="1:23">
      <c r="A105" s="51">
        <v>20819</v>
      </c>
      <c r="B105" s="51" t="s">
        <v>210</v>
      </c>
      <c r="C105" s="40">
        <v>305</v>
      </c>
      <c r="D105" s="40">
        <f t="shared" si="30"/>
        <v>1656</v>
      </c>
      <c r="E105" s="40">
        <v>0</v>
      </c>
      <c r="F105" s="40">
        <v>1329</v>
      </c>
      <c r="G105" s="40">
        <v>327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f t="shared" si="31"/>
        <v>1961</v>
      </c>
      <c r="U105" s="40">
        <f>'[2]L02'!C641</f>
        <v>1961</v>
      </c>
      <c r="V105" s="40">
        <f t="shared" si="32"/>
        <v>0</v>
      </c>
      <c r="W105" s="40">
        <v>0</v>
      </c>
    </row>
    <row r="106" customHeight="1" spans="1:23">
      <c r="A106" s="51">
        <v>20820</v>
      </c>
      <c r="B106" s="51" t="s">
        <v>211</v>
      </c>
      <c r="C106" s="40">
        <v>0</v>
      </c>
      <c r="D106" s="40">
        <f t="shared" si="30"/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f t="shared" si="31"/>
        <v>0</v>
      </c>
      <c r="U106" s="40">
        <f>'[2]L02'!C644</f>
        <v>0</v>
      </c>
      <c r="V106" s="40">
        <f t="shared" si="32"/>
        <v>0</v>
      </c>
      <c r="W106" s="40">
        <v>0</v>
      </c>
    </row>
    <row r="107" customHeight="1" spans="1:23">
      <c r="A107" s="51">
        <v>20821</v>
      </c>
      <c r="B107" s="51" t="s">
        <v>212</v>
      </c>
      <c r="C107" s="40">
        <v>1812</v>
      </c>
      <c r="D107" s="40">
        <f t="shared" si="30"/>
        <v>-1797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-1797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f t="shared" si="31"/>
        <v>15</v>
      </c>
      <c r="U107" s="40">
        <f>'[2]L02'!C647</f>
        <v>15</v>
      </c>
      <c r="V107" s="40">
        <f t="shared" si="32"/>
        <v>0</v>
      </c>
      <c r="W107" s="40">
        <v>0</v>
      </c>
    </row>
    <row r="108" customHeight="1" spans="1:23">
      <c r="A108" s="51">
        <v>20824</v>
      </c>
      <c r="B108" s="51" t="s">
        <v>213</v>
      </c>
      <c r="C108" s="40">
        <v>0</v>
      </c>
      <c r="D108" s="40">
        <f t="shared" si="30"/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f t="shared" si="31"/>
        <v>0</v>
      </c>
      <c r="U108" s="40">
        <f>'[2]L02'!C650</f>
        <v>0</v>
      </c>
      <c r="V108" s="40">
        <f t="shared" si="32"/>
        <v>0</v>
      </c>
      <c r="W108" s="40">
        <v>0</v>
      </c>
    </row>
    <row r="109" customHeight="1" spans="1:23">
      <c r="A109" s="51">
        <v>20825</v>
      </c>
      <c r="B109" s="51" t="s">
        <v>214</v>
      </c>
      <c r="C109" s="40">
        <v>2</v>
      </c>
      <c r="D109" s="40">
        <f t="shared" si="30"/>
        <v>0</v>
      </c>
      <c r="E109" s="40">
        <v>0</v>
      </c>
      <c r="F109" s="40">
        <v>0</v>
      </c>
      <c r="G109" s="40">
        <v>1</v>
      </c>
      <c r="H109" s="40">
        <v>0</v>
      </c>
      <c r="I109" s="40">
        <v>0</v>
      </c>
      <c r="J109" s="40">
        <v>0</v>
      </c>
      <c r="K109" s="40">
        <v>0</v>
      </c>
      <c r="L109" s="40">
        <v>0</v>
      </c>
      <c r="M109" s="40">
        <v>-1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40">
        <f t="shared" si="31"/>
        <v>2</v>
      </c>
      <c r="U109" s="40">
        <f>'[2]L02'!C653</f>
        <v>2</v>
      </c>
      <c r="V109" s="40">
        <f t="shared" si="32"/>
        <v>0</v>
      </c>
      <c r="W109" s="40">
        <v>0</v>
      </c>
    </row>
    <row r="110" customHeight="1" spans="1:23">
      <c r="A110" s="51">
        <v>20826</v>
      </c>
      <c r="B110" s="51" t="s">
        <v>215</v>
      </c>
      <c r="C110" s="40">
        <v>957</v>
      </c>
      <c r="D110" s="40">
        <f t="shared" si="30"/>
        <v>-468</v>
      </c>
      <c r="E110" s="40">
        <v>0</v>
      </c>
      <c r="F110" s="40">
        <v>0</v>
      </c>
      <c r="G110" s="40">
        <v>190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-658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f t="shared" si="31"/>
        <v>489</v>
      </c>
      <c r="U110" s="40">
        <f>'[2]L02'!C656</f>
        <v>489</v>
      </c>
      <c r="V110" s="40">
        <f t="shared" si="32"/>
        <v>0</v>
      </c>
      <c r="W110" s="40">
        <v>0</v>
      </c>
    </row>
    <row r="111" ht="17.25" customHeight="1" spans="1:23">
      <c r="A111" s="51">
        <v>20827</v>
      </c>
      <c r="B111" s="51" t="s">
        <v>216</v>
      </c>
      <c r="C111" s="40">
        <v>0</v>
      </c>
      <c r="D111" s="40">
        <f t="shared" si="30"/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f t="shared" si="31"/>
        <v>0</v>
      </c>
      <c r="U111" s="40">
        <f>'[2]L02'!C660</f>
        <v>0</v>
      </c>
      <c r="V111" s="40">
        <f t="shared" si="32"/>
        <v>0</v>
      </c>
      <c r="W111" s="40">
        <v>0</v>
      </c>
    </row>
    <row r="112" customHeight="1" spans="1:23">
      <c r="A112" s="51">
        <v>20828</v>
      </c>
      <c r="B112" s="51" t="s">
        <v>217</v>
      </c>
      <c r="C112" s="40">
        <v>0</v>
      </c>
      <c r="D112" s="40">
        <f t="shared" si="30"/>
        <v>213</v>
      </c>
      <c r="E112" s="40">
        <v>0</v>
      </c>
      <c r="F112" s="40">
        <v>0</v>
      </c>
      <c r="G112" s="40">
        <v>38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175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40">
        <f t="shared" si="31"/>
        <v>213</v>
      </c>
      <c r="U112" s="40">
        <f>'[2]L02'!C664</f>
        <v>213</v>
      </c>
      <c r="V112" s="40">
        <f t="shared" si="32"/>
        <v>0</v>
      </c>
      <c r="W112" s="40">
        <v>0</v>
      </c>
    </row>
    <row r="113" customHeight="1" spans="1:23">
      <c r="A113" s="51">
        <v>20830</v>
      </c>
      <c r="B113" s="51" t="s">
        <v>218</v>
      </c>
      <c r="C113" s="40">
        <v>0</v>
      </c>
      <c r="D113" s="40">
        <f t="shared" si="30"/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  <c r="J113" s="40"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40">
        <f t="shared" si="31"/>
        <v>0</v>
      </c>
      <c r="U113" s="40">
        <f>'[2]L02'!C672</f>
        <v>0</v>
      </c>
      <c r="V113" s="40">
        <f t="shared" si="32"/>
        <v>0</v>
      </c>
      <c r="W113" s="40">
        <v>0</v>
      </c>
    </row>
    <row r="114" customHeight="1" spans="1:23">
      <c r="A114" s="51">
        <v>20899</v>
      </c>
      <c r="B114" s="51" t="s">
        <v>219</v>
      </c>
      <c r="C114" s="40">
        <v>36</v>
      </c>
      <c r="D114" s="40">
        <f t="shared" si="30"/>
        <v>474</v>
      </c>
      <c r="E114" s="40">
        <v>0</v>
      </c>
      <c r="F114" s="40">
        <v>0</v>
      </c>
      <c r="G114" s="40">
        <v>192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282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>
        <f t="shared" si="31"/>
        <v>510</v>
      </c>
      <c r="U114" s="40">
        <f>'[2]L02'!C675</f>
        <v>510</v>
      </c>
      <c r="V114" s="40">
        <f t="shared" si="32"/>
        <v>0</v>
      </c>
      <c r="W114" s="40">
        <v>0</v>
      </c>
    </row>
    <row r="115" customHeight="1" spans="1:23">
      <c r="A115" s="51">
        <v>210</v>
      </c>
      <c r="B115" s="60" t="s">
        <v>220</v>
      </c>
      <c r="C115" s="40">
        <f t="shared" ref="C115:W115" si="33">SUM(C116:C128)</f>
        <v>24550</v>
      </c>
      <c r="D115" s="40">
        <f t="shared" si="33"/>
        <v>-7679</v>
      </c>
      <c r="E115" s="40">
        <f t="shared" si="33"/>
        <v>0</v>
      </c>
      <c r="F115" s="40">
        <f t="shared" si="33"/>
        <v>0</v>
      </c>
      <c r="G115" s="40">
        <f t="shared" si="33"/>
        <v>1516</v>
      </c>
      <c r="H115" s="40">
        <f t="shared" si="33"/>
        <v>170</v>
      </c>
      <c r="I115" s="40">
        <f t="shared" si="33"/>
        <v>0</v>
      </c>
      <c r="J115" s="40">
        <f t="shared" si="33"/>
        <v>0</v>
      </c>
      <c r="K115" s="40">
        <f t="shared" si="33"/>
        <v>0</v>
      </c>
      <c r="L115" s="40">
        <f t="shared" si="33"/>
        <v>0</v>
      </c>
      <c r="M115" s="40">
        <f t="shared" si="33"/>
        <v>-9365</v>
      </c>
      <c r="N115" s="40">
        <f t="shared" si="33"/>
        <v>0</v>
      </c>
      <c r="O115" s="40">
        <f t="shared" si="33"/>
        <v>0</v>
      </c>
      <c r="P115" s="40">
        <f t="shared" si="33"/>
        <v>0</v>
      </c>
      <c r="Q115" s="40">
        <f t="shared" si="33"/>
        <v>0</v>
      </c>
      <c r="R115" s="40">
        <f t="shared" si="33"/>
        <v>0</v>
      </c>
      <c r="S115" s="40">
        <f t="shared" si="33"/>
        <v>0</v>
      </c>
      <c r="T115" s="40">
        <f t="shared" si="33"/>
        <v>16871</v>
      </c>
      <c r="U115" s="40">
        <f t="shared" si="33"/>
        <v>16871</v>
      </c>
      <c r="V115" s="40">
        <f t="shared" si="33"/>
        <v>0</v>
      </c>
      <c r="W115" s="40">
        <f t="shared" si="33"/>
        <v>0</v>
      </c>
    </row>
    <row r="116" customHeight="1" spans="1:23">
      <c r="A116" s="51">
        <v>21001</v>
      </c>
      <c r="B116" s="51" t="s">
        <v>221</v>
      </c>
      <c r="C116" s="40">
        <v>426</v>
      </c>
      <c r="D116" s="40">
        <f t="shared" ref="D116:D128" si="34">SUM(E116:S116)</f>
        <v>69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69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40">
        <f t="shared" ref="T116:T128" si="35">C116+D116</f>
        <v>495</v>
      </c>
      <c r="U116" s="40">
        <f>'[2]L02'!C678</f>
        <v>495</v>
      </c>
      <c r="V116" s="40">
        <f t="shared" ref="V116:V128" si="36">T116-U116</f>
        <v>0</v>
      </c>
      <c r="W116" s="40">
        <v>0</v>
      </c>
    </row>
    <row r="117" customHeight="1" spans="1:23">
      <c r="A117" s="51">
        <v>21002</v>
      </c>
      <c r="B117" s="51" t="s">
        <v>222</v>
      </c>
      <c r="C117" s="40">
        <v>0</v>
      </c>
      <c r="D117" s="40">
        <f t="shared" si="34"/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40">
        <v>0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>
        <f t="shared" si="35"/>
        <v>0</v>
      </c>
      <c r="U117" s="40">
        <f>'[2]L02'!C683</f>
        <v>0</v>
      </c>
      <c r="V117" s="40">
        <f t="shared" si="36"/>
        <v>0</v>
      </c>
      <c r="W117" s="40">
        <v>0</v>
      </c>
    </row>
    <row r="118" customHeight="1" spans="1:23">
      <c r="A118" s="51">
        <v>21003</v>
      </c>
      <c r="B118" s="51" t="s">
        <v>223</v>
      </c>
      <c r="C118" s="40">
        <v>892</v>
      </c>
      <c r="D118" s="40">
        <f t="shared" si="34"/>
        <v>343</v>
      </c>
      <c r="E118" s="40">
        <v>0</v>
      </c>
      <c r="F118" s="40">
        <v>0</v>
      </c>
      <c r="G118" s="40">
        <v>36</v>
      </c>
      <c r="H118" s="40">
        <v>0</v>
      </c>
      <c r="I118" s="40">
        <v>0</v>
      </c>
      <c r="J118" s="40">
        <v>0</v>
      </c>
      <c r="K118" s="40">
        <v>0</v>
      </c>
      <c r="L118" s="40">
        <v>0</v>
      </c>
      <c r="M118" s="40">
        <v>307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40">
        <f t="shared" si="35"/>
        <v>1235</v>
      </c>
      <c r="U118" s="40">
        <f>'[2]L02'!C698</f>
        <v>1235</v>
      </c>
      <c r="V118" s="40">
        <f t="shared" si="36"/>
        <v>0</v>
      </c>
      <c r="W118" s="40">
        <v>0</v>
      </c>
    </row>
    <row r="119" ht="17.25" customHeight="1" spans="1:23">
      <c r="A119" s="51">
        <v>21004</v>
      </c>
      <c r="B119" s="51" t="s">
        <v>224</v>
      </c>
      <c r="C119" s="40">
        <v>9946</v>
      </c>
      <c r="D119" s="40">
        <f t="shared" si="34"/>
        <v>-1924</v>
      </c>
      <c r="E119" s="40">
        <v>0</v>
      </c>
      <c r="F119" s="40">
        <v>0</v>
      </c>
      <c r="G119" s="40">
        <v>1094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-3018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40">
        <f t="shared" si="35"/>
        <v>8022</v>
      </c>
      <c r="U119" s="40">
        <f>'[2]L02'!C702</f>
        <v>8022</v>
      </c>
      <c r="V119" s="40">
        <f t="shared" si="36"/>
        <v>0</v>
      </c>
      <c r="W119" s="40">
        <v>0</v>
      </c>
    </row>
    <row r="120" customHeight="1" spans="1:23">
      <c r="A120" s="51">
        <v>21006</v>
      </c>
      <c r="B120" s="51" t="s">
        <v>225</v>
      </c>
      <c r="C120" s="40">
        <v>0</v>
      </c>
      <c r="D120" s="40">
        <f t="shared" si="34"/>
        <v>6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6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40">
        <f t="shared" si="35"/>
        <v>6</v>
      </c>
      <c r="U120" s="40">
        <f>'[2]L02'!C714</f>
        <v>6</v>
      </c>
      <c r="V120" s="40">
        <f t="shared" si="36"/>
        <v>0</v>
      </c>
      <c r="W120" s="40">
        <v>0</v>
      </c>
    </row>
    <row r="121" customHeight="1" spans="1:23">
      <c r="A121" s="51">
        <v>21007</v>
      </c>
      <c r="B121" s="51" t="s">
        <v>226</v>
      </c>
      <c r="C121" s="40">
        <v>1049</v>
      </c>
      <c r="D121" s="40">
        <f t="shared" si="34"/>
        <v>1231</v>
      </c>
      <c r="E121" s="40">
        <v>0</v>
      </c>
      <c r="F121" s="40">
        <v>0</v>
      </c>
      <c r="G121" s="40">
        <v>377</v>
      </c>
      <c r="H121" s="40">
        <v>0</v>
      </c>
      <c r="I121" s="40">
        <v>0</v>
      </c>
      <c r="J121" s="40">
        <v>0</v>
      </c>
      <c r="K121" s="40">
        <v>0</v>
      </c>
      <c r="L121" s="40">
        <v>0</v>
      </c>
      <c r="M121" s="40">
        <v>854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40">
        <f t="shared" si="35"/>
        <v>2280</v>
      </c>
      <c r="U121" s="40">
        <f>'[2]L02'!C717</f>
        <v>2280</v>
      </c>
      <c r="V121" s="40">
        <f t="shared" si="36"/>
        <v>0</v>
      </c>
      <c r="W121" s="40">
        <v>0</v>
      </c>
    </row>
    <row r="122" customHeight="1" spans="1:23">
      <c r="A122" s="51">
        <v>21011</v>
      </c>
      <c r="B122" s="51" t="s">
        <v>227</v>
      </c>
      <c r="C122" s="40">
        <v>1520</v>
      </c>
      <c r="D122" s="40">
        <f t="shared" si="34"/>
        <v>1018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1018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40">
        <f t="shared" si="35"/>
        <v>2538</v>
      </c>
      <c r="U122" s="40">
        <f>'[2]L02'!C721</f>
        <v>2538</v>
      </c>
      <c r="V122" s="40">
        <f t="shared" si="36"/>
        <v>0</v>
      </c>
      <c r="W122" s="40">
        <v>0</v>
      </c>
    </row>
    <row r="123" customHeight="1" spans="1:23">
      <c r="A123" s="51">
        <v>21012</v>
      </c>
      <c r="B123" s="51" t="s">
        <v>228</v>
      </c>
      <c r="C123" s="40">
        <v>10205</v>
      </c>
      <c r="D123" s="40">
        <f t="shared" si="34"/>
        <v>-8649</v>
      </c>
      <c r="E123" s="40">
        <v>0</v>
      </c>
      <c r="F123" s="40">
        <v>0</v>
      </c>
      <c r="G123" s="40">
        <v>0</v>
      </c>
      <c r="H123" s="40">
        <v>170</v>
      </c>
      <c r="I123" s="40">
        <v>0</v>
      </c>
      <c r="J123" s="40">
        <v>0</v>
      </c>
      <c r="K123" s="40">
        <v>0</v>
      </c>
      <c r="L123" s="40">
        <v>0</v>
      </c>
      <c r="M123" s="40">
        <v>-8819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f t="shared" si="35"/>
        <v>1556</v>
      </c>
      <c r="U123" s="40">
        <f>'[2]L02'!C726</f>
        <v>1556</v>
      </c>
      <c r="V123" s="40">
        <f t="shared" si="36"/>
        <v>0</v>
      </c>
      <c r="W123" s="40">
        <v>0</v>
      </c>
    </row>
    <row r="124" customHeight="1" spans="1:23">
      <c r="A124" s="51">
        <v>21013</v>
      </c>
      <c r="B124" s="51" t="s">
        <v>229</v>
      </c>
      <c r="C124" s="40">
        <v>342</v>
      </c>
      <c r="D124" s="40">
        <f t="shared" si="34"/>
        <v>126</v>
      </c>
      <c r="E124" s="40">
        <v>0</v>
      </c>
      <c r="F124" s="40">
        <v>0</v>
      </c>
      <c r="G124" s="40">
        <v>9</v>
      </c>
      <c r="H124" s="40">
        <v>0</v>
      </c>
      <c r="I124" s="40">
        <v>0</v>
      </c>
      <c r="J124" s="40">
        <v>0</v>
      </c>
      <c r="K124" s="40">
        <v>0</v>
      </c>
      <c r="L124" s="40">
        <v>0</v>
      </c>
      <c r="M124" s="40">
        <v>117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40">
        <f t="shared" si="35"/>
        <v>468</v>
      </c>
      <c r="U124" s="40">
        <f>'[2]L02'!C730</f>
        <v>468</v>
      </c>
      <c r="V124" s="40">
        <f t="shared" si="36"/>
        <v>0</v>
      </c>
      <c r="W124" s="40">
        <v>0</v>
      </c>
    </row>
    <row r="125" customHeight="1" spans="1:23">
      <c r="A125" s="51">
        <v>21014</v>
      </c>
      <c r="B125" s="51" t="s">
        <v>230</v>
      </c>
      <c r="C125" s="40">
        <v>60</v>
      </c>
      <c r="D125" s="40">
        <f t="shared" si="34"/>
        <v>54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40">
        <v>54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40">
        <f t="shared" si="35"/>
        <v>114</v>
      </c>
      <c r="U125" s="40">
        <f>'[2]L02'!C734</f>
        <v>114</v>
      </c>
      <c r="V125" s="40">
        <f t="shared" si="36"/>
        <v>0</v>
      </c>
      <c r="W125" s="40">
        <v>0</v>
      </c>
    </row>
    <row r="126" customHeight="1" spans="1:23">
      <c r="A126" s="51">
        <v>21015</v>
      </c>
      <c r="B126" s="51" t="s">
        <v>231</v>
      </c>
      <c r="C126" s="40">
        <v>110</v>
      </c>
      <c r="D126" s="40">
        <f t="shared" si="34"/>
        <v>38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38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>
        <f t="shared" si="35"/>
        <v>148</v>
      </c>
      <c r="U126" s="40">
        <f>'[2]L02'!C737</f>
        <v>148</v>
      </c>
      <c r="V126" s="40">
        <f t="shared" si="36"/>
        <v>0</v>
      </c>
      <c r="W126" s="40">
        <v>0</v>
      </c>
    </row>
    <row r="127" customHeight="1" spans="1:23">
      <c r="A127" s="51">
        <v>21016</v>
      </c>
      <c r="B127" s="51" t="s">
        <v>232</v>
      </c>
      <c r="C127" s="40">
        <v>0</v>
      </c>
      <c r="D127" s="40">
        <f t="shared" si="34"/>
        <v>0</v>
      </c>
      <c r="E127" s="40">
        <v>0</v>
      </c>
      <c r="F127" s="40">
        <v>0</v>
      </c>
      <c r="G127" s="40">
        <v>0</v>
      </c>
      <c r="H127" s="40">
        <v>0</v>
      </c>
      <c r="I127" s="40">
        <v>0</v>
      </c>
      <c r="J127" s="40">
        <v>0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40">
        <f t="shared" si="35"/>
        <v>0</v>
      </c>
      <c r="U127" s="40">
        <f>'[2]L02'!C746</f>
        <v>0</v>
      </c>
      <c r="V127" s="40">
        <f t="shared" si="36"/>
        <v>0</v>
      </c>
      <c r="W127" s="40">
        <v>0</v>
      </c>
    </row>
    <row r="128" customHeight="1" spans="1:23">
      <c r="A128" s="51">
        <v>21099</v>
      </c>
      <c r="B128" s="51" t="s">
        <v>233</v>
      </c>
      <c r="C128" s="40">
        <v>0</v>
      </c>
      <c r="D128" s="40">
        <f t="shared" si="34"/>
        <v>9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9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40">
        <f t="shared" si="35"/>
        <v>9</v>
      </c>
      <c r="U128" s="40">
        <f>'[2]L02'!C748</f>
        <v>9</v>
      </c>
      <c r="V128" s="40">
        <f t="shared" si="36"/>
        <v>0</v>
      </c>
      <c r="W128" s="40">
        <v>0</v>
      </c>
    </row>
    <row r="129" customHeight="1" spans="1:23">
      <c r="A129" s="51">
        <v>211</v>
      </c>
      <c r="B129" s="60" t="s">
        <v>234</v>
      </c>
      <c r="C129" s="40">
        <f t="shared" ref="C129:W129" si="37">SUM(C130:C144)</f>
        <v>50</v>
      </c>
      <c r="D129" s="40">
        <f t="shared" si="37"/>
        <v>1211</v>
      </c>
      <c r="E129" s="40">
        <f t="shared" si="37"/>
        <v>0</v>
      </c>
      <c r="F129" s="40">
        <f t="shared" si="37"/>
        <v>0</v>
      </c>
      <c r="G129" s="40">
        <f t="shared" si="37"/>
        <v>213</v>
      </c>
      <c r="H129" s="40">
        <f t="shared" si="37"/>
        <v>0</v>
      </c>
      <c r="I129" s="40">
        <f t="shared" si="37"/>
        <v>0</v>
      </c>
      <c r="J129" s="40">
        <f t="shared" si="37"/>
        <v>0</v>
      </c>
      <c r="K129" s="40">
        <f t="shared" si="37"/>
        <v>0</v>
      </c>
      <c r="L129" s="40">
        <f t="shared" si="37"/>
        <v>0</v>
      </c>
      <c r="M129" s="40">
        <f t="shared" si="37"/>
        <v>998</v>
      </c>
      <c r="N129" s="40">
        <f t="shared" si="37"/>
        <v>0</v>
      </c>
      <c r="O129" s="40">
        <f t="shared" si="37"/>
        <v>0</v>
      </c>
      <c r="P129" s="40">
        <f t="shared" si="37"/>
        <v>0</v>
      </c>
      <c r="Q129" s="40">
        <f t="shared" si="37"/>
        <v>0</v>
      </c>
      <c r="R129" s="40">
        <f t="shared" si="37"/>
        <v>0</v>
      </c>
      <c r="S129" s="40">
        <f t="shared" si="37"/>
        <v>0</v>
      </c>
      <c r="T129" s="40">
        <f t="shared" si="37"/>
        <v>1261</v>
      </c>
      <c r="U129" s="40">
        <f t="shared" si="37"/>
        <v>1261</v>
      </c>
      <c r="V129" s="40">
        <f t="shared" si="37"/>
        <v>0</v>
      </c>
      <c r="W129" s="40">
        <f t="shared" si="37"/>
        <v>0</v>
      </c>
    </row>
    <row r="130" customHeight="1" spans="1:23">
      <c r="A130" s="51">
        <v>21101</v>
      </c>
      <c r="B130" s="51" t="s">
        <v>235</v>
      </c>
      <c r="C130" s="40">
        <v>50</v>
      </c>
      <c r="D130" s="40">
        <f t="shared" ref="D130:D144" si="38">SUM(E130:S130)</f>
        <v>-13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>
        <v>0</v>
      </c>
      <c r="K130" s="40">
        <v>0</v>
      </c>
      <c r="L130" s="40">
        <v>0</v>
      </c>
      <c r="M130" s="40">
        <v>-13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40">
        <f t="shared" ref="T130:T144" si="39">C130+D130</f>
        <v>37</v>
      </c>
      <c r="U130" s="40">
        <f>'[2]L02'!C751</f>
        <v>37</v>
      </c>
      <c r="V130" s="40">
        <f t="shared" ref="V130:V144" si="40">T130-U130</f>
        <v>0</v>
      </c>
      <c r="W130" s="40">
        <v>0</v>
      </c>
    </row>
    <row r="131" customHeight="1" spans="1:23">
      <c r="A131" s="51">
        <v>21102</v>
      </c>
      <c r="B131" s="51" t="s">
        <v>236</v>
      </c>
      <c r="C131" s="40">
        <v>0</v>
      </c>
      <c r="D131" s="40">
        <f t="shared" si="38"/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f t="shared" si="39"/>
        <v>0</v>
      </c>
      <c r="U131" s="40">
        <f>'[2]L02'!C761</f>
        <v>0</v>
      </c>
      <c r="V131" s="40">
        <f t="shared" si="40"/>
        <v>0</v>
      </c>
      <c r="W131" s="40">
        <v>0</v>
      </c>
    </row>
    <row r="132" customHeight="1" spans="1:23">
      <c r="A132" s="51">
        <v>21103</v>
      </c>
      <c r="B132" s="51" t="s">
        <v>237</v>
      </c>
      <c r="C132" s="40">
        <v>0</v>
      </c>
      <c r="D132" s="40">
        <f t="shared" si="38"/>
        <v>93</v>
      </c>
      <c r="E132" s="40">
        <v>0</v>
      </c>
      <c r="F132" s="40">
        <v>0</v>
      </c>
      <c r="G132" s="40">
        <v>118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-25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f t="shared" si="39"/>
        <v>93</v>
      </c>
      <c r="U132" s="40">
        <f>'[2]L02'!C765</f>
        <v>93</v>
      </c>
      <c r="V132" s="40">
        <f t="shared" si="40"/>
        <v>0</v>
      </c>
      <c r="W132" s="40">
        <v>0</v>
      </c>
    </row>
    <row r="133" customHeight="1" spans="1:23">
      <c r="A133" s="51">
        <v>21104</v>
      </c>
      <c r="B133" s="51" t="s">
        <v>238</v>
      </c>
      <c r="C133" s="40">
        <v>0</v>
      </c>
      <c r="D133" s="40">
        <f t="shared" si="38"/>
        <v>89</v>
      </c>
      <c r="E133" s="40">
        <v>0</v>
      </c>
      <c r="F133" s="40">
        <v>0</v>
      </c>
      <c r="G133" s="40">
        <v>90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  <c r="M133" s="40">
        <v>-1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40">
        <f t="shared" si="39"/>
        <v>89</v>
      </c>
      <c r="U133" s="40">
        <f>'[2]L02'!C774</f>
        <v>89</v>
      </c>
      <c r="V133" s="40">
        <f t="shared" si="40"/>
        <v>0</v>
      </c>
      <c r="W133" s="40">
        <v>0</v>
      </c>
    </row>
    <row r="134" customHeight="1" spans="1:23">
      <c r="A134" s="51">
        <v>21105</v>
      </c>
      <c r="B134" s="51" t="s">
        <v>239</v>
      </c>
      <c r="C134" s="40">
        <v>0</v>
      </c>
      <c r="D134" s="40">
        <f t="shared" si="38"/>
        <v>3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40">
        <v>0</v>
      </c>
      <c r="K134" s="40">
        <v>0</v>
      </c>
      <c r="L134" s="40">
        <v>0</v>
      </c>
      <c r="M134" s="40">
        <v>3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0">
        <f t="shared" si="39"/>
        <v>3</v>
      </c>
      <c r="U134" s="40">
        <f>'[2]L02'!C781</f>
        <v>3</v>
      </c>
      <c r="V134" s="40">
        <f t="shared" si="40"/>
        <v>0</v>
      </c>
      <c r="W134" s="40">
        <v>0</v>
      </c>
    </row>
    <row r="135" customHeight="1" spans="1:23">
      <c r="A135" s="51">
        <v>21106</v>
      </c>
      <c r="B135" s="51" t="s">
        <v>240</v>
      </c>
      <c r="C135" s="40">
        <v>0</v>
      </c>
      <c r="D135" s="40">
        <f t="shared" si="38"/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>
        <f t="shared" si="39"/>
        <v>0</v>
      </c>
      <c r="U135" s="40">
        <f>'[2]L02'!C788</f>
        <v>0</v>
      </c>
      <c r="V135" s="40">
        <f t="shared" si="40"/>
        <v>0</v>
      </c>
      <c r="W135" s="40">
        <v>0</v>
      </c>
    </row>
    <row r="136" customHeight="1" spans="1:23">
      <c r="A136" s="51">
        <v>21107</v>
      </c>
      <c r="B136" s="51" t="s">
        <v>241</v>
      </c>
      <c r="C136" s="40">
        <v>0</v>
      </c>
      <c r="D136" s="40">
        <f t="shared" si="38"/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40">
        <f t="shared" si="39"/>
        <v>0</v>
      </c>
      <c r="U136" s="40">
        <f>'[2]L02'!C794</f>
        <v>0</v>
      </c>
      <c r="V136" s="40">
        <f t="shared" si="40"/>
        <v>0</v>
      </c>
      <c r="W136" s="40">
        <v>0</v>
      </c>
    </row>
    <row r="137" customHeight="1" spans="1:23">
      <c r="A137" s="51">
        <v>21108</v>
      </c>
      <c r="B137" s="51" t="s">
        <v>242</v>
      </c>
      <c r="C137" s="40">
        <v>0</v>
      </c>
      <c r="D137" s="40">
        <f t="shared" si="38"/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40">
        <f t="shared" si="39"/>
        <v>0</v>
      </c>
      <c r="U137" s="40">
        <f>'[2]L02'!C797</f>
        <v>0</v>
      </c>
      <c r="V137" s="40">
        <f t="shared" si="40"/>
        <v>0</v>
      </c>
      <c r="W137" s="40">
        <v>0</v>
      </c>
    </row>
    <row r="138" customHeight="1" spans="1:23">
      <c r="A138" s="51">
        <v>21109</v>
      </c>
      <c r="B138" s="51" t="s">
        <v>243</v>
      </c>
      <c r="C138" s="40">
        <v>0</v>
      </c>
      <c r="D138" s="40">
        <f t="shared" si="38"/>
        <v>0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40">
        <f t="shared" si="39"/>
        <v>0</v>
      </c>
      <c r="U138" s="40">
        <f>'[2]L02'!C800</f>
        <v>0</v>
      </c>
      <c r="V138" s="40">
        <f t="shared" si="40"/>
        <v>0</v>
      </c>
      <c r="W138" s="40">
        <v>0</v>
      </c>
    </row>
    <row r="139" customHeight="1" spans="1:23">
      <c r="A139" s="51">
        <v>21110</v>
      </c>
      <c r="B139" s="51" t="s">
        <v>244</v>
      </c>
      <c r="C139" s="40">
        <v>0</v>
      </c>
      <c r="D139" s="40">
        <f t="shared" si="38"/>
        <v>7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40">
        <v>0</v>
      </c>
      <c r="L139" s="40">
        <v>0</v>
      </c>
      <c r="M139" s="40">
        <v>7</v>
      </c>
      <c r="N139" s="40">
        <v>0</v>
      </c>
      <c r="O139" s="40">
        <v>0</v>
      </c>
      <c r="P139" s="40">
        <v>0</v>
      </c>
      <c r="Q139" s="40">
        <v>0</v>
      </c>
      <c r="R139" s="40">
        <v>0</v>
      </c>
      <c r="S139" s="40">
        <v>0</v>
      </c>
      <c r="T139" s="40">
        <f t="shared" si="39"/>
        <v>7</v>
      </c>
      <c r="U139" s="40">
        <f>'[2]L02'!C802</f>
        <v>7</v>
      </c>
      <c r="V139" s="40">
        <f t="shared" si="40"/>
        <v>0</v>
      </c>
      <c r="W139" s="40">
        <v>0</v>
      </c>
    </row>
    <row r="140" customHeight="1" spans="1:23">
      <c r="A140" s="51">
        <v>21111</v>
      </c>
      <c r="B140" s="51" t="s">
        <v>245</v>
      </c>
      <c r="C140" s="40">
        <v>0</v>
      </c>
      <c r="D140" s="40">
        <f t="shared" si="38"/>
        <v>0</v>
      </c>
      <c r="E140" s="40">
        <v>0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0">
        <v>0</v>
      </c>
      <c r="L140" s="40">
        <v>0</v>
      </c>
      <c r="M140" s="40">
        <v>0</v>
      </c>
      <c r="N140" s="40">
        <v>0</v>
      </c>
      <c r="O140" s="40">
        <v>0</v>
      </c>
      <c r="P140" s="40">
        <v>0</v>
      </c>
      <c r="Q140" s="40">
        <v>0</v>
      </c>
      <c r="R140" s="40">
        <v>0</v>
      </c>
      <c r="S140" s="40">
        <v>0</v>
      </c>
      <c r="T140" s="40">
        <f t="shared" si="39"/>
        <v>0</v>
      </c>
      <c r="U140" s="40">
        <f>'[2]L02'!C804</f>
        <v>0</v>
      </c>
      <c r="V140" s="40">
        <f t="shared" si="40"/>
        <v>0</v>
      </c>
      <c r="W140" s="40">
        <v>0</v>
      </c>
    </row>
    <row r="141" customHeight="1" spans="1:23">
      <c r="A141" s="51">
        <v>21112</v>
      </c>
      <c r="B141" s="51" t="s">
        <v>246</v>
      </c>
      <c r="C141" s="40">
        <v>0</v>
      </c>
      <c r="D141" s="40">
        <f t="shared" si="38"/>
        <v>0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40">
        <v>0</v>
      </c>
      <c r="L141" s="40">
        <v>0</v>
      </c>
      <c r="M141" s="40">
        <v>0</v>
      </c>
      <c r="N141" s="40">
        <v>0</v>
      </c>
      <c r="O141" s="40">
        <v>0</v>
      </c>
      <c r="P141" s="40">
        <v>0</v>
      </c>
      <c r="Q141" s="40">
        <v>0</v>
      </c>
      <c r="R141" s="40">
        <v>0</v>
      </c>
      <c r="S141" s="40">
        <v>0</v>
      </c>
      <c r="T141" s="40">
        <f t="shared" si="39"/>
        <v>0</v>
      </c>
      <c r="U141" s="40">
        <f>'[2]L02'!C810</f>
        <v>0</v>
      </c>
      <c r="V141" s="40">
        <f t="shared" si="40"/>
        <v>0</v>
      </c>
      <c r="W141" s="40">
        <v>0</v>
      </c>
    </row>
    <row r="142" customHeight="1" spans="1:23">
      <c r="A142" s="51">
        <v>21113</v>
      </c>
      <c r="B142" s="51" t="s">
        <v>247</v>
      </c>
      <c r="C142" s="40">
        <v>0</v>
      </c>
      <c r="D142" s="40">
        <f t="shared" si="38"/>
        <v>0</v>
      </c>
      <c r="E142" s="40">
        <v>0</v>
      </c>
      <c r="F142" s="40">
        <v>0</v>
      </c>
      <c r="G142" s="40">
        <v>0</v>
      </c>
      <c r="H142" s="40">
        <v>0</v>
      </c>
      <c r="I142" s="40">
        <v>0</v>
      </c>
      <c r="J142" s="40">
        <v>0</v>
      </c>
      <c r="K142" s="40">
        <v>0</v>
      </c>
      <c r="L142" s="40">
        <v>0</v>
      </c>
      <c r="M142" s="40">
        <v>0</v>
      </c>
      <c r="N142" s="40">
        <v>0</v>
      </c>
      <c r="O142" s="40">
        <v>0</v>
      </c>
      <c r="P142" s="40">
        <v>0</v>
      </c>
      <c r="Q142" s="40">
        <v>0</v>
      </c>
      <c r="R142" s="40">
        <v>0</v>
      </c>
      <c r="S142" s="40">
        <v>0</v>
      </c>
      <c r="T142" s="40">
        <f t="shared" si="39"/>
        <v>0</v>
      </c>
      <c r="U142" s="40">
        <f>'[2]L02'!C812</f>
        <v>0</v>
      </c>
      <c r="V142" s="40">
        <f t="shared" si="40"/>
        <v>0</v>
      </c>
      <c r="W142" s="40">
        <v>0</v>
      </c>
    </row>
    <row r="143" customHeight="1" spans="1:23">
      <c r="A143" s="51">
        <v>21114</v>
      </c>
      <c r="B143" s="51" t="s">
        <v>248</v>
      </c>
      <c r="C143" s="40">
        <v>0</v>
      </c>
      <c r="D143" s="40">
        <f t="shared" si="38"/>
        <v>0</v>
      </c>
      <c r="E143" s="40">
        <v>0</v>
      </c>
      <c r="F143" s="40">
        <v>0</v>
      </c>
      <c r="G143" s="40">
        <v>0</v>
      </c>
      <c r="H143" s="40">
        <v>0</v>
      </c>
      <c r="I143" s="40">
        <v>0</v>
      </c>
      <c r="J143" s="40">
        <v>0</v>
      </c>
      <c r="K143" s="40">
        <v>0</v>
      </c>
      <c r="L143" s="40">
        <v>0</v>
      </c>
      <c r="M143" s="40">
        <v>0</v>
      </c>
      <c r="N143" s="40">
        <v>0</v>
      </c>
      <c r="O143" s="40">
        <v>0</v>
      </c>
      <c r="P143" s="40">
        <v>0</v>
      </c>
      <c r="Q143" s="40">
        <v>0</v>
      </c>
      <c r="R143" s="40">
        <v>0</v>
      </c>
      <c r="S143" s="40">
        <v>0</v>
      </c>
      <c r="T143" s="40">
        <f t="shared" si="39"/>
        <v>0</v>
      </c>
      <c r="U143" s="40">
        <f>'[2]L02'!C814</f>
        <v>0</v>
      </c>
      <c r="V143" s="40">
        <f t="shared" si="40"/>
        <v>0</v>
      </c>
      <c r="W143" s="40">
        <v>0</v>
      </c>
    </row>
    <row r="144" customHeight="1" spans="1:23">
      <c r="A144" s="51">
        <v>21199</v>
      </c>
      <c r="B144" s="51" t="s">
        <v>249</v>
      </c>
      <c r="C144" s="40">
        <v>0</v>
      </c>
      <c r="D144" s="40">
        <f t="shared" si="38"/>
        <v>1032</v>
      </c>
      <c r="E144" s="40">
        <v>0</v>
      </c>
      <c r="F144" s="40">
        <v>0</v>
      </c>
      <c r="G144" s="40">
        <v>5</v>
      </c>
      <c r="H144" s="40">
        <v>0</v>
      </c>
      <c r="I144" s="40">
        <v>0</v>
      </c>
      <c r="J144" s="40">
        <v>0</v>
      </c>
      <c r="K144" s="40">
        <v>0</v>
      </c>
      <c r="L144" s="40">
        <v>0</v>
      </c>
      <c r="M144" s="40">
        <v>1027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f t="shared" si="39"/>
        <v>1032</v>
      </c>
      <c r="U144" s="40">
        <f>'[2]L02'!C825</f>
        <v>1032</v>
      </c>
      <c r="V144" s="40">
        <f t="shared" si="40"/>
        <v>0</v>
      </c>
      <c r="W144" s="40">
        <v>0</v>
      </c>
    </row>
    <row r="145" customHeight="1" spans="1:23">
      <c r="A145" s="51">
        <v>212</v>
      </c>
      <c r="B145" s="60" t="s">
        <v>250</v>
      </c>
      <c r="C145" s="40">
        <f t="shared" ref="C145:W145" si="41">SUM(C146:C151)</f>
        <v>12375</v>
      </c>
      <c r="D145" s="40">
        <f t="shared" si="41"/>
        <v>98906</v>
      </c>
      <c r="E145" s="40">
        <f t="shared" si="41"/>
        <v>0</v>
      </c>
      <c r="F145" s="40">
        <f t="shared" si="41"/>
        <v>0</v>
      </c>
      <c r="G145" s="40">
        <f t="shared" si="41"/>
        <v>1799</v>
      </c>
      <c r="H145" s="40">
        <f t="shared" si="41"/>
        <v>29</v>
      </c>
      <c r="I145" s="40">
        <f t="shared" si="41"/>
        <v>53562</v>
      </c>
      <c r="J145" s="40">
        <f t="shared" si="41"/>
        <v>0</v>
      </c>
      <c r="K145" s="40">
        <f t="shared" si="41"/>
        <v>16800</v>
      </c>
      <c r="L145" s="40">
        <f t="shared" si="41"/>
        <v>0</v>
      </c>
      <c r="M145" s="40">
        <f t="shared" si="41"/>
        <v>26716</v>
      </c>
      <c r="N145" s="40">
        <f t="shared" si="41"/>
        <v>0</v>
      </c>
      <c r="O145" s="40">
        <f t="shared" si="41"/>
        <v>0</v>
      </c>
      <c r="P145" s="40">
        <f t="shared" si="41"/>
        <v>0</v>
      </c>
      <c r="Q145" s="40">
        <f t="shared" si="41"/>
        <v>0</v>
      </c>
      <c r="R145" s="40">
        <f t="shared" si="41"/>
        <v>0</v>
      </c>
      <c r="S145" s="40">
        <f t="shared" si="41"/>
        <v>0</v>
      </c>
      <c r="T145" s="40">
        <f t="shared" si="41"/>
        <v>111281</v>
      </c>
      <c r="U145" s="40">
        <f t="shared" si="41"/>
        <v>106231</v>
      </c>
      <c r="V145" s="40">
        <f t="shared" si="41"/>
        <v>5050</v>
      </c>
      <c r="W145" s="40">
        <f t="shared" si="41"/>
        <v>5050</v>
      </c>
    </row>
    <row r="146" customHeight="1" spans="1:23">
      <c r="A146" s="51">
        <v>21201</v>
      </c>
      <c r="B146" s="51" t="s">
        <v>251</v>
      </c>
      <c r="C146" s="40">
        <v>4946</v>
      </c>
      <c r="D146" s="40">
        <f t="shared" ref="D146:D151" si="42">SUM(E146:S146)</f>
        <v>55813</v>
      </c>
      <c r="E146" s="40">
        <v>0</v>
      </c>
      <c r="F146" s="40">
        <v>0</v>
      </c>
      <c r="G146" s="40">
        <v>1677</v>
      </c>
      <c r="H146" s="40">
        <v>0</v>
      </c>
      <c r="I146" s="40">
        <v>15330</v>
      </c>
      <c r="J146" s="40">
        <v>0</v>
      </c>
      <c r="K146" s="40">
        <v>16800</v>
      </c>
      <c r="L146" s="40">
        <v>0</v>
      </c>
      <c r="M146" s="40">
        <v>22006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f t="shared" ref="T146:T151" si="43">C146+D146</f>
        <v>60759</v>
      </c>
      <c r="U146" s="40">
        <f>'[2]L02'!C828</f>
        <v>55709</v>
      </c>
      <c r="V146" s="40">
        <f t="shared" ref="V146:V151" si="44">T146-U146</f>
        <v>5050</v>
      </c>
      <c r="W146" s="40">
        <v>5050</v>
      </c>
    </row>
    <row r="147" customHeight="1" spans="1:23">
      <c r="A147" s="51">
        <v>21202</v>
      </c>
      <c r="B147" s="51" t="s">
        <v>252</v>
      </c>
      <c r="C147" s="40">
        <v>0</v>
      </c>
      <c r="D147" s="40">
        <f t="shared" si="42"/>
        <v>37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  <c r="J147" s="40">
        <v>0</v>
      </c>
      <c r="K147" s="40">
        <v>0</v>
      </c>
      <c r="L147" s="40">
        <v>0</v>
      </c>
      <c r="M147" s="40">
        <v>37</v>
      </c>
      <c r="N147" s="40">
        <v>0</v>
      </c>
      <c r="O147" s="40">
        <v>0</v>
      </c>
      <c r="P147" s="40">
        <v>0</v>
      </c>
      <c r="Q147" s="40">
        <v>0</v>
      </c>
      <c r="R147" s="40">
        <v>0</v>
      </c>
      <c r="S147" s="40">
        <v>0</v>
      </c>
      <c r="T147" s="40">
        <f t="shared" si="43"/>
        <v>37</v>
      </c>
      <c r="U147" s="40">
        <f>'[2]L02'!C839</f>
        <v>37</v>
      </c>
      <c r="V147" s="40">
        <f t="shared" si="44"/>
        <v>0</v>
      </c>
      <c r="W147" s="40">
        <v>0</v>
      </c>
    </row>
    <row r="148" customHeight="1" spans="1:23">
      <c r="A148" s="51">
        <v>21203</v>
      </c>
      <c r="B148" s="51" t="s">
        <v>253</v>
      </c>
      <c r="C148" s="40">
        <v>0</v>
      </c>
      <c r="D148" s="40">
        <f t="shared" si="42"/>
        <v>4200</v>
      </c>
      <c r="E148" s="40">
        <v>0</v>
      </c>
      <c r="F148" s="40">
        <v>0</v>
      </c>
      <c r="G148" s="40">
        <v>39</v>
      </c>
      <c r="H148" s="40">
        <v>0</v>
      </c>
      <c r="I148" s="40">
        <v>0</v>
      </c>
      <c r="J148" s="40">
        <v>0</v>
      </c>
      <c r="K148" s="40">
        <v>0</v>
      </c>
      <c r="L148" s="40">
        <v>0</v>
      </c>
      <c r="M148" s="40">
        <v>4161</v>
      </c>
      <c r="N148" s="40">
        <v>0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>
        <f t="shared" si="43"/>
        <v>4200</v>
      </c>
      <c r="U148" s="40">
        <f>'[2]L02'!C841</f>
        <v>4200</v>
      </c>
      <c r="V148" s="40">
        <f t="shared" si="44"/>
        <v>0</v>
      </c>
      <c r="W148" s="40">
        <v>0</v>
      </c>
    </row>
    <row r="149" customHeight="1" spans="1:23">
      <c r="A149" s="51">
        <v>21205</v>
      </c>
      <c r="B149" s="51" t="s">
        <v>254</v>
      </c>
      <c r="C149" s="40">
        <v>7429</v>
      </c>
      <c r="D149" s="40">
        <f t="shared" si="42"/>
        <v>541</v>
      </c>
      <c r="E149" s="40">
        <v>0</v>
      </c>
      <c r="F149" s="40">
        <v>0</v>
      </c>
      <c r="G149" s="40">
        <v>0</v>
      </c>
      <c r="H149" s="40">
        <v>29</v>
      </c>
      <c r="I149" s="40">
        <v>0</v>
      </c>
      <c r="J149" s="40">
        <v>0</v>
      </c>
      <c r="K149" s="40">
        <v>0</v>
      </c>
      <c r="L149" s="40">
        <v>0</v>
      </c>
      <c r="M149" s="40">
        <v>512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f t="shared" si="43"/>
        <v>7970</v>
      </c>
      <c r="U149" s="40">
        <f>'[2]L02'!C844</f>
        <v>7970</v>
      </c>
      <c r="V149" s="40">
        <f t="shared" si="44"/>
        <v>0</v>
      </c>
      <c r="W149" s="40">
        <v>0</v>
      </c>
    </row>
    <row r="150" customHeight="1" spans="1:23">
      <c r="A150" s="51">
        <v>21206</v>
      </c>
      <c r="B150" s="51" t="s">
        <v>255</v>
      </c>
      <c r="C150" s="40">
        <v>0</v>
      </c>
      <c r="D150" s="40">
        <f t="shared" si="42"/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v>0</v>
      </c>
      <c r="O150" s="40">
        <v>0</v>
      </c>
      <c r="P150" s="40">
        <v>0</v>
      </c>
      <c r="Q150" s="40">
        <v>0</v>
      </c>
      <c r="R150" s="40">
        <v>0</v>
      </c>
      <c r="S150" s="40">
        <v>0</v>
      </c>
      <c r="T150" s="40">
        <f t="shared" si="43"/>
        <v>0</v>
      </c>
      <c r="U150" s="40">
        <f>'[2]L02'!C846</f>
        <v>0</v>
      </c>
      <c r="V150" s="40">
        <f t="shared" si="44"/>
        <v>0</v>
      </c>
      <c r="W150" s="40">
        <v>0</v>
      </c>
    </row>
    <row r="151" customHeight="1" spans="1:23">
      <c r="A151" s="51">
        <v>21299</v>
      </c>
      <c r="B151" s="51" t="s">
        <v>256</v>
      </c>
      <c r="C151" s="40">
        <v>0</v>
      </c>
      <c r="D151" s="40">
        <f t="shared" si="42"/>
        <v>38315</v>
      </c>
      <c r="E151" s="40">
        <v>0</v>
      </c>
      <c r="F151" s="40">
        <v>0</v>
      </c>
      <c r="G151" s="40">
        <v>83</v>
      </c>
      <c r="H151" s="40">
        <v>0</v>
      </c>
      <c r="I151" s="40">
        <v>38232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>
        <f t="shared" si="43"/>
        <v>38315</v>
      </c>
      <c r="U151" s="40">
        <f>'[2]L02'!C848</f>
        <v>38315</v>
      </c>
      <c r="V151" s="40">
        <f t="shared" si="44"/>
        <v>0</v>
      </c>
      <c r="W151" s="40">
        <v>0</v>
      </c>
    </row>
    <row r="152" customHeight="1" spans="1:23">
      <c r="A152" s="51">
        <v>213</v>
      </c>
      <c r="B152" s="60" t="s">
        <v>257</v>
      </c>
      <c r="C152" s="40">
        <f t="shared" ref="C152:W152" si="45">SUM(C153:C160)</f>
        <v>2591</v>
      </c>
      <c r="D152" s="40">
        <f t="shared" si="45"/>
        <v>9118</v>
      </c>
      <c r="E152" s="40">
        <f t="shared" si="45"/>
        <v>0</v>
      </c>
      <c r="F152" s="40">
        <f t="shared" si="45"/>
        <v>0</v>
      </c>
      <c r="G152" s="40">
        <f t="shared" si="45"/>
        <v>8459</v>
      </c>
      <c r="H152" s="40">
        <f t="shared" si="45"/>
        <v>538</v>
      </c>
      <c r="I152" s="40">
        <f t="shared" si="45"/>
        <v>0</v>
      </c>
      <c r="J152" s="40">
        <f t="shared" si="45"/>
        <v>0</v>
      </c>
      <c r="K152" s="40">
        <f t="shared" si="45"/>
        <v>0</v>
      </c>
      <c r="L152" s="40">
        <f t="shared" si="45"/>
        <v>0</v>
      </c>
      <c r="M152" s="40">
        <f t="shared" si="45"/>
        <v>121</v>
      </c>
      <c r="N152" s="40">
        <f t="shared" si="45"/>
        <v>0</v>
      </c>
      <c r="O152" s="40">
        <f t="shared" si="45"/>
        <v>0</v>
      </c>
      <c r="P152" s="40">
        <f t="shared" si="45"/>
        <v>0</v>
      </c>
      <c r="Q152" s="40">
        <f t="shared" si="45"/>
        <v>0</v>
      </c>
      <c r="R152" s="40">
        <f t="shared" si="45"/>
        <v>0</v>
      </c>
      <c r="S152" s="40">
        <f t="shared" si="45"/>
        <v>0</v>
      </c>
      <c r="T152" s="40">
        <f t="shared" si="45"/>
        <v>11709</v>
      </c>
      <c r="U152" s="40">
        <f t="shared" si="45"/>
        <v>5341</v>
      </c>
      <c r="V152" s="40">
        <f t="shared" si="45"/>
        <v>6368</v>
      </c>
      <c r="W152" s="40">
        <f t="shared" si="45"/>
        <v>6368</v>
      </c>
    </row>
    <row r="153" customHeight="1" spans="1:23">
      <c r="A153" s="51">
        <v>21301</v>
      </c>
      <c r="B153" s="51" t="s">
        <v>258</v>
      </c>
      <c r="C153" s="40">
        <v>2357</v>
      </c>
      <c r="D153" s="40">
        <f t="shared" ref="D153:D160" si="46">SUM(E153:S153)</f>
        <v>-434</v>
      </c>
      <c r="E153" s="40">
        <v>0</v>
      </c>
      <c r="F153" s="40">
        <v>0</v>
      </c>
      <c r="G153" s="40">
        <v>148</v>
      </c>
      <c r="H153" s="40">
        <v>261</v>
      </c>
      <c r="I153" s="40">
        <v>0</v>
      </c>
      <c r="J153" s="40">
        <v>0</v>
      </c>
      <c r="K153" s="40">
        <v>0</v>
      </c>
      <c r="L153" s="40">
        <v>0</v>
      </c>
      <c r="M153" s="40">
        <v>-843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f t="shared" ref="T153:T160" si="47">C153+D153</f>
        <v>1923</v>
      </c>
      <c r="U153" s="40">
        <f>'[2]L02'!C851</f>
        <v>1923</v>
      </c>
      <c r="V153" s="40">
        <f t="shared" ref="V153:V160" si="48">T153-U153</f>
        <v>0</v>
      </c>
      <c r="W153" s="40">
        <v>0</v>
      </c>
    </row>
    <row r="154" customHeight="1" spans="1:23">
      <c r="A154" s="51">
        <v>21302</v>
      </c>
      <c r="B154" s="51" t="s">
        <v>259</v>
      </c>
      <c r="C154" s="40">
        <v>5</v>
      </c>
      <c r="D154" s="40">
        <f t="shared" si="46"/>
        <v>100</v>
      </c>
      <c r="E154" s="40">
        <v>0</v>
      </c>
      <c r="F154" s="40">
        <v>0</v>
      </c>
      <c r="G154" s="40">
        <v>259</v>
      </c>
      <c r="H154" s="40">
        <v>0</v>
      </c>
      <c r="I154" s="40">
        <v>0</v>
      </c>
      <c r="J154" s="40">
        <v>0</v>
      </c>
      <c r="K154" s="40">
        <v>0</v>
      </c>
      <c r="L154" s="40">
        <v>0</v>
      </c>
      <c r="M154" s="40">
        <v>-159</v>
      </c>
      <c r="N154" s="40">
        <v>0</v>
      </c>
      <c r="O154" s="40">
        <v>0</v>
      </c>
      <c r="P154" s="40">
        <v>0</v>
      </c>
      <c r="Q154" s="40">
        <v>0</v>
      </c>
      <c r="R154" s="40">
        <v>0</v>
      </c>
      <c r="S154" s="40">
        <v>0</v>
      </c>
      <c r="T154" s="40">
        <f t="shared" si="47"/>
        <v>105</v>
      </c>
      <c r="U154" s="40">
        <f>'[2]L02'!C877</f>
        <v>105</v>
      </c>
      <c r="V154" s="40">
        <f t="shared" si="48"/>
        <v>0</v>
      </c>
      <c r="W154" s="40">
        <v>0</v>
      </c>
    </row>
    <row r="155" customHeight="1" spans="1:23">
      <c r="A155" s="51">
        <v>21303</v>
      </c>
      <c r="B155" s="51" t="s">
        <v>260</v>
      </c>
      <c r="C155" s="40">
        <v>15</v>
      </c>
      <c r="D155" s="40">
        <f t="shared" si="46"/>
        <v>286</v>
      </c>
      <c r="E155" s="40">
        <v>0</v>
      </c>
      <c r="F155" s="40">
        <v>0</v>
      </c>
      <c r="G155" s="40">
        <v>57</v>
      </c>
      <c r="H155" s="40">
        <v>0</v>
      </c>
      <c r="I155" s="40">
        <v>0</v>
      </c>
      <c r="J155" s="40">
        <v>0</v>
      </c>
      <c r="K155" s="40">
        <v>0</v>
      </c>
      <c r="L155" s="40">
        <v>0</v>
      </c>
      <c r="M155" s="40">
        <v>229</v>
      </c>
      <c r="N155" s="40">
        <v>0</v>
      </c>
      <c r="O155" s="40">
        <v>0</v>
      </c>
      <c r="P155" s="40">
        <v>0</v>
      </c>
      <c r="Q155" s="40">
        <v>0</v>
      </c>
      <c r="R155" s="40">
        <v>0</v>
      </c>
      <c r="S155" s="40">
        <v>0</v>
      </c>
      <c r="T155" s="40">
        <f t="shared" si="47"/>
        <v>301</v>
      </c>
      <c r="U155" s="40">
        <f>'[2]L02'!C899</f>
        <v>301</v>
      </c>
      <c r="V155" s="40">
        <f t="shared" si="48"/>
        <v>0</v>
      </c>
      <c r="W155" s="40">
        <v>0</v>
      </c>
    </row>
    <row r="156" customHeight="1" spans="1:23">
      <c r="A156" s="51">
        <v>21305</v>
      </c>
      <c r="B156" s="51" t="s">
        <v>261</v>
      </c>
      <c r="C156" s="40">
        <v>0</v>
      </c>
      <c r="D156" s="40">
        <f t="shared" si="46"/>
        <v>202</v>
      </c>
      <c r="E156" s="40">
        <v>0</v>
      </c>
      <c r="F156" s="40">
        <v>0</v>
      </c>
      <c r="G156" s="40">
        <v>68</v>
      </c>
      <c r="H156" s="40">
        <v>0</v>
      </c>
      <c r="I156" s="40">
        <v>0</v>
      </c>
      <c r="J156" s="40">
        <v>0</v>
      </c>
      <c r="K156" s="40">
        <v>0</v>
      </c>
      <c r="L156" s="40">
        <v>0</v>
      </c>
      <c r="M156" s="40">
        <v>134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>
        <f t="shared" si="47"/>
        <v>202</v>
      </c>
      <c r="U156" s="40">
        <f>'[2]L02'!C927</f>
        <v>202</v>
      </c>
      <c r="V156" s="40">
        <f t="shared" si="48"/>
        <v>0</v>
      </c>
      <c r="W156" s="40">
        <v>0</v>
      </c>
    </row>
    <row r="157" customHeight="1" spans="1:23">
      <c r="A157" s="51">
        <v>21307</v>
      </c>
      <c r="B157" s="51" t="s">
        <v>262</v>
      </c>
      <c r="C157" s="40">
        <v>75</v>
      </c>
      <c r="D157" s="40">
        <f t="shared" si="46"/>
        <v>8180</v>
      </c>
      <c r="E157" s="40">
        <v>0</v>
      </c>
      <c r="F157" s="40">
        <v>0</v>
      </c>
      <c r="G157" s="40">
        <v>7903</v>
      </c>
      <c r="H157" s="40">
        <v>277</v>
      </c>
      <c r="I157" s="40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f t="shared" si="47"/>
        <v>8255</v>
      </c>
      <c r="U157" s="40">
        <f>'[2]L02'!C938</f>
        <v>1887</v>
      </c>
      <c r="V157" s="40">
        <f t="shared" si="48"/>
        <v>6368</v>
      </c>
      <c r="W157" s="40">
        <v>6368</v>
      </c>
    </row>
    <row r="158" customHeight="1" spans="1:23">
      <c r="A158" s="51">
        <v>21308</v>
      </c>
      <c r="B158" s="51" t="s">
        <v>263</v>
      </c>
      <c r="C158" s="40">
        <v>45</v>
      </c>
      <c r="D158" s="40">
        <f t="shared" si="46"/>
        <v>-18</v>
      </c>
      <c r="E158" s="40">
        <v>0</v>
      </c>
      <c r="F158" s="40">
        <v>0</v>
      </c>
      <c r="G158" s="40">
        <v>10</v>
      </c>
      <c r="H158" s="40">
        <v>0</v>
      </c>
      <c r="I158" s="40">
        <v>0</v>
      </c>
      <c r="J158" s="40">
        <v>0</v>
      </c>
      <c r="K158" s="40">
        <v>0</v>
      </c>
      <c r="L158" s="40">
        <v>0</v>
      </c>
      <c r="M158" s="40">
        <v>-28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f t="shared" si="47"/>
        <v>27</v>
      </c>
      <c r="U158" s="40">
        <f>'[2]L02'!C945</f>
        <v>27</v>
      </c>
      <c r="V158" s="40">
        <f t="shared" si="48"/>
        <v>0</v>
      </c>
      <c r="W158" s="40">
        <v>0</v>
      </c>
    </row>
    <row r="159" customHeight="1" spans="1:23">
      <c r="A159" s="51">
        <v>21309</v>
      </c>
      <c r="B159" s="51" t="s">
        <v>264</v>
      </c>
      <c r="C159" s="40">
        <v>58</v>
      </c>
      <c r="D159" s="40">
        <f t="shared" si="46"/>
        <v>16</v>
      </c>
      <c r="E159" s="40">
        <v>0</v>
      </c>
      <c r="F159" s="40">
        <v>0</v>
      </c>
      <c r="G159" s="40">
        <v>14</v>
      </c>
      <c r="H159" s="40">
        <v>0</v>
      </c>
      <c r="I159" s="40">
        <v>0</v>
      </c>
      <c r="J159" s="40">
        <v>0</v>
      </c>
      <c r="K159" s="40">
        <v>0</v>
      </c>
      <c r="L159" s="40">
        <v>0</v>
      </c>
      <c r="M159" s="40">
        <v>2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>
        <f t="shared" si="47"/>
        <v>74</v>
      </c>
      <c r="U159" s="40">
        <f>'[2]L02'!C951</f>
        <v>74</v>
      </c>
      <c r="V159" s="40">
        <f t="shared" si="48"/>
        <v>0</v>
      </c>
      <c r="W159" s="40">
        <v>0</v>
      </c>
    </row>
    <row r="160" customHeight="1" spans="1:23">
      <c r="A160" s="51">
        <v>21399</v>
      </c>
      <c r="B160" s="51" t="s">
        <v>265</v>
      </c>
      <c r="C160" s="40">
        <v>36</v>
      </c>
      <c r="D160" s="40">
        <f t="shared" si="46"/>
        <v>786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0">
        <v>0</v>
      </c>
      <c r="M160" s="40">
        <v>786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>
        <f t="shared" si="47"/>
        <v>822</v>
      </c>
      <c r="U160" s="40">
        <f>'[2]L02'!C954</f>
        <v>822</v>
      </c>
      <c r="V160" s="40">
        <f t="shared" si="48"/>
        <v>0</v>
      </c>
      <c r="W160" s="40">
        <v>0</v>
      </c>
    </row>
    <row r="161" customHeight="1" spans="1:23">
      <c r="A161" s="51">
        <v>214</v>
      </c>
      <c r="B161" s="60" t="s">
        <v>266</v>
      </c>
      <c r="C161" s="40">
        <f t="shared" ref="C161:W161" si="49">SUM(C162:C167)</f>
        <v>96</v>
      </c>
      <c r="D161" s="40">
        <f t="shared" si="49"/>
        <v>1546</v>
      </c>
      <c r="E161" s="40">
        <f t="shared" si="49"/>
        <v>0</v>
      </c>
      <c r="F161" s="40">
        <f t="shared" si="49"/>
        <v>0</v>
      </c>
      <c r="G161" s="40">
        <f t="shared" si="49"/>
        <v>709</v>
      </c>
      <c r="H161" s="40">
        <f t="shared" si="49"/>
        <v>0</v>
      </c>
      <c r="I161" s="40">
        <f t="shared" si="49"/>
        <v>0</v>
      </c>
      <c r="J161" s="40">
        <f t="shared" si="49"/>
        <v>0</v>
      </c>
      <c r="K161" s="40">
        <f t="shared" si="49"/>
        <v>0</v>
      </c>
      <c r="L161" s="40">
        <f t="shared" si="49"/>
        <v>0</v>
      </c>
      <c r="M161" s="40">
        <f t="shared" si="49"/>
        <v>837</v>
      </c>
      <c r="N161" s="40">
        <f t="shared" si="49"/>
        <v>0</v>
      </c>
      <c r="O161" s="40">
        <f t="shared" si="49"/>
        <v>0</v>
      </c>
      <c r="P161" s="40">
        <f t="shared" si="49"/>
        <v>0</v>
      </c>
      <c r="Q161" s="40">
        <f t="shared" si="49"/>
        <v>0</v>
      </c>
      <c r="R161" s="40">
        <f t="shared" si="49"/>
        <v>0</v>
      </c>
      <c r="S161" s="40">
        <f t="shared" si="49"/>
        <v>0</v>
      </c>
      <c r="T161" s="40">
        <f t="shared" si="49"/>
        <v>1642</v>
      </c>
      <c r="U161" s="40">
        <f t="shared" si="49"/>
        <v>1642</v>
      </c>
      <c r="V161" s="40">
        <f t="shared" si="49"/>
        <v>0</v>
      </c>
      <c r="W161" s="40">
        <f t="shared" si="49"/>
        <v>0</v>
      </c>
    </row>
    <row r="162" customHeight="1" spans="1:23">
      <c r="A162" s="51">
        <v>21401</v>
      </c>
      <c r="B162" s="51" t="s">
        <v>267</v>
      </c>
      <c r="C162" s="40">
        <v>66</v>
      </c>
      <c r="D162" s="40">
        <f t="shared" ref="D162:D167" si="50">SUM(E162:S162)</f>
        <v>132</v>
      </c>
      <c r="E162" s="40">
        <v>0</v>
      </c>
      <c r="F162" s="40">
        <v>0</v>
      </c>
      <c r="G162" s="40">
        <v>20</v>
      </c>
      <c r="H162" s="40">
        <v>0</v>
      </c>
      <c r="I162" s="40">
        <v>0</v>
      </c>
      <c r="J162" s="40">
        <v>0</v>
      </c>
      <c r="K162" s="40">
        <v>0</v>
      </c>
      <c r="L162" s="40">
        <v>0</v>
      </c>
      <c r="M162" s="40">
        <v>112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40">
        <f t="shared" ref="T162:T167" si="51">C162+D162</f>
        <v>198</v>
      </c>
      <c r="U162" s="40">
        <f>'[2]L02'!C958</f>
        <v>198</v>
      </c>
      <c r="V162" s="40">
        <f t="shared" ref="V162:V167" si="52">T162-U162</f>
        <v>0</v>
      </c>
      <c r="W162" s="40">
        <v>0</v>
      </c>
    </row>
    <row r="163" customHeight="1" spans="1:23">
      <c r="A163" s="51">
        <v>21402</v>
      </c>
      <c r="B163" s="51" t="s">
        <v>268</v>
      </c>
      <c r="C163" s="40">
        <v>0</v>
      </c>
      <c r="D163" s="40">
        <f t="shared" si="50"/>
        <v>8</v>
      </c>
      <c r="E163" s="40">
        <v>0</v>
      </c>
      <c r="F163" s="40">
        <v>0</v>
      </c>
      <c r="G163" s="40">
        <v>1</v>
      </c>
      <c r="H163" s="40">
        <v>0</v>
      </c>
      <c r="I163" s="40">
        <v>0</v>
      </c>
      <c r="J163" s="40">
        <v>0</v>
      </c>
      <c r="K163" s="40">
        <v>0</v>
      </c>
      <c r="L163" s="40">
        <v>0</v>
      </c>
      <c r="M163" s="40">
        <v>7</v>
      </c>
      <c r="N163" s="40">
        <v>0</v>
      </c>
      <c r="O163" s="40">
        <v>0</v>
      </c>
      <c r="P163" s="40">
        <v>0</v>
      </c>
      <c r="Q163" s="40">
        <v>0</v>
      </c>
      <c r="R163" s="40">
        <v>0</v>
      </c>
      <c r="S163" s="40">
        <v>0</v>
      </c>
      <c r="T163" s="40">
        <f t="shared" si="51"/>
        <v>8</v>
      </c>
      <c r="U163" s="40">
        <f>'[2]L02'!C980</f>
        <v>8</v>
      </c>
      <c r="V163" s="40">
        <f t="shared" si="52"/>
        <v>0</v>
      </c>
      <c r="W163" s="40">
        <v>0</v>
      </c>
    </row>
    <row r="164" customHeight="1" spans="1:23">
      <c r="A164" s="51">
        <v>21403</v>
      </c>
      <c r="B164" s="51" t="s">
        <v>269</v>
      </c>
      <c r="C164" s="40">
        <v>0</v>
      </c>
      <c r="D164" s="40">
        <f t="shared" si="50"/>
        <v>0</v>
      </c>
      <c r="E164" s="40">
        <v>0</v>
      </c>
      <c r="F164" s="40">
        <v>0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0">
        <v>0</v>
      </c>
      <c r="M164" s="40">
        <v>0</v>
      </c>
      <c r="N164" s="40">
        <v>0</v>
      </c>
      <c r="O164" s="40">
        <v>0</v>
      </c>
      <c r="P164" s="40">
        <v>0</v>
      </c>
      <c r="Q164" s="40">
        <v>0</v>
      </c>
      <c r="R164" s="40">
        <v>0</v>
      </c>
      <c r="S164" s="40">
        <v>0</v>
      </c>
      <c r="T164" s="40">
        <f t="shared" si="51"/>
        <v>0</v>
      </c>
      <c r="U164" s="40">
        <f>'[2]L02'!C990</f>
        <v>0</v>
      </c>
      <c r="V164" s="40">
        <f t="shared" si="52"/>
        <v>0</v>
      </c>
      <c r="W164" s="40">
        <v>0</v>
      </c>
    </row>
    <row r="165" customHeight="1" spans="1:23">
      <c r="A165" s="51">
        <v>21405</v>
      </c>
      <c r="B165" s="51" t="s">
        <v>270</v>
      </c>
      <c r="C165" s="40">
        <v>0</v>
      </c>
      <c r="D165" s="40">
        <f t="shared" si="50"/>
        <v>0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0">
        <v>0</v>
      </c>
      <c r="M165" s="40">
        <v>0</v>
      </c>
      <c r="N165" s="40">
        <v>0</v>
      </c>
      <c r="O165" s="40">
        <v>0</v>
      </c>
      <c r="P165" s="40">
        <v>0</v>
      </c>
      <c r="Q165" s="40">
        <v>0</v>
      </c>
      <c r="R165" s="40">
        <v>0</v>
      </c>
      <c r="S165" s="40">
        <v>0</v>
      </c>
      <c r="T165" s="40">
        <f t="shared" si="51"/>
        <v>0</v>
      </c>
      <c r="U165" s="40">
        <f>'[2]L02'!C1000</f>
        <v>0</v>
      </c>
      <c r="V165" s="40">
        <f t="shared" si="52"/>
        <v>0</v>
      </c>
      <c r="W165" s="40">
        <v>0</v>
      </c>
    </row>
    <row r="166" customHeight="1" spans="1:23">
      <c r="A166" s="51">
        <v>21406</v>
      </c>
      <c r="B166" s="51" t="s">
        <v>271</v>
      </c>
      <c r="C166" s="40">
        <v>0</v>
      </c>
      <c r="D166" s="40">
        <f t="shared" si="50"/>
        <v>46</v>
      </c>
      <c r="E166" s="40">
        <v>0</v>
      </c>
      <c r="F166" s="40">
        <v>0</v>
      </c>
      <c r="G166" s="40">
        <v>0</v>
      </c>
      <c r="H166" s="40">
        <v>0</v>
      </c>
      <c r="I166" s="40">
        <v>0</v>
      </c>
      <c r="J166" s="40">
        <v>0</v>
      </c>
      <c r="K166" s="40">
        <v>0</v>
      </c>
      <c r="L166" s="40">
        <v>0</v>
      </c>
      <c r="M166" s="40">
        <v>46</v>
      </c>
      <c r="N166" s="40">
        <v>0</v>
      </c>
      <c r="O166" s="40">
        <v>0</v>
      </c>
      <c r="P166" s="40">
        <v>0</v>
      </c>
      <c r="Q166" s="40">
        <v>0</v>
      </c>
      <c r="R166" s="40">
        <v>0</v>
      </c>
      <c r="S166" s="40">
        <v>0</v>
      </c>
      <c r="T166" s="40">
        <f t="shared" si="51"/>
        <v>46</v>
      </c>
      <c r="U166" s="40">
        <f>'[2]L02'!C1007</f>
        <v>46</v>
      </c>
      <c r="V166" s="40">
        <f t="shared" si="52"/>
        <v>0</v>
      </c>
      <c r="W166" s="40">
        <v>0</v>
      </c>
    </row>
    <row r="167" customHeight="1" spans="1:23">
      <c r="A167" s="51">
        <v>21499</v>
      </c>
      <c r="B167" s="51" t="s">
        <v>272</v>
      </c>
      <c r="C167" s="40">
        <v>30</v>
      </c>
      <c r="D167" s="40">
        <f t="shared" si="50"/>
        <v>1360</v>
      </c>
      <c r="E167" s="40">
        <v>0</v>
      </c>
      <c r="F167" s="40">
        <v>0</v>
      </c>
      <c r="G167" s="40">
        <v>688</v>
      </c>
      <c r="H167" s="40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672</v>
      </c>
      <c r="N167" s="40">
        <v>0</v>
      </c>
      <c r="O167" s="40">
        <v>0</v>
      </c>
      <c r="P167" s="40">
        <v>0</v>
      </c>
      <c r="Q167" s="40">
        <v>0</v>
      </c>
      <c r="R167" s="40">
        <v>0</v>
      </c>
      <c r="S167" s="40">
        <v>0</v>
      </c>
      <c r="T167" s="40">
        <f t="shared" si="51"/>
        <v>1390</v>
      </c>
      <c r="U167" s="40">
        <f>'[2]L02'!C1012</f>
        <v>1390</v>
      </c>
      <c r="V167" s="40">
        <f t="shared" si="52"/>
        <v>0</v>
      </c>
      <c r="W167" s="40">
        <v>0</v>
      </c>
    </row>
    <row r="168" customHeight="1" spans="1:23">
      <c r="A168" s="51">
        <v>215</v>
      </c>
      <c r="B168" s="60" t="s">
        <v>273</v>
      </c>
      <c r="C168" s="40">
        <f t="shared" ref="C168:W168" si="53">SUM(C169:C175)</f>
        <v>0</v>
      </c>
      <c r="D168" s="40">
        <f t="shared" si="53"/>
        <v>437</v>
      </c>
      <c r="E168" s="40">
        <f t="shared" si="53"/>
        <v>0</v>
      </c>
      <c r="F168" s="40">
        <f t="shared" si="53"/>
        <v>0</v>
      </c>
      <c r="G168" s="40">
        <f t="shared" si="53"/>
        <v>360</v>
      </c>
      <c r="H168" s="40">
        <f t="shared" si="53"/>
        <v>0</v>
      </c>
      <c r="I168" s="40">
        <f t="shared" si="53"/>
        <v>0</v>
      </c>
      <c r="J168" s="40">
        <f t="shared" si="53"/>
        <v>0</v>
      </c>
      <c r="K168" s="40">
        <f t="shared" si="53"/>
        <v>0</v>
      </c>
      <c r="L168" s="40">
        <f t="shared" si="53"/>
        <v>0</v>
      </c>
      <c r="M168" s="40">
        <f t="shared" si="53"/>
        <v>77</v>
      </c>
      <c r="N168" s="40">
        <f t="shared" si="53"/>
        <v>0</v>
      </c>
      <c r="O168" s="40">
        <f t="shared" si="53"/>
        <v>0</v>
      </c>
      <c r="P168" s="40">
        <f t="shared" si="53"/>
        <v>0</v>
      </c>
      <c r="Q168" s="40">
        <f t="shared" si="53"/>
        <v>0</v>
      </c>
      <c r="R168" s="40">
        <f t="shared" si="53"/>
        <v>0</v>
      </c>
      <c r="S168" s="40">
        <f t="shared" si="53"/>
        <v>0</v>
      </c>
      <c r="T168" s="40">
        <f t="shared" si="53"/>
        <v>437</v>
      </c>
      <c r="U168" s="40">
        <f t="shared" si="53"/>
        <v>201</v>
      </c>
      <c r="V168" s="40">
        <f t="shared" si="53"/>
        <v>236</v>
      </c>
      <c r="W168" s="40">
        <f t="shared" si="53"/>
        <v>236</v>
      </c>
    </row>
    <row r="169" customHeight="1" spans="1:23">
      <c r="A169" s="51">
        <v>21501</v>
      </c>
      <c r="B169" s="51" t="s">
        <v>274</v>
      </c>
      <c r="C169" s="40">
        <v>0</v>
      </c>
      <c r="D169" s="40">
        <f t="shared" ref="D169:D175" si="54">SUM(E169:S169)</f>
        <v>95</v>
      </c>
      <c r="E169" s="40">
        <v>0</v>
      </c>
      <c r="F169" s="40">
        <v>0</v>
      </c>
      <c r="G169" s="40">
        <v>95</v>
      </c>
      <c r="H169" s="40">
        <v>0</v>
      </c>
      <c r="I169" s="40">
        <v>0</v>
      </c>
      <c r="J169" s="40">
        <v>0</v>
      </c>
      <c r="K169" s="40">
        <v>0</v>
      </c>
      <c r="L169" s="40">
        <v>0</v>
      </c>
      <c r="M169" s="40">
        <v>0</v>
      </c>
      <c r="N169" s="40">
        <v>0</v>
      </c>
      <c r="O169" s="40">
        <v>0</v>
      </c>
      <c r="P169" s="40">
        <v>0</v>
      </c>
      <c r="Q169" s="40">
        <v>0</v>
      </c>
      <c r="R169" s="40">
        <v>0</v>
      </c>
      <c r="S169" s="40">
        <v>0</v>
      </c>
      <c r="T169" s="40">
        <f t="shared" ref="T169:T175" si="55">C169+D169</f>
        <v>95</v>
      </c>
      <c r="U169" s="40">
        <f>'[2]L02'!C1016</f>
        <v>0</v>
      </c>
      <c r="V169" s="40">
        <f t="shared" ref="V169:V175" si="56">T169-U169</f>
        <v>95</v>
      </c>
      <c r="W169" s="40">
        <v>95</v>
      </c>
    </row>
    <row r="170" customHeight="1" spans="1:23">
      <c r="A170" s="51">
        <v>21502</v>
      </c>
      <c r="B170" s="51" t="s">
        <v>275</v>
      </c>
      <c r="C170" s="40">
        <v>0</v>
      </c>
      <c r="D170" s="40">
        <f t="shared" si="54"/>
        <v>90</v>
      </c>
      <c r="E170" s="40">
        <v>0</v>
      </c>
      <c r="F170" s="40">
        <v>0</v>
      </c>
      <c r="G170" s="40">
        <v>14</v>
      </c>
      <c r="H170" s="40">
        <v>0</v>
      </c>
      <c r="I170" s="40">
        <v>0</v>
      </c>
      <c r="J170" s="40">
        <v>0</v>
      </c>
      <c r="K170" s="40">
        <v>0</v>
      </c>
      <c r="L170" s="40">
        <v>0</v>
      </c>
      <c r="M170" s="40">
        <v>76</v>
      </c>
      <c r="N170" s="40">
        <v>0</v>
      </c>
      <c r="O170" s="40">
        <v>0</v>
      </c>
      <c r="P170" s="40">
        <v>0</v>
      </c>
      <c r="Q170" s="40">
        <v>0</v>
      </c>
      <c r="R170" s="40">
        <v>0</v>
      </c>
      <c r="S170" s="40">
        <v>0</v>
      </c>
      <c r="T170" s="40">
        <f t="shared" si="55"/>
        <v>90</v>
      </c>
      <c r="U170" s="40">
        <f>'[2]L02'!C1026</f>
        <v>90</v>
      </c>
      <c r="V170" s="40">
        <f t="shared" si="56"/>
        <v>0</v>
      </c>
      <c r="W170" s="40">
        <v>0</v>
      </c>
    </row>
    <row r="171" customHeight="1" spans="1:23">
      <c r="A171" s="51">
        <v>21503</v>
      </c>
      <c r="B171" s="51" t="s">
        <v>276</v>
      </c>
      <c r="C171" s="40">
        <v>0</v>
      </c>
      <c r="D171" s="40">
        <f t="shared" si="54"/>
        <v>0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0">
        <v>0</v>
      </c>
      <c r="M171" s="40">
        <v>0</v>
      </c>
      <c r="N171" s="40">
        <v>0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f t="shared" si="55"/>
        <v>0</v>
      </c>
      <c r="U171" s="40">
        <f>'[2]L02'!C1042</f>
        <v>0</v>
      </c>
      <c r="V171" s="40">
        <f t="shared" si="56"/>
        <v>0</v>
      </c>
      <c r="W171" s="40">
        <v>0</v>
      </c>
    </row>
    <row r="172" customHeight="1" spans="1:23">
      <c r="A172" s="51">
        <v>21505</v>
      </c>
      <c r="B172" s="51" t="s">
        <v>277</v>
      </c>
      <c r="C172" s="40">
        <v>0</v>
      </c>
      <c r="D172" s="40">
        <f t="shared" si="54"/>
        <v>105</v>
      </c>
      <c r="E172" s="40">
        <v>0</v>
      </c>
      <c r="F172" s="40">
        <v>0</v>
      </c>
      <c r="G172" s="40">
        <v>105</v>
      </c>
      <c r="H172" s="40">
        <v>0</v>
      </c>
      <c r="I172" s="40">
        <v>0</v>
      </c>
      <c r="J172" s="40">
        <v>0</v>
      </c>
      <c r="K172" s="40">
        <v>0</v>
      </c>
      <c r="L172" s="40">
        <v>0</v>
      </c>
      <c r="M172" s="40">
        <v>0</v>
      </c>
      <c r="N172" s="40">
        <v>0</v>
      </c>
      <c r="O172" s="40">
        <v>0</v>
      </c>
      <c r="P172" s="40">
        <v>0</v>
      </c>
      <c r="Q172" s="40">
        <v>0</v>
      </c>
      <c r="R172" s="40">
        <v>0</v>
      </c>
      <c r="S172" s="40">
        <v>0</v>
      </c>
      <c r="T172" s="40">
        <f t="shared" si="55"/>
        <v>105</v>
      </c>
      <c r="U172" s="40">
        <f>'[2]L02'!C1047</f>
        <v>24</v>
      </c>
      <c r="V172" s="40">
        <f t="shared" si="56"/>
        <v>81</v>
      </c>
      <c r="W172" s="40">
        <v>81</v>
      </c>
    </row>
    <row r="173" customHeight="1" spans="1:23">
      <c r="A173" s="51">
        <v>21507</v>
      </c>
      <c r="B173" s="51" t="s">
        <v>278</v>
      </c>
      <c r="C173" s="40">
        <v>0</v>
      </c>
      <c r="D173" s="40">
        <f t="shared" si="54"/>
        <v>2</v>
      </c>
      <c r="E173" s="40">
        <v>0</v>
      </c>
      <c r="F173" s="40">
        <v>0</v>
      </c>
      <c r="G173" s="40">
        <v>2</v>
      </c>
      <c r="H173" s="40">
        <v>0</v>
      </c>
      <c r="I173" s="40">
        <v>0</v>
      </c>
      <c r="J173" s="40">
        <v>0</v>
      </c>
      <c r="K173" s="40">
        <v>0</v>
      </c>
      <c r="L173" s="40">
        <v>0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0">
        <v>0</v>
      </c>
      <c r="S173" s="40">
        <v>0</v>
      </c>
      <c r="T173" s="40">
        <f t="shared" si="55"/>
        <v>2</v>
      </c>
      <c r="U173" s="40">
        <f>'[2]L02'!C1058</f>
        <v>0</v>
      </c>
      <c r="V173" s="40">
        <f t="shared" si="56"/>
        <v>2</v>
      </c>
      <c r="W173" s="40">
        <v>2</v>
      </c>
    </row>
    <row r="174" customHeight="1" spans="1:23">
      <c r="A174" s="51">
        <v>21508</v>
      </c>
      <c r="B174" s="51" t="s">
        <v>279</v>
      </c>
      <c r="C174" s="40">
        <v>0</v>
      </c>
      <c r="D174" s="40">
        <f t="shared" si="54"/>
        <v>35</v>
      </c>
      <c r="E174" s="40">
        <v>0</v>
      </c>
      <c r="F174" s="40">
        <v>0</v>
      </c>
      <c r="G174" s="40">
        <v>35</v>
      </c>
      <c r="H174" s="40">
        <v>0</v>
      </c>
      <c r="I174" s="40">
        <v>0</v>
      </c>
      <c r="J174" s="40">
        <v>0</v>
      </c>
      <c r="K174" s="40">
        <v>0</v>
      </c>
      <c r="L174" s="40">
        <v>0</v>
      </c>
      <c r="M174" s="40">
        <v>0</v>
      </c>
      <c r="N174" s="40">
        <v>0</v>
      </c>
      <c r="O174" s="40">
        <v>0</v>
      </c>
      <c r="P174" s="40">
        <v>0</v>
      </c>
      <c r="Q174" s="40">
        <v>0</v>
      </c>
      <c r="R174" s="40">
        <v>0</v>
      </c>
      <c r="S174" s="40">
        <v>0</v>
      </c>
      <c r="T174" s="40">
        <f t="shared" si="55"/>
        <v>35</v>
      </c>
      <c r="U174" s="40">
        <f>'[2]L02'!C1065</f>
        <v>0</v>
      </c>
      <c r="V174" s="40">
        <f t="shared" si="56"/>
        <v>35</v>
      </c>
      <c r="W174" s="40">
        <v>35</v>
      </c>
    </row>
    <row r="175" customHeight="1" spans="1:23">
      <c r="A175" s="51">
        <v>21599</v>
      </c>
      <c r="B175" s="51" t="s">
        <v>280</v>
      </c>
      <c r="C175" s="40">
        <v>0</v>
      </c>
      <c r="D175" s="40">
        <f t="shared" si="54"/>
        <v>110</v>
      </c>
      <c r="E175" s="40">
        <v>0</v>
      </c>
      <c r="F175" s="40">
        <v>0</v>
      </c>
      <c r="G175" s="40">
        <v>109</v>
      </c>
      <c r="H175" s="40">
        <v>0</v>
      </c>
      <c r="I175" s="40">
        <v>0</v>
      </c>
      <c r="J175" s="40">
        <v>0</v>
      </c>
      <c r="K175" s="40">
        <v>0</v>
      </c>
      <c r="L175" s="40">
        <v>0</v>
      </c>
      <c r="M175" s="40">
        <v>1</v>
      </c>
      <c r="N175" s="40">
        <v>0</v>
      </c>
      <c r="O175" s="40">
        <v>0</v>
      </c>
      <c r="P175" s="40">
        <v>0</v>
      </c>
      <c r="Q175" s="40">
        <v>0</v>
      </c>
      <c r="R175" s="40">
        <v>0</v>
      </c>
      <c r="S175" s="40">
        <v>0</v>
      </c>
      <c r="T175" s="40">
        <f t="shared" si="55"/>
        <v>110</v>
      </c>
      <c r="U175" s="40">
        <f>'[2]L02'!C1073</f>
        <v>87</v>
      </c>
      <c r="V175" s="40">
        <f t="shared" si="56"/>
        <v>23</v>
      </c>
      <c r="W175" s="40">
        <v>23</v>
      </c>
    </row>
    <row r="176" customHeight="1" spans="1:23">
      <c r="A176" s="51">
        <v>216</v>
      </c>
      <c r="B176" s="60" t="s">
        <v>281</v>
      </c>
      <c r="C176" s="40">
        <f t="shared" ref="C176:W176" si="57">SUM(C177:C179)</f>
        <v>0</v>
      </c>
      <c r="D176" s="40">
        <f t="shared" si="57"/>
        <v>330</v>
      </c>
      <c r="E176" s="40">
        <f t="shared" si="57"/>
        <v>0</v>
      </c>
      <c r="F176" s="40">
        <f t="shared" si="57"/>
        <v>0</v>
      </c>
      <c r="G176" s="40">
        <f t="shared" si="57"/>
        <v>104</v>
      </c>
      <c r="H176" s="40">
        <f t="shared" si="57"/>
        <v>223</v>
      </c>
      <c r="I176" s="40">
        <f t="shared" si="57"/>
        <v>0</v>
      </c>
      <c r="J176" s="40">
        <f t="shared" si="57"/>
        <v>0</v>
      </c>
      <c r="K176" s="40">
        <f t="shared" si="57"/>
        <v>0</v>
      </c>
      <c r="L176" s="40">
        <f t="shared" si="57"/>
        <v>0</v>
      </c>
      <c r="M176" s="40">
        <f t="shared" si="57"/>
        <v>3</v>
      </c>
      <c r="N176" s="40">
        <f t="shared" si="57"/>
        <v>0</v>
      </c>
      <c r="O176" s="40">
        <f t="shared" si="57"/>
        <v>0</v>
      </c>
      <c r="P176" s="40">
        <f t="shared" si="57"/>
        <v>0</v>
      </c>
      <c r="Q176" s="40">
        <f t="shared" si="57"/>
        <v>0</v>
      </c>
      <c r="R176" s="40">
        <f t="shared" si="57"/>
        <v>0</v>
      </c>
      <c r="S176" s="40">
        <f t="shared" si="57"/>
        <v>0</v>
      </c>
      <c r="T176" s="40">
        <f t="shared" si="57"/>
        <v>330</v>
      </c>
      <c r="U176" s="40">
        <f t="shared" si="57"/>
        <v>98</v>
      </c>
      <c r="V176" s="40">
        <f t="shared" si="57"/>
        <v>232</v>
      </c>
      <c r="W176" s="40">
        <f t="shared" si="57"/>
        <v>232</v>
      </c>
    </row>
    <row r="177" customHeight="1" spans="1:23">
      <c r="A177" s="51">
        <v>21602</v>
      </c>
      <c r="B177" s="51" t="s">
        <v>282</v>
      </c>
      <c r="C177" s="40">
        <v>0</v>
      </c>
      <c r="D177" s="40">
        <f t="shared" ref="D177:D179" si="58">SUM(E177:S177)</f>
        <v>198</v>
      </c>
      <c r="E177" s="40">
        <v>0</v>
      </c>
      <c r="F177" s="40">
        <v>0</v>
      </c>
      <c r="G177" s="40">
        <v>74</v>
      </c>
      <c r="H177" s="40">
        <v>124</v>
      </c>
      <c r="I177" s="40">
        <v>0</v>
      </c>
      <c r="J177" s="40">
        <v>0</v>
      </c>
      <c r="K177" s="40">
        <v>0</v>
      </c>
      <c r="L177" s="40">
        <v>0</v>
      </c>
      <c r="M177" s="40">
        <v>0</v>
      </c>
      <c r="N177" s="40">
        <v>0</v>
      </c>
      <c r="O177" s="40">
        <v>0</v>
      </c>
      <c r="P177" s="40">
        <v>0</v>
      </c>
      <c r="Q177" s="40">
        <v>0</v>
      </c>
      <c r="R177" s="40">
        <v>0</v>
      </c>
      <c r="S177" s="40">
        <v>0</v>
      </c>
      <c r="T177" s="40">
        <f t="shared" ref="T177:T179" si="59">C177+D177</f>
        <v>198</v>
      </c>
      <c r="U177" s="40">
        <f>'[2]L02'!C1080</f>
        <v>50</v>
      </c>
      <c r="V177" s="40">
        <f t="shared" ref="V177:V179" si="60">T177-U177</f>
        <v>148</v>
      </c>
      <c r="W177" s="40">
        <v>148</v>
      </c>
    </row>
    <row r="178" customHeight="1" spans="1:23">
      <c r="A178" s="51">
        <v>21606</v>
      </c>
      <c r="B178" s="51" t="s">
        <v>283</v>
      </c>
      <c r="C178" s="40">
        <v>0</v>
      </c>
      <c r="D178" s="40">
        <f t="shared" si="58"/>
        <v>68</v>
      </c>
      <c r="E178" s="40">
        <v>0</v>
      </c>
      <c r="F178" s="40">
        <v>0</v>
      </c>
      <c r="G178" s="40">
        <v>30</v>
      </c>
      <c r="H178" s="40">
        <v>35</v>
      </c>
      <c r="I178" s="40">
        <v>0</v>
      </c>
      <c r="J178" s="40">
        <v>0</v>
      </c>
      <c r="K178" s="40">
        <v>0</v>
      </c>
      <c r="L178" s="40">
        <v>0</v>
      </c>
      <c r="M178" s="40">
        <v>3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>
        <f t="shared" si="59"/>
        <v>68</v>
      </c>
      <c r="U178" s="40">
        <f>'[2]L02'!C1090</f>
        <v>10</v>
      </c>
      <c r="V178" s="40">
        <f t="shared" si="60"/>
        <v>58</v>
      </c>
      <c r="W178" s="40">
        <v>58</v>
      </c>
    </row>
    <row r="179" customHeight="1" spans="1:23">
      <c r="A179" s="51">
        <v>21699</v>
      </c>
      <c r="B179" s="51" t="s">
        <v>284</v>
      </c>
      <c r="C179" s="40">
        <v>0</v>
      </c>
      <c r="D179" s="40">
        <f t="shared" si="58"/>
        <v>64</v>
      </c>
      <c r="E179" s="40">
        <v>0</v>
      </c>
      <c r="F179" s="40">
        <v>0</v>
      </c>
      <c r="G179" s="40">
        <v>0</v>
      </c>
      <c r="H179" s="40">
        <v>64</v>
      </c>
      <c r="I179" s="40">
        <v>0</v>
      </c>
      <c r="J179" s="40">
        <v>0</v>
      </c>
      <c r="K179" s="40">
        <v>0</v>
      </c>
      <c r="L179" s="40">
        <v>0</v>
      </c>
      <c r="M179" s="40">
        <v>0</v>
      </c>
      <c r="N179" s="40">
        <v>0</v>
      </c>
      <c r="O179" s="40">
        <v>0</v>
      </c>
      <c r="P179" s="40">
        <v>0</v>
      </c>
      <c r="Q179" s="40">
        <v>0</v>
      </c>
      <c r="R179" s="40">
        <v>0</v>
      </c>
      <c r="S179" s="40">
        <v>0</v>
      </c>
      <c r="T179" s="40">
        <f t="shared" si="59"/>
        <v>64</v>
      </c>
      <c r="U179" s="40">
        <f>'[2]L02'!C1096</f>
        <v>38</v>
      </c>
      <c r="V179" s="40">
        <f t="shared" si="60"/>
        <v>26</v>
      </c>
      <c r="W179" s="40">
        <v>26</v>
      </c>
    </row>
    <row r="180" customHeight="1" spans="1:23">
      <c r="A180" s="51">
        <v>217</v>
      </c>
      <c r="B180" s="60" t="s">
        <v>285</v>
      </c>
      <c r="C180" s="40">
        <f t="shared" ref="C180:W180" si="61">SUM(C181:C185)</f>
        <v>2</v>
      </c>
      <c r="D180" s="40">
        <f t="shared" si="61"/>
        <v>21</v>
      </c>
      <c r="E180" s="40">
        <f t="shared" si="61"/>
        <v>0</v>
      </c>
      <c r="F180" s="40">
        <f t="shared" si="61"/>
        <v>0</v>
      </c>
      <c r="G180" s="40">
        <f t="shared" si="61"/>
        <v>0</v>
      </c>
      <c r="H180" s="40">
        <f t="shared" si="61"/>
        <v>0</v>
      </c>
      <c r="I180" s="40">
        <f t="shared" si="61"/>
        <v>0</v>
      </c>
      <c r="J180" s="40">
        <f t="shared" si="61"/>
        <v>0</v>
      </c>
      <c r="K180" s="40">
        <f t="shared" si="61"/>
        <v>0</v>
      </c>
      <c r="L180" s="40">
        <f t="shared" si="61"/>
        <v>0</v>
      </c>
      <c r="M180" s="40">
        <f t="shared" si="61"/>
        <v>21</v>
      </c>
      <c r="N180" s="40">
        <f t="shared" si="61"/>
        <v>0</v>
      </c>
      <c r="O180" s="40">
        <f t="shared" si="61"/>
        <v>0</v>
      </c>
      <c r="P180" s="40">
        <f t="shared" si="61"/>
        <v>0</v>
      </c>
      <c r="Q180" s="40">
        <f t="shared" si="61"/>
        <v>0</v>
      </c>
      <c r="R180" s="40">
        <f t="shared" si="61"/>
        <v>0</v>
      </c>
      <c r="S180" s="40">
        <f t="shared" si="61"/>
        <v>0</v>
      </c>
      <c r="T180" s="40">
        <f t="shared" si="61"/>
        <v>23</v>
      </c>
      <c r="U180" s="40">
        <f t="shared" si="61"/>
        <v>23</v>
      </c>
      <c r="V180" s="40">
        <f t="shared" si="61"/>
        <v>0</v>
      </c>
      <c r="W180" s="40">
        <f t="shared" si="61"/>
        <v>0</v>
      </c>
    </row>
    <row r="181" customHeight="1" spans="1:23">
      <c r="A181" s="51">
        <v>21701</v>
      </c>
      <c r="B181" s="51" t="s">
        <v>286</v>
      </c>
      <c r="C181" s="40">
        <v>2</v>
      </c>
      <c r="D181" s="40">
        <f t="shared" ref="D181:D185" si="62">SUM(E181:S181)</f>
        <v>15</v>
      </c>
      <c r="E181" s="40">
        <v>0</v>
      </c>
      <c r="F181" s="40">
        <v>0</v>
      </c>
      <c r="G181" s="40">
        <v>0</v>
      </c>
      <c r="H181" s="40">
        <v>0</v>
      </c>
      <c r="I181" s="40">
        <v>0</v>
      </c>
      <c r="J181" s="40">
        <v>0</v>
      </c>
      <c r="K181" s="40">
        <v>0</v>
      </c>
      <c r="L181" s="40">
        <v>0</v>
      </c>
      <c r="M181" s="40">
        <v>15</v>
      </c>
      <c r="N181" s="40">
        <v>0</v>
      </c>
      <c r="O181" s="40">
        <v>0</v>
      </c>
      <c r="P181" s="40">
        <v>0</v>
      </c>
      <c r="Q181" s="40">
        <v>0</v>
      </c>
      <c r="R181" s="40">
        <v>0</v>
      </c>
      <c r="S181" s="40">
        <v>0</v>
      </c>
      <c r="T181" s="40">
        <f t="shared" ref="T181:T185" si="63">C181+D181</f>
        <v>17</v>
      </c>
      <c r="U181" s="40">
        <f>'[2]L02'!C1100</f>
        <v>17</v>
      </c>
      <c r="V181" s="40">
        <f t="shared" ref="V181:V185" si="64">T181-U181</f>
        <v>0</v>
      </c>
      <c r="W181" s="40">
        <v>0</v>
      </c>
    </row>
    <row r="182" customHeight="1" spans="1:23">
      <c r="A182" s="51">
        <v>21702</v>
      </c>
      <c r="B182" s="51" t="s">
        <v>287</v>
      </c>
      <c r="C182" s="40">
        <v>0</v>
      </c>
      <c r="D182" s="40">
        <f t="shared" si="62"/>
        <v>1</v>
      </c>
      <c r="E182" s="40">
        <v>0</v>
      </c>
      <c r="F182" s="40">
        <v>0</v>
      </c>
      <c r="G182" s="40">
        <v>0</v>
      </c>
      <c r="H182" s="40">
        <v>0</v>
      </c>
      <c r="I182" s="40">
        <v>0</v>
      </c>
      <c r="J182" s="40">
        <v>0</v>
      </c>
      <c r="K182" s="40">
        <v>0</v>
      </c>
      <c r="L182" s="40">
        <v>0</v>
      </c>
      <c r="M182" s="40">
        <v>1</v>
      </c>
      <c r="N182" s="40">
        <v>0</v>
      </c>
      <c r="O182" s="40">
        <v>0</v>
      </c>
      <c r="P182" s="40">
        <v>0</v>
      </c>
      <c r="Q182" s="40">
        <v>0</v>
      </c>
      <c r="R182" s="40">
        <v>0</v>
      </c>
      <c r="S182" s="40">
        <v>0</v>
      </c>
      <c r="T182" s="40">
        <f t="shared" si="63"/>
        <v>1</v>
      </c>
      <c r="U182" s="40">
        <f>'[2]L02'!C1107</f>
        <v>1</v>
      </c>
      <c r="V182" s="40">
        <f t="shared" si="64"/>
        <v>0</v>
      </c>
      <c r="W182" s="40">
        <v>0</v>
      </c>
    </row>
    <row r="183" customHeight="1" spans="1:23">
      <c r="A183" s="51">
        <v>21703</v>
      </c>
      <c r="B183" s="51" t="s">
        <v>288</v>
      </c>
      <c r="C183" s="40">
        <v>0</v>
      </c>
      <c r="D183" s="40">
        <f t="shared" si="62"/>
        <v>0</v>
      </c>
      <c r="E183" s="40">
        <v>0</v>
      </c>
      <c r="F183" s="40"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0">
        <v>0</v>
      </c>
      <c r="M183" s="40">
        <v>0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>
        <f t="shared" si="63"/>
        <v>0</v>
      </c>
      <c r="U183" s="40">
        <f>'[2]L02'!C1117</f>
        <v>0</v>
      </c>
      <c r="V183" s="40">
        <f t="shared" si="64"/>
        <v>0</v>
      </c>
      <c r="W183" s="40">
        <v>0</v>
      </c>
    </row>
    <row r="184" customHeight="1" spans="1:23">
      <c r="A184" s="51">
        <v>21704</v>
      </c>
      <c r="B184" s="51" t="s">
        <v>289</v>
      </c>
      <c r="C184" s="40">
        <v>0</v>
      </c>
      <c r="D184" s="40">
        <f t="shared" si="62"/>
        <v>0</v>
      </c>
      <c r="E184" s="40">
        <v>0</v>
      </c>
      <c r="F184" s="40">
        <v>0</v>
      </c>
      <c r="G184" s="40">
        <v>0</v>
      </c>
      <c r="H184" s="40">
        <v>0</v>
      </c>
      <c r="I184" s="40">
        <v>0</v>
      </c>
      <c r="J184" s="40">
        <v>0</v>
      </c>
      <c r="K184" s="40">
        <v>0</v>
      </c>
      <c r="L184" s="40">
        <v>0</v>
      </c>
      <c r="M184" s="40">
        <v>0</v>
      </c>
      <c r="N184" s="40">
        <v>0</v>
      </c>
      <c r="O184" s="40">
        <v>0</v>
      </c>
      <c r="P184" s="40">
        <v>0</v>
      </c>
      <c r="Q184" s="40">
        <v>0</v>
      </c>
      <c r="R184" s="40">
        <v>0</v>
      </c>
      <c r="S184" s="40">
        <v>0</v>
      </c>
      <c r="T184" s="40">
        <f t="shared" si="63"/>
        <v>0</v>
      </c>
      <c r="U184" s="40">
        <f>'[2]L02'!C1123</f>
        <v>0</v>
      </c>
      <c r="V184" s="40">
        <f t="shared" si="64"/>
        <v>0</v>
      </c>
      <c r="W184" s="40">
        <v>0</v>
      </c>
    </row>
    <row r="185" customHeight="1" spans="1:23">
      <c r="A185" s="51">
        <v>21799</v>
      </c>
      <c r="B185" s="51" t="s">
        <v>290</v>
      </c>
      <c r="C185" s="40">
        <v>0</v>
      </c>
      <c r="D185" s="40">
        <f t="shared" si="62"/>
        <v>5</v>
      </c>
      <c r="E185" s="40">
        <v>0</v>
      </c>
      <c r="F185" s="40">
        <v>0</v>
      </c>
      <c r="G185" s="40">
        <v>0</v>
      </c>
      <c r="H185" s="40">
        <v>0</v>
      </c>
      <c r="I185" s="40">
        <v>0</v>
      </c>
      <c r="J185" s="40">
        <v>0</v>
      </c>
      <c r="K185" s="40">
        <v>0</v>
      </c>
      <c r="L185" s="40">
        <v>0</v>
      </c>
      <c r="M185" s="40">
        <v>5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0</v>
      </c>
      <c r="T185" s="40">
        <f t="shared" si="63"/>
        <v>5</v>
      </c>
      <c r="U185" s="40">
        <f>'[2]L02'!C1126</f>
        <v>5</v>
      </c>
      <c r="V185" s="40">
        <f t="shared" si="64"/>
        <v>0</v>
      </c>
      <c r="W185" s="40">
        <v>0</v>
      </c>
    </row>
    <row r="186" customHeight="1" spans="1:23">
      <c r="A186" s="51">
        <v>219</v>
      </c>
      <c r="B186" s="60" t="s">
        <v>291</v>
      </c>
      <c r="C186" s="40">
        <f t="shared" ref="C186:W186" si="65">SUM(C187:C195)</f>
        <v>0</v>
      </c>
      <c r="D186" s="40">
        <f t="shared" si="65"/>
        <v>0</v>
      </c>
      <c r="E186" s="40">
        <f t="shared" si="65"/>
        <v>0</v>
      </c>
      <c r="F186" s="40">
        <f t="shared" si="65"/>
        <v>0</v>
      </c>
      <c r="G186" s="40">
        <f t="shared" si="65"/>
        <v>0</v>
      </c>
      <c r="H186" s="40">
        <f t="shared" si="65"/>
        <v>0</v>
      </c>
      <c r="I186" s="40">
        <f t="shared" si="65"/>
        <v>0</v>
      </c>
      <c r="J186" s="40">
        <f t="shared" si="65"/>
        <v>0</v>
      </c>
      <c r="K186" s="40">
        <f t="shared" si="65"/>
        <v>0</v>
      </c>
      <c r="L186" s="40">
        <f t="shared" si="65"/>
        <v>0</v>
      </c>
      <c r="M186" s="40">
        <f t="shared" si="65"/>
        <v>0</v>
      </c>
      <c r="N186" s="40">
        <f t="shared" si="65"/>
        <v>0</v>
      </c>
      <c r="O186" s="40">
        <f t="shared" si="65"/>
        <v>0</v>
      </c>
      <c r="P186" s="40">
        <f t="shared" si="65"/>
        <v>0</v>
      </c>
      <c r="Q186" s="40">
        <f t="shared" si="65"/>
        <v>0</v>
      </c>
      <c r="R186" s="40">
        <f t="shared" si="65"/>
        <v>0</v>
      </c>
      <c r="S186" s="40">
        <f t="shared" si="65"/>
        <v>0</v>
      </c>
      <c r="T186" s="40">
        <f t="shared" si="65"/>
        <v>0</v>
      </c>
      <c r="U186" s="40">
        <f t="shared" si="65"/>
        <v>0</v>
      </c>
      <c r="V186" s="40">
        <f t="shared" si="65"/>
        <v>0</v>
      </c>
      <c r="W186" s="40">
        <f t="shared" si="65"/>
        <v>0</v>
      </c>
    </row>
    <row r="187" customHeight="1" spans="1:23">
      <c r="A187" s="51">
        <v>21901</v>
      </c>
      <c r="B187" s="51" t="s">
        <v>292</v>
      </c>
      <c r="C187" s="40">
        <v>0</v>
      </c>
      <c r="D187" s="40">
        <f t="shared" ref="D187:D195" si="66">SUM(E187:S187)</f>
        <v>0</v>
      </c>
      <c r="E187" s="40">
        <v>0</v>
      </c>
      <c r="F187" s="40"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0">
        <v>0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>
        <f t="shared" ref="T187:T195" si="67">C187+D187</f>
        <v>0</v>
      </c>
      <c r="U187" s="40">
        <f>'[2]L02'!C1130</f>
        <v>0</v>
      </c>
      <c r="V187" s="40">
        <f t="shared" ref="V187:V195" si="68">T187-U187</f>
        <v>0</v>
      </c>
      <c r="W187" s="40">
        <v>0</v>
      </c>
    </row>
    <row r="188" customHeight="1" spans="1:23">
      <c r="A188" s="51">
        <v>21902</v>
      </c>
      <c r="B188" s="51" t="s">
        <v>293</v>
      </c>
      <c r="C188" s="40">
        <v>0</v>
      </c>
      <c r="D188" s="40">
        <f t="shared" si="66"/>
        <v>0</v>
      </c>
      <c r="E188" s="40">
        <v>0</v>
      </c>
      <c r="F188" s="40"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>
        <f t="shared" si="67"/>
        <v>0</v>
      </c>
      <c r="U188" s="40">
        <f>'[2]L02'!C1131</f>
        <v>0</v>
      </c>
      <c r="V188" s="40">
        <f t="shared" si="68"/>
        <v>0</v>
      </c>
      <c r="W188" s="40">
        <v>0</v>
      </c>
    </row>
    <row r="189" customHeight="1" spans="1:23">
      <c r="A189" s="51">
        <v>21903</v>
      </c>
      <c r="B189" s="51" t="s">
        <v>294</v>
      </c>
      <c r="C189" s="40">
        <v>0</v>
      </c>
      <c r="D189" s="40">
        <f t="shared" si="66"/>
        <v>0</v>
      </c>
      <c r="E189" s="40">
        <v>0</v>
      </c>
      <c r="F189" s="40">
        <v>0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0">
        <v>0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>
        <f t="shared" si="67"/>
        <v>0</v>
      </c>
      <c r="U189" s="40">
        <f>'[2]L02'!C1132</f>
        <v>0</v>
      </c>
      <c r="V189" s="40">
        <f t="shared" si="68"/>
        <v>0</v>
      </c>
      <c r="W189" s="40">
        <v>0</v>
      </c>
    </row>
    <row r="190" customHeight="1" spans="1:23">
      <c r="A190" s="51">
        <v>21904</v>
      </c>
      <c r="B190" s="51" t="s">
        <v>295</v>
      </c>
      <c r="C190" s="40">
        <v>0</v>
      </c>
      <c r="D190" s="40">
        <f t="shared" si="66"/>
        <v>0</v>
      </c>
      <c r="E190" s="40">
        <v>0</v>
      </c>
      <c r="F190" s="40">
        <v>0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0">
        <v>0</v>
      </c>
      <c r="M190" s="40">
        <v>0</v>
      </c>
      <c r="N190" s="40">
        <v>0</v>
      </c>
      <c r="O190" s="40">
        <v>0</v>
      </c>
      <c r="P190" s="40">
        <v>0</v>
      </c>
      <c r="Q190" s="40">
        <v>0</v>
      </c>
      <c r="R190" s="40">
        <v>0</v>
      </c>
      <c r="S190" s="40">
        <v>0</v>
      </c>
      <c r="T190" s="40">
        <f t="shared" si="67"/>
        <v>0</v>
      </c>
      <c r="U190" s="40">
        <f>'[2]L02'!C1133</f>
        <v>0</v>
      </c>
      <c r="V190" s="40">
        <f t="shared" si="68"/>
        <v>0</v>
      </c>
      <c r="W190" s="40">
        <v>0</v>
      </c>
    </row>
    <row r="191" customHeight="1" spans="1:23">
      <c r="A191" s="51">
        <v>21905</v>
      </c>
      <c r="B191" s="51" t="s">
        <v>296</v>
      </c>
      <c r="C191" s="40">
        <v>0</v>
      </c>
      <c r="D191" s="40">
        <f t="shared" si="66"/>
        <v>0</v>
      </c>
      <c r="E191" s="40">
        <v>0</v>
      </c>
      <c r="F191" s="40">
        <v>0</v>
      </c>
      <c r="G191" s="40">
        <v>0</v>
      </c>
      <c r="H191" s="40">
        <v>0</v>
      </c>
      <c r="I191" s="40">
        <v>0</v>
      </c>
      <c r="J191" s="40">
        <v>0</v>
      </c>
      <c r="K191" s="40">
        <v>0</v>
      </c>
      <c r="L191" s="40">
        <v>0</v>
      </c>
      <c r="M191" s="40">
        <v>0</v>
      </c>
      <c r="N191" s="40">
        <v>0</v>
      </c>
      <c r="O191" s="40">
        <v>0</v>
      </c>
      <c r="P191" s="40">
        <v>0</v>
      </c>
      <c r="Q191" s="40">
        <v>0</v>
      </c>
      <c r="R191" s="40">
        <v>0</v>
      </c>
      <c r="S191" s="40">
        <v>0</v>
      </c>
      <c r="T191" s="40">
        <f t="shared" si="67"/>
        <v>0</v>
      </c>
      <c r="U191" s="40">
        <f>'[2]L02'!C1134</f>
        <v>0</v>
      </c>
      <c r="V191" s="40">
        <f t="shared" si="68"/>
        <v>0</v>
      </c>
      <c r="W191" s="40">
        <v>0</v>
      </c>
    </row>
    <row r="192" customHeight="1" spans="1:23">
      <c r="A192" s="51">
        <v>21906</v>
      </c>
      <c r="B192" s="51" t="s">
        <v>258</v>
      </c>
      <c r="C192" s="40">
        <v>0</v>
      </c>
      <c r="D192" s="40">
        <f t="shared" si="66"/>
        <v>0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0">
        <v>0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f t="shared" si="67"/>
        <v>0</v>
      </c>
      <c r="U192" s="40">
        <f>'[2]L02'!C1135</f>
        <v>0</v>
      </c>
      <c r="V192" s="40">
        <f t="shared" si="68"/>
        <v>0</v>
      </c>
      <c r="W192" s="40">
        <v>0</v>
      </c>
    </row>
    <row r="193" customHeight="1" spans="1:23">
      <c r="A193" s="51">
        <v>21907</v>
      </c>
      <c r="B193" s="51" t="s">
        <v>297</v>
      </c>
      <c r="C193" s="40">
        <v>0</v>
      </c>
      <c r="D193" s="40">
        <f t="shared" si="66"/>
        <v>0</v>
      </c>
      <c r="E193" s="40">
        <v>0</v>
      </c>
      <c r="F193" s="40"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  <c r="L193" s="40">
        <v>0</v>
      </c>
      <c r="M193" s="40">
        <v>0</v>
      </c>
      <c r="N193" s="40">
        <v>0</v>
      </c>
      <c r="O193" s="40">
        <v>0</v>
      </c>
      <c r="P193" s="40">
        <v>0</v>
      </c>
      <c r="Q193" s="40">
        <v>0</v>
      </c>
      <c r="R193" s="40">
        <v>0</v>
      </c>
      <c r="S193" s="40">
        <v>0</v>
      </c>
      <c r="T193" s="40">
        <f t="shared" si="67"/>
        <v>0</v>
      </c>
      <c r="U193" s="40">
        <f>'[2]L02'!C1136</f>
        <v>0</v>
      </c>
      <c r="V193" s="40">
        <f t="shared" si="68"/>
        <v>0</v>
      </c>
      <c r="W193" s="40">
        <v>0</v>
      </c>
    </row>
    <row r="194" customHeight="1" spans="1:23">
      <c r="A194" s="51">
        <v>21908</v>
      </c>
      <c r="B194" s="51" t="s">
        <v>298</v>
      </c>
      <c r="C194" s="40">
        <v>0</v>
      </c>
      <c r="D194" s="40">
        <f t="shared" si="66"/>
        <v>0</v>
      </c>
      <c r="E194" s="40">
        <v>0</v>
      </c>
      <c r="F194" s="40">
        <v>0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0">
        <v>0</v>
      </c>
      <c r="M194" s="40">
        <v>0</v>
      </c>
      <c r="N194" s="40">
        <v>0</v>
      </c>
      <c r="O194" s="40">
        <v>0</v>
      </c>
      <c r="P194" s="40">
        <v>0</v>
      </c>
      <c r="Q194" s="40">
        <v>0</v>
      </c>
      <c r="R194" s="40">
        <v>0</v>
      </c>
      <c r="S194" s="40">
        <v>0</v>
      </c>
      <c r="T194" s="40">
        <f t="shared" si="67"/>
        <v>0</v>
      </c>
      <c r="U194" s="40">
        <f>'[2]L02'!C1137</f>
        <v>0</v>
      </c>
      <c r="V194" s="40">
        <f t="shared" si="68"/>
        <v>0</v>
      </c>
      <c r="W194" s="40">
        <v>0</v>
      </c>
    </row>
    <row r="195" customHeight="1" spans="1:23">
      <c r="A195" s="51">
        <v>21999</v>
      </c>
      <c r="B195" s="51" t="s">
        <v>299</v>
      </c>
      <c r="C195" s="40">
        <v>0</v>
      </c>
      <c r="D195" s="40">
        <f t="shared" si="66"/>
        <v>0</v>
      </c>
      <c r="E195" s="40">
        <v>0</v>
      </c>
      <c r="F195" s="40">
        <v>0</v>
      </c>
      <c r="G195" s="40">
        <v>0</v>
      </c>
      <c r="H195" s="40">
        <v>0</v>
      </c>
      <c r="I195" s="40">
        <v>0</v>
      </c>
      <c r="J195" s="40">
        <v>0</v>
      </c>
      <c r="K195" s="40">
        <v>0</v>
      </c>
      <c r="L195" s="40">
        <v>0</v>
      </c>
      <c r="M195" s="40">
        <v>0</v>
      </c>
      <c r="N195" s="40">
        <v>0</v>
      </c>
      <c r="O195" s="40">
        <v>0</v>
      </c>
      <c r="P195" s="40">
        <v>0</v>
      </c>
      <c r="Q195" s="40">
        <v>0</v>
      </c>
      <c r="R195" s="40">
        <v>0</v>
      </c>
      <c r="S195" s="40">
        <v>0</v>
      </c>
      <c r="T195" s="40">
        <f t="shared" si="67"/>
        <v>0</v>
      </c>
      <c r="U195" s="40">
        <f>'[2]L02'!C1138</f>
        <v>0</v>
      </c>
      <c r="V195" s="40">
        <f t="shared" si="68"/>
        <v>0</v>
      </c>
      <c r="W195" s="40">
        <v>0</v>
      </c>
    </row>
    <row r="196" customHeight="1" spans="1:23">
      <c r="A196" s="51">
        <v>220</v>
      </c>
      <c r="B196" s="60" t="s">
        <v>300</v>
      </c>
      <c r="C196" s="40">
        <f t="shared" ref="C196:W196" si="69">SUM(C197:C199)</f>
        <v>42</v>
      </c>
      <c r="D196" s="40">
        <f t="shared" si="69"/>
        <v>164</v>
      </c>
      <c r="E196" s="40">
        <f t="shared" si="69"/>
        <v>0</v>
      </c>
      <c r="F196" s="40">
        <f t="shared" si="69"/>
        <v>0</v>
      </c>
      <c r="G196" s="40">
        <f t="shared" si="69"/>
        <v>197</v>
      </c>
      <c r="H196" s="40">
        <f t="shared" si="69"/>
        <v>6</v>
      </c>
      <c r="I196" s="40">
        <f t="shared" si="69"/>
        <v>0</v>
      </c>
      <c r="J196" s="40">
        <f t="shared" si="69"/>
        <v>0</v>
      </c>
      <c r="K196" s="40">
        <f t="shared" si="69"/>
        <v>0</v>
      </c>
      <c r="L196" s="40">
        <f t="shared" si="69"/>
        <v>0</v>
      </c>
      <c r="M196" s="40">
        <f t="shared" si="69"/>
        <v>-39</v>
      </c>
      <c r="N196" s="40">
        <f t="shared" si="69"/>
        <v>0</v>
      </c>
      <c r="O196" s="40">
        <f t="shared" si="69"/>
        <v>0</v>
      </c>
      <c r="P196" s="40">
        <f t="shared" si="69"/>
        <v>0</v>
      </c>
      <c r="Q196" s="40">
        <f t="shared" si="69"/>
        <v>0</v>
      </c>
      <c r="R196" s="40">
        <f t="shared" si="69"/>
        <v>0</v>
      </c>
      <c r="S196" s="40">
        <f t="shared" si="69"/>
        <v>0</v>
      </c>
      <c r="T196" s="40">
        <f t="shared" si="69"/>
        <v>206</v>
      </c>
      <c r="U196" s="40">
        <f t="shared" si="69"/>
        <v>206</v>
      </c>
      <c r="V196" s="40">
        <f t="shared" si="69"/>
        <v>0</v>
      </c>
      <c r="W196" s="40">
        <f t="shared" si="69"/>
        <v>0</v>
      </c>
    </row>
    <row r="197" customHeight="1" spans="1:23">
      <c r="A197" s="51">
        <v>22001</v>
      </c>
      <c r="B197" s="51" t="s">
        <v>301</v>
      </c>
      <c r="C197" s="40">
        <v>42</v>
      </c>
      <c r="D197" s="40">
        <f t="shared" ref="D197:D199" si="70">SUM(E197:S197)</f>
        <v>164</v>
      </c>
      <c r="E197" s="40">
        <v>0</v>
      </c>
      <c r="F197" s="40">
        <v>0</v>
      </c>
      <c r="G197" s="40">
        <v>197</v>
      </c>
      <c r="H197" s="40">
        <v>6</v>
      </c>
      <c r="I197" s="40">
        <v>0</v>
      </c>
      <c r="J197" s="40">
        <v>0</v>
      </c>
      <c r="K197" s="40">
        <v>0</v>
      </c>
      <c r="L197" s="40">
        <v>0</v>
      </c>
      <c r="M197" s="40">
        <v>-39</v>
      </c>
      <c r="N197" s="40">
        <v>0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>
        <f t="shared" ref="T197:T199" si="71">C197+D197</f>
        <v>206</v>
      </c>
      <c r="U197" s="40">
        <f>'[2]L02'!C1140</f>
        <v>206</v>
      </c>
      <c r="V197" s="40">
        <f t="shared" ref="V197:V199" si="72">T197-U197</f>
        <v>0</v>
      </c>
      <c r="W197" s="40">
        <v>0</v>
      </c>
    </row>
    <row r="198" customHeight="1" spans="1:23">
      <c r="A198" s="51">
        <v>22005</v>
      </c>
      <c r="B198" s="51" t="s">
        <v>302</v>
      </c>
      <c r="C198" s="40">
        <v>0</v>
      </c>
      <c r="D198" s="40">
        <f t="shared" si="70"/>
        <v>0</v>
      </c>
      <c r="E198" s="40">
        <v>0</v>
      </c>
      <c r="F198" s="40">
        <v>0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v>0</v>
      </c>
      <c r="P198" s="40">
        <v>0</v>
      </c>
      <c r="Q198" s="40">
        <v>0</v>
      </c>
      <c r="R198" s="40">
        <v>0</v>
      </c>
      <c r="S198" s="40">
        <v>0</v>
      </c>
      <c r="T198" s="40">
        <f t="shared" si="71"/>
        <v>0</v>
      </c>
      <c r="U198" s="40">
        <f>'[2]L02'!C1167</f>
        <v>0</v>
      </c>
      <c r="V198" s="40">
        <f t="shared" si="72"/>
        <v>0</v>
      </c>
      <c r="W198" s="40">
        <v>0</v>
      </c>
    </row>
    <row r="199" customHeight="1" spans="1:23">
      <c r="A199" s="51">
        <v>22099</v>
      </c>
      <c r="B199" s="51" t="s">
        <v>303</v>
      </c>
      <c r="C199" s="40">
        <v>0</v>
      </c>
      <c r="D199" s="40">
        <f t="shared" si="70"/>
        <v>0</v>
      </c>
      <c r="E199" s="40">
        <v>0</v>
      </c>
      <c r="F199" s="40">
        <v>0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f t="shared" si="71"/>
        <v>0</v>
      </c>
      <c r="U199" s="40">
        <f>'[2]L02'!C1182</f>
        <v>0</v>
      </c>
      <c r="V199" s="40">
        <f t="shared" si="72"/>
        <v>0</v>
      </c>
      <c r="W199" s="40">
        <v>0</v>
      </c>
    </row>
    <row r="200" customHeight="1" spans="1:23">
      <c r="A200" s="51">
        <v>221</v>
      </c>
      <c r="B200" s="60" t="s">
        <v>304</v>
      </c>
      <c r="C200" s="40">
        <f t="shared" ref="C200:W200" si="73">SUM(C201:C203)</f>
        <v>1491</v>
      </c>
      <c r="D200" s="40">
        <f t="shared" si="73"/>
        <v>2193</v>
      </c>
      <c r="E200" s="40">
        <f t="shared" si="73"/>
        <v>0</v>
      </c>
      <c r="F200" s="40">
        <f t="shared" si="73"/>
        <v>0</v>
      </c>
      <c r="G200" s="40">
        <f t="shared" si="73"/>
        <v>205</v>
      </c>
      <c r="H200" s="40">
        <f t="shared" si="73"/>
        <v>0</v>
      </c>
      <c r="I200" s="40">
        <f t="shared" si="73"/>
        <v>0</v>
      </c>
      <c r="J200" s="40">
        <f t="shared" si="73"/>
        <v>0</v>
      </c>
      <c r="K200" s="40">
        <f t="shared" si="73"/>
        <v>0</v>
      </c>
      <c r="L200" s="40">
        <f t="shared" si="73"/>
        <v>0</v>
      </c>
      <c r="M200" s="40">
        <f t="shared" si="73"/>
        <v>1988</v>
      </c>
      <c r="N200" s="40">
        <f t="shared" si="73"/>
        <v>0</v>
      </c>
      <c r="O200" s="40">
        <f t="shared" si="73"/>
        <v>0</v>
      </c>
      <c r="P200" s="40">
        <f t="shared" si="73"/>
        <v>0</v>
      </c>
      <c r="Q200" s="40">
        <f t="shared" si="73"/>
        <v>0</v>
      </c>
      <c r="R200" s="40">
        <f t="shared" si="73"/>
        <v>0</v>
      </c>
      <c r="S200" s="40">
        <f t="shared" si="73"/>
        <v>0</v>
      </c>
      <c r="T200" s="40">
        <f t="shared" si="73"/>
        <v>3684</v>
      </c>
      <c r="U200" s="40">
        <f t="shared" si="73"/>
        <v>3684</v>
      </c>
      <c r="V200" s="40">
        <f t="shared" si="73"/>
        <v>0</v>
      </c>
      <c r="W200" s="40">
        <f t="shared" si="73"/>
        <v>0</v>
      </c>
    </row>
    <row r="201" customHeight="1" spans="1:23">
      <c r="A201" s="51">
        <v>22101</v>
      </c>
      <c r="B201" s="51" t="s">
        <v>305</v>
      </c>
      <c r="C201" s="40">
        <v>0</v>
      </c>
      <c r="D201" s="40">
        <f t="shared" ref="D201:D203" si="74">SUM(E201:S201)</f>
        <v>2230</v>
      </c>
      <c r="E201" s="40">
        <v>0</v>
      </c>
      <c r="F201" s="40">
        <v>0</v>
      </c>
      <c r="G201" s="40">
        <v>205</v>
      </c>
      <c r="H201" s="40">
        <v>0</v>
      </c>
      <c r="I201" s="40">
        <v>0</v>
      </c>
      <c r="J201" s="40">
        <v>0</v>
      </c>
      <c r="K201" s="40">
        <v>0</v>
      </c>
      <c r="L201" s="40">
        <v>0</v>
      </c>
      <c r="M201" s="40">
        <v>2025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f t="shared" ref="T201:T203" si="75">C201+D201</f>
        <v>2230</v>
      </c>
      <c r="U201" s="40">
        <f>'[2]L02'!C1185</f>
        <v>2230</v>
      </c>
      <c r="V201" s="40">
        <f t="shared" ref="V201:V203" si="76">T201-U201</f>
        <v>0</v>
      </c>
      <c r="W201" s="40">
        <v>0</v>
      </c>
    </row>
    <row r="202" customHeight="1" spans="1:23">
      <c r="A202" s="51">
        <v>22102</v>
      </c>
      <c r="B202" s="51" t="s">
        <v>306</v>
      </c>
      <c r="C202" s="40">
        <v>1491</v>
      </c>
      <c r="D202" s="40">
        <f t="shared" si="74"/>
        <v>-37</v>
      </c>
      <c r="E202" s="40">
        <v>0</v>
      </c>
      <c r="F202" s="40"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0">
        <v>0</v>
      </c>
      <c r="M202" s="40">
        <v>-37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>
        <f t="shared" si="75"/>
        <v>1454</v>
      </c>
      <c r="U202" s="40">
        <f>'[2]L02'!C1197</f>
        <v>1454</v>
      </c>
      <c r="V202" s="40">
        <f t="shared" si="76"/>
        <v>0</v>
      </c>
      <c r="W202" s="40">
        <v>0</v>
      </c>
    </row>
    <row r="203" customHeight="1" spans="1:23">
      <c r="A203" s="51">
        <v>22103</v>
      </c>
      <c r="B203" s="51" t="s">
        <v>307</v>
      </c>
      <c r="C203" s="40">
        <v>0</v>
      </c>
      <c r="D203" s="40">
        <f t="shared" si="74"/>
        <v>0</v>
      </c>
      <c r="E203" s="40">
        <v>0</v>
      </c>
      <c r="F203" s="40">
        <v>0</v>
      </c>
      <c r="G203" s="40">
        <v>0</v>
      </c>
      <c r="H203" s="40">
        <v>0</v>
      </c>
      <c r="I203" s="40">
        <v>0</v>
      </c>
      <c r="J203" s="40">
        <v>0</v>
      </c>
      <c r="K203" s="40">
        <v>0</v>
      </c>
      <c r="L203" s="40">
        <v>0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>
        <f t="shared" si="75"/>
        <v>0</v>
      </c>
      <c r="U203" s="40">
        <f>'[2]L02'!C1201</f>
        <v>0</v>
      </c>
      <c r="V203" s="40">
        <f t="shared" si="76"/>
        <v>0</v>
      </c>
      <c r="W203" s="40">
        <v>0</v>
      </c>
    </row>
    <row r="204" customHeight="1" spans="1:23">
      <c r="A204" s="51">
        <v>222</v>
      </c>
      <c r="B204" s="60" t="s">
        <v>308</v>
      </c>
      <c r="C204" s="40">
        <f t="shared" ref="C204:W204" si="77">SUM(C205:C208)</f>
        <v>0</v>
      </c>
      <c r="D204" s="40">
        <f t="shared" si="77"/>
        <v>92</v>
      </c>
      <c r="E204" s="40">
        <f t="shared" si="77"/>
        <v>0</v>
      </c>
      <c r="F204" s="40">
        <f t="shared" si="77"/>
        <v>0</v>
      </c>
      <c r="G204" s="40">
        <f t="shared" si="77"/>
        <v>1</v>
      </c>
      <c r="H204" s="40">
        <f t="shared" si="77"/>
        <v>0</v>
      </c>
      <c r="I204" s="40">
        <f t="shared" si="77"/>
        <v>0</v>
      </c>
      <c r="J204" s="40">
        <f t="shared" si="77"/>
        <v>0</v>
      </c>
      <c r="K204" s="40">
        <f t="shared" si="77"/>
        <v>0</v>
      </c>
      <c r="L204" s="40">
        <f t="shared" si="77"/>
        <v>0</v>
      </c>
      <c r="M204" s="40">
        <f t="shared" si="77"/>
        <v>91</v>
      </c>
      <c r="N204" s="40">
        <f t="shared" si="77"/>
        <v>0</v>
      </c>
      <c r="O204" s="40">
        <f t="shared" si="77"/>
        <v>0</v>
      </c>
      <c r="P204" s="40">
        <f t="shared" si="77"/>
        <v>0</v>
      </c>
      <c r="Q204" s="40">
        <f t="shared" si="77"/>
        <v>0</v>
      </c>
      <c r="R204" s="40">
        <f t="shared" si="77"/>
        <v>0</v>
      </c>
      <c r="S204" s="40">
        <f t="shared" si="77"/>
        <v>0</v>
      </c>
      <c r="T204" s="40">
        <f t="shared" si="77"/>
        <v>92</v>
      </c>
      <c r="U204" s="40">
        <f t="shared" si="77"/>
        <v>92</v>
      </c>
      <c r="V204" s="40">
        <f t="shared" si="77"/>
        <v>0</v>
      </c>
      <c r="W204" s="40">
        <f t="shared" si="77"/>
        <v>0</v>
      </c>
    </row>
    <row r="205" customHeight="1" spans="1:23">
      <c r="A205" s="51">
        <v>22201</v>
      </c>
      <c r="B205" s="51" t="s">
        <v>309</v>
      </c>
      <c r="C205" s="40">
        <v>0</v>
      </c>
      <c r="D205" s="40">
        <f t="shared" ref="D205:D208" si="78">SUM(E205:S205)</f>
        <v>72</v>
      </c>
      <c r="E205" s="40">
        <v>0</v>
      </c>
      <c r="F205" s="40">
        <v>0</v>
      </c>
      <c r="G205" s="40">
        <v>1</v>
      </c>
      <c r="H205" s="40">
        <v>0</v>
      </c>
      <c r="I205" s="40">
        <v>0</v>
      </c>
      <c r="J205" s="40">
        <v>0</v>
      </c>
      <c r="K205" s="40">
        <v>0</v>
      </c>
      <c r="L205" s="40">
        <v>0</v>
      </c>
      <c r="M205" s="40">
        <v>71</v>
      </c>
      <c r="N205" s="40">
        <v>0</v>
      </c>
      <c r="O205" s="40">
        <v>0</v>
      </c>
      <c r="P205" s="40">
        <v>0</v>
      </c>
      <c r="Q205" s="40">
        <v>0</v>
      </c>
      <c r="R205" s="40">
        <v>0</v>
      </c>
      <c r="S205" s="40">
        <v>0</v>
      </c>
      <c r="T205" s="40">
        <f t="shared" ref="T205:T208" si="79">C205+D205</f>
        <v>72</v>
      </c>
      <c r="U205" s="40">
        <f>'[2]L02'!C1206</f>
        <v>72</v>
      </c>
      <c r="V205" s="40">
        <f t="shared" ref="V205:V208" si="80">T205-U205</f>
        <v>0</v>
      </c>
      <c r="W205" s="40">
        <v>0</v>
      </c>
    </row>
    <row r="206" customHeight="1" spans="1:23">
      <c r="A206" s="51">
        <v>22203</v>
      </c>
      <c r="B206" s="51" t="s">
        <v>310</v>
      </c>
      <c r="C206" s="40">
        <v>0</v>
      </c>
      <c r="D206" s="40">
        <f t="shared" si="78"/>
        <v>0</v>
      </c>
      <c r="E206" s="40">
        <v>0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0">
        <v>0</v>
      </c>
      <c r="L206" s="40">
        <v>0</v>
      </c>
      <c r="M206" s="40">
        <v>0</v>
      </c>
      <c r="N206" s="40">
        <v>0</v>
      </c>
      <c r="O206" s="40">
        <v>0</v>
      </c>
      <c r="P206" s="40">
        <v>0</v>
      </c>
      <c r="Q206" s="40">
        <v>0</v>
      </c>
      <c r="R206" s="40">
        <v>0</v>
      </c>
      <c r="S206" s="40">
        <v>0</v>
      </c>
      <c r="T206" s="40">
        <f t="shared" si="79"/>
        <v>0</v>
      </c>
      <c r="U206" s="40">
        <f>'[2]L02'!C1224</f>
        <v>0</v>
      </c>
      <c r="V206" s="40">
        <f t="shared" si="80"/>
        <v>0</v>
      </c>
      <c r="W206" s="40">
        <v>0</v>
      </c>
    </row>
    <row r="207" customHeight="1" spans="1:23">
      <c r="A207" s="51">
        <v>22204</v>
      </c>
      <c r="B207" s="51" t="s">
        <v>311</v>
      </c>
      <c r="C207" s="40">
        <v>0</v>
      </c>
      <c r="D207" s="40">
        <f t="shared" si="78"/>
        <v>20</v>
      </c>
      <c r="E207" s="40">
        <v>0</v>
      </c>
      <c r="F207" s="40"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0">
        <v>0</v>
      </c>
      <c r="M207" s="40">
        <v>20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>
        <f t="shared" si="79"/>
        <v>20</v>
      </c>
      <c r="U207" s="40">
        <f>'[2]L02'!C1230</f>
        <v>20</v>
      </c>
      <c r="V207" s="40">
        <f t="shared" si="80"/>
        <v>0</v>
      </c>
      <c r="W207" s="40">
        <v>0</v>
      </c>
    </row>
    <row r="208" customHeight="1" spans="1:23">
      <c r="A208" s="51">
        <v>22205</v>
      </c>
      <c r="B208" s="51" t="s">
        <v>312</v>
      </c>
      <c r="C208" s="40">
        <v>0</v>
      </c>
      <c r="D208" s="40">
        <f t="shared" si="78"/>
        <v>0</v>
      </c>
      <c r="E208" s="40">
        <v>0</v>
      </c>
      <c r="F208" s="40">
        <v>0</v>
      </c>
      <c r="G208" s="40">
        <v>0</v>
      </c>
      <c r="H208" s="40">
        <v>0</v>
      </c>
      <c r="I208" s="40">
        <v>0</v>
      </c>
      <c r="J208" s="40">
        <v>0</v>
      </c>
      <c r="K208" s="40">
        <v>0</v>
      </c>
      <c r="L208" s="40">
        <v>0</v>
      </c>
      <c r="M208" s="40">
        <v>0</v>
      </c>
      <c r="N208" s="40">
        <v>0</v>
      </c>
      <c r="O208" s="40">
        <v>0</v>
      </c>
      <c r="P208" s="40">
        <v>0</v>
      </c>
      <c r="Q208" s="40">
        <v>0</v>
      </c>
      <c r="R208" s="40">
        <v>0</v>
      </c>
      <c r="S208" s="40">
        <v>0</v>
      </c>
      <c r="T208" s="40">
        <f t="shared" si="79"/>
        <v>0</v>
      </c>
      <c r="U208" s="40">
        <f>'[2]L02'!C1236</f>
        <v>0</v>
      </c>
      <c r="V208" s="40">
        <f t="shared" si="80"/>
        <v>0</v>
      </c>
      <c r="W208" s="40">
        <v>0</v>
      </c>
    </row>
    <row r="209" customHeight="1" spans="1:23">
      <c r="A209" s="51">
        <v>224</v>
      </c>
      <c r="B209" s="60" t="s">
        <v>313</v>
      </c>
      <c r="C209" s="40">
        <f t="shared" ref="C209:W209" si="81">SUM(C210:C216)</f>
        <v>1163</v>
      </c>
      <c r="D209" s="40">
        <f t="shared" si="81"/>
        <v>341</v>
      </c>
      <c r="E209" s="40">
        <f t="shared" si="81"/>
        <v>0</v>
      </c>
      <c r="F209" s="40">
        <f t="shared" si="81"/>
        <v>0</v>
      </c>
      <c r="G209" s="40">
        <f t="shared" si="81"/>
        <v>105</v>
      </c>
      <c r="H209" s="40">
        <f t="shared" si="81"/>
        <v>0</v>
      </c>
      <c r="I209" s="40">
        <f t="shared" si="81"/>
        <v>0</v>
      </c>
      <c r="J209" s="40">
        <f t="shared" si="81"/>
        <v>0</v>
      </c>
      <c r="K209" s="40">
        <f t="shared" si="81"/>
        <v>0</v>
      </c>
      <c r="L209" s="40">
        <f t="shared" si="81"/>
        <v>0</v>
      </c>
      <c r="M209" s="40">
        <f t="shared" si="81"/>
        <v>236</v>
      </c>
      <c r="N209" s="40">
        <f t="shared" si="81"/>
        <v>0</v>
      </c>
      <c r="O209" s="40">
        <f t="shared" si="81"/>
        <v>0</v>
      </c>
      <c r="P209" s="40">
        <f t="shared" si="81"/>
        <v>0</v>
      </c>
      <c r="Q209" s="40">
        <f t="shared" si="81"/>
        <v>0</v>
      </c>
      <c r="R209" s="40">
        <f t="shared" si="81"/>
        <v>0</v>
      </c>
      <c r="S209" s="40">
        <f t="shared" si="81"/>
        <v>0</v>
      </c>
      <c r="T209" s="40">
        <f t="shared" si="81"/>
        <v>1504</v>
      </c>
      <c r="U209" s="40">
        <f t="shared" si="81"/>
        <v>1504</v>
      </c>
      <c r="V209" s="40">
        <f t="shared" si="81"/>
        <v>0</v>
      </c>
      <c r="W209" s="40">
        <f t="shared" si="81"/>
        <v>0</v>
      </c>
    </row>
    <row r="210" customHeight="1" spans="1:23">
      <c r="A210" s="51">
        <v>22401</v>
      </c>
      <c r="B210" s="51" t="s">
        <v>314</v>
      </c>
      <c r="C210" s="40">
        <v>314</v>
      </c>
      <c r="D210" s="40">
        <f t="shared" ref="D210:D217" si="82">SUM(E210:S210)</f>
        <v>-17</v>
      </c>
      <c r="E210" s="40">
        <v>0</v>
      </c>
      <c r="F210" s="40">
        <v>0</v>
      </c>
      <c r="G210" s="40">
        <v>65</v>
      </c>
      <c r="H210" s="40">
        <v>0</v>
      </c>
      <c r="I210" s="40">
        <v>0</v>
      </c>
      <c r="J210" s="40">
        <v>0</v>
      </c>
      <c r="K210" s="40">
        <v>0</v>
      </c>
      <c r="L210" s="40">
        <v>0</v>
      </c>
      <c r="M210" s="40">
        <v>-82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f t="shared" ref="T210:T217" si="83">C210+D210</f>
        <v>297</v>
      </c>
      <c r="U210" s="40">
        <f>'[2]L02'!C1250</f>
        <v>297</v>
      </c>
      <c r="V210" s="40">
        <f t="shared" ref="V210:V217" si="84">T210-U210</f>
        <v>0</v>
      </c>
      <c r="W210" s="40">
        <v>0</v>
      </c>
    </row>
    <row r="211" ht="17.25" customHeight="1" spans="1:23">
      <c r="A211" s="51">
        <v>22402</v>
      </c>
      <c r="B211" s="51" t="s">
        <v>315</v>
      </c>
      <c r="C211" s="40">
        <v>849</v>
      </c>
      <c r="D211" s="40">
        <f t="shared" si="82"/>
        <v>296</v>
      </c>
      <c r="E211" s="40">
        <v>0</v>
      </c>
      <c r="F211" s="40">
        <v>0</v>
      </c>
      <c r="G211" s="40">
        <v>0</v>
      </c>
      <c r="H211" s="40">
        <v>0</v>
      </c>
      <c r="I211" s="40">
        <v>0</v>
      </c>
      <c r="J211" s="40">
        <v>0</v>
      </c>
      <c r="K211" s="40">
        <v>0</v>
      </c>
      <c r="L211" s="40">
        <v>0</v>
      </c>
      <c r="M211" s="40">
        <v>296</v>
      </c>
      <c r="N211" s="40">
        <v>0</v>
      </c>
      <c r="O211" s="40">
        <v>0</v>
      </c>
      <c r="P211" s="40">
        <v>0</v>
      </c>
      <c r="Q211" s="40">
        <v>0</v>
      </c>
      <c r="R211" s="40">
        <v>0</v>
      </c>
      <c r="S211" s="40">
        <v>0</v>
      </c>
      <c r="T211" s="40">
        <f t="shared" si="83"/>
        <v>1145</v>
      </c>
      <c r="U211" s="40">
        <f>'[2]L02'!C1261</f>
        <v>1145</v>
      </c>
      <c r="V211" s="40">
        <f t="shared" si="84"/>
        <v>0</v>
      </c>
      <c r="W211" s="40">
        <v>0</v>
      </c>
    </row>
    <row r="212" customHeight="1" spans="1:23">
      <c r="A212" s="51">
        <v>22404</v>
      </c>
      <c r="B212" s="51" t="s">
        <v>316</v>
      </c>
      <c r="C212" s="40">
        <v>0</v>
      </c>
      <c r="D212" s="40">
        <f t="shared" si="82"/>
        <v>0</v>
      </c>
      <c r="E212" s="40">
        <v>0</v>
      </c>
      <c r="F212" s="40">
        <v>0</v>
      </c>
      <c r="G212" s="40">
        <v>0</v>
      </c>
      <c r="H212" s="40">
        <v>0</v>
      </c>
      <c r="I212" s="40">
        <v>0</v>
      </c>
      <c r="J212" s="40">
        <v>0</v>
      </c>
      <c r="K212" s="40">
        <v>0</v>
      </c>
      <c r="L212" s="40">
        <v>0</v>
      </c>
      <c r="M212" s="40">
        <v>0</v>
      </c>
      <c r="N212" s="40">
        <v>0</v>
      </c>
      <c r="O212" s="40">
        <v>0</v>
      </c>
      <c r="P212" s="40">
        <v>0</v>
      </c>
      <c r="Q212" s="40">
        <v>0</v>
      </c>
      <c r="R212" s="40">
        <v>0</v>
      </c>
      <c r="S212" s="40">
        <v>0</v>
      </c>
      <c r="T212" s="40">
        <f t="shared" si="83"/>
        <v>0</v>
      </c>
      <c r="U212" s="40">
        <f>'[2]L02'!C1268</f>
        <v>0</v>
      </c>
      <c r="V212" s="40">
        <f t="shared" si="84"/>
        <v>0</v>
      </c>
      <c r="W212" s="40">
        <v>0</v>
      </c>
    </row>
    <row r="213" customHeight="1" spans="1:23">
      <c r="A213" s="51">
        <v>22405</v>
      </c>
      <c r="B213" s="51" t="s">
        <v>317</v>
      </c>
      <c r="C213" s="40">
        <v>0</v>
      </c>
      <c r="D213" s="40">
        <f t="shared" si="82"/>
        <v>0</v>
      </c>
      <c r="E213" s="40">
        <v>0</v>
      </c>
      <c r="F213" s="40">
        <v>0</v>
      </c>
      <c r="G213" s="40">
        <v>0</v>
      </c>
      <c r="H213" s="40">
        <v>0</v>
      </c>
      <c r="I213" s="40">
        <v>0</v>
      </c>
      <c r="J213" s="40">
        <v>0</v>
      </c>
      <c r="K213" s="40">
        <v>0</v>
      </c>
      <c r="L213" s="40">
        <v>0</v>
      </c>
      <c r="M213" s="40">
        <v>0</v>
      </c>
      <c r="N213" s="40">
        <v>0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f t="shared" si="83"/>
        <v>0</v>
      </c>
      <c r="U213" s="40">
        <f>'[2]L02'!C1276</f>
        <v>0</v>
      </c>
      <c r="V213" s="40">
        <f t="shared" si="84"/>
        <v>0</v>
      </c>
      <c r="W213" s="40">
        <v>0</v>
      </c>
    </row>
    <row r="214" customHeight="1" spans="1:23">
      <c r="A214" s="51">
        <v>22406</v>
      </c>
      <c r="B214" s="51" t="s">
        <v>318</v>
      </c>
      <c r="C214" s="40">
        <v>0</v>
      </c>
      <c r="D214" s="40">
        <f t="shared" si="82"/>
        <v>0</v>
      </c>
      <c r="E214" s="40">
        <v>0</v>
      </c>
      <c r="F214" s="40">
        <v>0</v>
      </c>
      <c r="G214" s="40">
        <v>30</v>
      </c>
      <c r="H214" s="40">
        <v>0</v>
      </c>
      <c r="I214" s="40">
        <v>0</v>
      </c>
      <c r="J214" s="40">
        <v>0</v>
      </c>
      <c r="K214" s="40">
        <v>0</v>
      </c>
      <c r="L214" s="40">
        <v>0</v>
      </c>
      <c r="M214" s="40">
        <v>-30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f t="shared" si="83"/>
        <v>0</v>
      </c>
      <c r="U214" s="40">
        <f>'[2]L02'!C1289</f>
        <v>0</v>
      </c>
      <c r="V214" s="40">
        <f t="shared" si="84"/>
        <v>0</v>
      </c>
      <c r="W214" s="40">
        <v>0</v>
      </c>
    </row>
    <row r="215" customHeight="1" spans="1:23">
      <c r="A215" s="51">
        <v>22407</v>
      </c>
      <c r="B215" s="51" t="s">
        <v>319</v>
      </c>
      <c r="C215" s="40">
        <v>0</v>
      </c>
      <c r="D215" s="40">
        <f t="shared" si="82"/>
        <v>62</v>
      </c>
      <c r="E215" s="40">
        <v>0</v>
      </c>
      <c r="F215" s="40">
        <v>0</v>
      </c>
      <c r="G215" s="40">
        <v>10</v>
      </c>
      <c r="H215" s="40">
        <v>0</v>
      </c>
      <c r="I215" s="40">
        <v>0</v>
      </c>
      <c r="J215" s="40">
        <v>0</v>
      </c>
      <c r="K215" s="40">
        <v>0</v>
      </c>
      <c r="L215" s="40">
        <v>0</v>
      </c>
      <c r="M215" s="40">
        <v>52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>
        <f t="shared" si="83"/>
        <v>62</v>
      </c>
      <c r="U215" s="40">
        <f>'[2]L02'!C1293</f>
        <v>62</v>
      </c>
      <c r="V215" s="40">
        <f t="shared" si="84"/>
        <v>0</v>
      </c>
      <c r="W215" s="40">
        <v>0</v>
      </c>
    </row>
    <row r="216" customHeight="1" spans="1:23">
      <c r="A216" s="51">
        <v>22499</v>
      </c>
      <c r="B216" s="51" t="s">
        <v>320</v>
      </c>
      <c r="C216" s="40">
        <v>0</v>
      </c>
      <c r="D216" s="40">
        <f t="shared" si="82"/>
        <v>0</v>
      </c>
      <c r="E216" s="40">
        <v>0</v>
      </c>
      <c r="F216" s="40">
        <v>0</v>
      </c>
      <c r="G216" s="40">
        <v>0</v>
      </c>
      <c r="H216" s="40">
        <v>0</v>
      </c>
      <c r="I216" s="40">
        <v>0</v>
      </c>
      <c r="J216" s="40">
        <v>0</v>
      </c>
      <c r="K216" s="40">
        <v>0</v>
      </c>
      <c r="L216" s="40">
        <v>0</v>
      </c>
      <c r="M216" s="40">
        <v>0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f t="shared" si="83"/>
        <v>0</v>
      </c>
      <c r="U216" s="40">
        <f>'[2]L02'!C1297</f>
        <v>0</v>
      </c>
      <c r="V216" s="40">
        <f t="shared" si="84"/>
        <v>0</v>
      </c>
      <c r="W216" s="40">
        <v>0</v>
      </c>
    </row>
    <row r="217" customHeight="1" spans="1:23">
      <c r="A217" s="51">
        <v>227</v>
      </c>
      <c r="B217" s="60" t="s">
        <v>321</v>
      </c>
      <c r="C217" s="40">
        <v>1303</v>
      </c>
      <c r="D217" s="40">
        <f t="shared" si="82"/>
        <v>-1303</v>
      </c>
      <c r="E217" s="40">
        <v>0</v>
      </c>
      <c r="F217" s="40">
        <v>0</v>
      </c>
      <c r="G217" s="40">
        <v>0</v>
      </c>
      <c r="H217" s="40">
        <v>0</v>
      </c>
      <c r="I217" s="40">
        <v>0</v>
      </c>
      <c r="J217" s="40">
        <v>0</v>
      </c>
      <c r="K217" s="40">
        <v>0</v>
      </c>
      <c r="L217" s="40">
        <v>-1303</v>
      </c>
      <c r="M217" s="40">
        <v>0</v>
      </c>
      <c r="N217" s="40">
        <v>0</v>
      </c>
      <c r="O217" s="40">
        <v>0</v>
      </c>
      <c r="P217" s="40">
        <v>0</v>
      </c>
      <c r="Q217" s="40">
        <v>0</v>
      </c>
      <c r="R217" s="40">
        <v>0</v>
      </c>
      <c r="S217" s="40">
        <v>0</v>
      </c>
      <c r="T217" s="40">
        <f t="shared" si="83"/>
        <v>0</v>
      </c>
      <c r="U217" s="40">
        <f>[2]ML!A38</f>
        <v>0</v>
      </c>
      <c r="V217" s="40">
        <f t="shared" si="84"/>
        <v>0</v>
      </c>
      <c r="W217" s="40">
        <v>0</v>
      </c>
    </row>
    <row r="218" ht="17.25" customHeight="1" spans="1:23">
      <c r="A218" s="51">
        <v>229</v>
      </c>
      <c r="B218" s="60" t="s">
        <v>322</v>
      </c>
      <c r="C218" s="40">
        <f t="shared" ref="C218:W218" si="85">SUM(C219:C220)</f>
        <v>0</v>
      </c>
      <c r="D218" s="40">
        <f t="shared" si="85"/>
        <v>0</v>
      </c>
      <c r="E218" s="40">
        <f t="shared" si="85"/>
        <v>0</v>
      </c>
      <c r="F218" s="40">
        <f t="shared" si="85"/>
        <v>0</v>
      </c>
      <c r="G218" s="40">
        <f t="shared" si="85"/>
        <v>0</v>
      </c>
      <c r="H218" s="40">
        <f t="shared" si="85"/>
        <v>0</v>
      </c>
      <c r="I218" s="40">
        <f t="shared" si="85"/>
        <v>0</v>
      </c>
      <c r="J218" s="40">
        <f t="shared" si="85"/>
        <v>0</v>
      </c>
      <c r="K218" s="40">
        <f t="shared" si="85"/>
        <v>0</v>
      </c>
      <c r="L218" s="40">
        <f t="shared" si="85"/>
        <v>0</v>
      </c>
      <c r="M218" s="40">
        <f t="shared" si="85"/>
        <v>0</v>
      </c>
      <c r="N218" s="40">
        <f t="shared" si="85"/>
        <v>0</v>
      </c>
      <c r="O218" s="40">
        <f t="shared" si="85"/>
        <v>0</v>
      </c>
      <c r="P218" s="40">
        <f t="shared" si="85"/>
        <v>0</v>
      </c>
      <c r="Q218" s="40">
        <f t="shared" si="85"/>
        <v>0</v>
      </c>
      <c r="R218" s="40">
        <f t="shared" si="85"/>
        <v>0</v>
      </c>
      <c r="S218" s="40">
        <f t="shared" si="85"/>
        <v>0</v>
      </c>
      <c r="T218" s="40">
        <f t="shared" si="85"/>
        <v>0</v>
      </c>
      <c r="U218" s="40">
        <f t="shared" si="85"/>
        <v>0</v>
      </c>
      <c r="V218" s="40">
        <f t="shared" si="85"/>
        <v>0</v>
      </c>
      <c r="W218" s="40">
        <f t="shared" si="85"/>
        <v>0</v>
      </c>
    </row>
    <row r="219" customHeight="1" spans="1:23">
      <c r="A219" s="51">
        <v>22902</v>
      </c>
      <c r="B219" s="51" t="s">
        <v>323</v>
      </c>
      <c r="C219" s="40">
        <v>0</v>
      </c>
      <c r="D219" s="40">
        <f t="shared" ref="D219:D224" si="86">SUM(E219:S219)</f>
        <v>0</v>
      </c>
      <c r="E219" s="40">
        <v>0</v>
      </c>
      <c r="F219" s="40">
        <v>0</v>
      </c>
      <c r="G219" s="40">
        <v>0</v>
      </c>
      <c r="H219" s="40">
        <v>0</v>
      </c>
      <c r="I219" s="40">
        <v>0</v>
      </c>
      <c r="J219" s="40">
        <v>0</v>
      </c>
      <c r="K219" s="40">
        <v>0</v>
      </c>
      <c r="L219" s="40">
        <v>0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>
        <f t="shared" ref="T219:T224" si="87">C219+D219</f>
        <v>0</v>
      </c>
      <c r="U219" s="40">
        <f>[2]ML!A38</f>
        <v>0</v>
      </c>
      <c r="V219" s="40">
        <f t="shared" ref="V219:V224" si="88">T219-U219</f>
        <v>0</v>
      </c>
      <c r="W219" s="40">
        <v>0</v>
      </c>
    </row>
    <row r="220" customHeight="1" spans="1:23">
      <c r="A220" s="51">
        <v>22999</v>
      </c>
      <c r="B220" s="51" t="s">
        <v>324</v>
      </c>
      <c r="C220" s="40">
        <v>0</v>
      </c>
      <c r="D220" s="40">
        <f t="shared" si="86"/>
        <v>0</v>
      </c>
      <c r="E220" s="40">
        <v>0</v>
      </c>
      <c r="F220" s="40">
        <v>0</v>
      </c>
      <c r="G220" s="40">
        <v>0</v>
      </c>
      <c r="H220" s="40">
        <v>0</v>
      </c>
      <c r="I220" s="40">
        <v>0</v>
      </c>
      <c r="J220" s="40">
        <v>0</v>
      </c>
      <c r="K220" s="40">
        <v>0</v>
      </c>
      <c r="L220" s="40">
        <v>0</v>
      </c>
      <c r="M220" s="40">
        <v>0</v>
      </c>
      <c r="N220" s="40">
        <v>0</v>
      </c>
      <c r="O220" s="40">
        <v>0</v>
      </c>
      <c r="P220" s="40">
        <v>0</v>
      </c>
      <c r="Q220" s="40">
        <v>0</v>
      </c>
      <c r="R220" s="40">
        <v>0</v>
      </c>
      <c r="S220" s="40">
        <v>0</v>
      </c>
      <c r="T220" s="40">
        <f t="shared" si="87"/>
        <v>0</v>
      </c>
      <c r="U220" s="40">
        <f>'[2]L02'!C1300</f>
        <v>0</v>
      </c>
      <c r="V220" s="40">
        <f t="shared" si="88"/>
        <v>0</v>
      </c>
      <c r="W220" s="40">
        <v>0</v>
      </c>
    </row>
    <row r="221" customHeight="1" spans="1:23">
      <c r="A221" s="51">
        <v>232</v>
      </c>
      <c r="B221" s="60" t="s">
        <v>325</v>
      </c>
      <c r="C221" s="40">
        <f t="shared" ref="C221:W221" si="89">SUM(C222:C224)</f>
        <v>2255</v>
      </c>
      <c r="D221" s="40">
        <f t="shared" si="89"/>
        <v>246</v>
      </c>
      <c r="E221" s="40">
        <f t="shared" si="89"/>
        <v>0</v>
      </c>
      <c r="F221" s="40">
        <f t="shared" si="89"/>
        <v>0</v>
      </c>
      <c r="G221" s="40">
        <f t="shared" si="89"/>
        <v>0</v>
      </c>
      <c r="H221" s="40">
        <f t="shared" si="89"/>
        <v>0</v>
      </c>
      <c r="I221" s="40">
        <f t="shared" si="89"/>
        <v>0</v>
      </c>
      <c r="J221" s="40">
        <f t="shared" si="89"/>
        <v>0</v>
      </c>
      <c r="K221" s="40">
        <f t="shared" si="89"/>
        <v>0</v>
      </c>
      <c r="L221" s="40">
        <f t="shared" si="89"/>
        <v>0</v>
      </c>
      <c r="M221" s="40">
        <f t="shared" si="89"/>
        <v>246</v>
      </c>
      <c r="N221" s="40">
        <f t="shared" si="89"/>
        <v>0</v>
      </c>
      <c r="O221" s="40">
        <f t="shared" si="89"/>
        <v>0</v>
      </c>
      <c r="P221" s="40">
        <f t="shared" si="89"/>
        <v>0</v>
      </c>
      <c r="Q221" s="40">
        <f t="shared" si="89"/>
        <v>0</v>
      </c>
      <c r="R221" s="40">
        <f t="shared" si="89"/>
        <v>0</v>
      </c>
      <c r="S221" s="40">
        <f t="shared" si="89"/>
        <v>0</v>
      </c>
      <c r="T221" s="40">
        <f t="shared" si="89"/>
        <v>2501</v>
      </c>
      <c r="U221" s="40">
        <f t="shared" si="89"/>
        <v>2501</v>
      </c>
      <c r="V221" s="40">
        <f t="shared" si="89"/>
        <v>0</v>
      </c>
      <c r="W221" s="40">
        <f t="shared" si="89"/>
        <v>0</v>
      </c>
    </row>
    <row r="222" customHeight="1" spans="1:23">
      <c r="A222" s="51">
        <v>23201</v>
      </c>
      <c r="B222" s="51" t="s">
        <v>326</v>
      </c>
      <c r="C222" s="40">
        <v>0</v>
      </c>
      <c r="D222" s="40">
        <f t="shared" si="86"/>
        <v>0</v>
      </c>
      <c r="E222" s="40">
        <v>0</v>
      </c>
      <c r="F222" s="40">
        <v>0</v>
      </c>
      <c r="G222" s="40">
        <v>0</v>
      </c>
      <c r="H222" s="40">
        <v>0</v>
      </c>
      <c r="I222" s="40">
        <v>0</v>
      </c>
      <c r="J222" s="40">
        <v>0</v>
      </c>
      <c r="K222" s="40">
        <v>0</v>
      </c>
      <c r="L222" s="40">
        <v>0</v>
      </c>
      <c r="M222" s="40">
        <v>0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>
        <f t="shared" si="87"/>
        <v>0</v>
      </c>
      <c r="U222" s="40">
        <f>'[2]L02'!C1303</f>
        <v>0</v>
      </c>
      <c r="V222" s="40">
        <f t="shared" si="88"/>
        <v>0</v>
      </c>
      <c r="W222" s="40">
        <v>0</v>
      </c>
    </row>
    <row r="223" customHeight="1" spans="1:23">
      <c r="A223" s="51">
        <v>23202</v>
      </c>
      <c r="B223" s="51" t="s">
        <v>327</v>
      </c>
      <c r="C223" s="40">
        <v>0</v>
      </c>
      <c r="D223" s="40">
        <f t="shared" si="86"/>
        <v>0</v>
      </c>
      <c r="E223" s="40">
        <v>0</v>
      </c>
      <c r="F223" s="40">
        <v>0</v>
      </c>
      <c r="G223" s="40">
        <v>0</v>
      </c>
      <c r="H223" s="40">
        <v>0</v>
      </c>
      <c r="I223" s="40">
        <v>0</v>
      </c>
      <c r="J223" s="40">
        <v>0</v>
      </c>
      <c r="K223" s="40">
        <v>0</v>
      </c>
      <c r="L223" s="40">
        <v>0</v>
      </c>
      <c r="M223" s="40">
        <v>0</v>
      </c>
      <c r="N223" s="40">
        <v>0</v>
      </c>
      <c r="O223" s="40">
        <v>0</v>
      </c>
      <c r="P223" s="40">
        <v>0</v>
      </c>
      <c r="Q223" s="40">
        <v>0</v>
      </c>
      <c r="R223" s="40">
        <v>0</v>
      </c>
      <c r="S223" s="40">
        <v>0</v>
      </c>
      <c r="T223" s="40">
        <f t="shared" si="87"/>
        <v>0</v>
      </c>
      <c r="U223" s="40">
        <f>'[2]L02'!C1304</f>
        <v>0</v>
      </c>
      <c r="V223" s="40">
        <f t="shared" si="88"/>
        <v>0</v>
      </c>
      <c r="W223" s="40">
        <v>0</v>
      </c>
    </row>
    <row r="224" customHeight="1" spans="1:23">
      <c r="A224" s="51">
        <v>23203</v>
      </c>
      <c r="B224" s="51" t="s">
        <v>328</v>
      </c>
      <c r="C224" s="40">
        <v>2255</v>
      </c>
      <c r="D224" s="40">
        <f t="shared" si="86"/>
        <v>246</v>
      </c>
      <c r="E224" s="40">
        <v>0</v>
      </c>
      <c r="F224" s="40">
        <v>0</v>
      </c>
      <c r="G224" s="40">
        <v>0</v>
      </c>
      <c r="H224" s="40">
        <v>0</v>
      </c>
      <c r="I224" s="40">
        <v>0</v>
      </c>
      <c r="J224" s="40">
        <v>0</v>
      </c>
      <c r="K224" s="40">
        <v>0</v>
      </c>
      <c r="L224" s="40">
        <v>0</v>
      </c>
      <c r="M224" s="40">
        <v>246</v>
      </c>
      <c r="N224" s="40">
        <v>0</v>
      </c>
      <c r="O224" s="40">
        <v>0</v>
      </c>
      <c r="P224" s="40">
        <v>0</v>
      </c>
      <c r="Q224" s="40">
        <v>0</v>
      </c>
      <c r="R224" s="40">
        <v>0</v>
      </c>
      <c r="S224" s="40">
        <v>0</v>
      </c>
      <c r="T224" s="40">
        <f t="shared" si="87"/>
        <v>2501</v>
      </c>
      <c r="U224" s="40">
        <f>'[2]L02'!C1309</f>
        <v>2501</v>
      </c>
      <c r="V224" s="40">
        <f t="shared" si="88"/>
        <v>0</v>
      </c>
      <c r="W224" s="40">
        <v>0</v>
      </c>
    </row>
    <row r="225" customHeight="1" spans="1:23">
      <c r="A225" s="51">
        <v>233</v>
      </c>
      <c r="B225" s="60" t="s">
        <v>329</v>
      </c>
      <c r="C225" s="40">
        <f t="shared" ref="C225:W225" si="90">SUM(C226:C228)</f>
        <v>0</v>
      </c>
      <c r="D225" s="40">
        <f t="shared" si="90"/>
        <v>0</v>
      </c>
      <c r="E225" s="40">
        <f t="shared" si="90"/>
        <v>0</v>
      </c>
      <c r="F225" s="40">
        <f t="shared" si="90"/>
        <v>0</v>
      </c>
      <c r="G225" s="40">
        <f t="shared" si="90"/>
        <v>0</v>
      </c>
      <c r="H225" s="40">
        <f t="shared" si="90"/>
        <v>0</v>
      </c>
      <c r="I225" s="40">
        <f t="shared" si="90"/>
        <v>0</v>
      </c>
      <c r="J225" s="40">
        <f t="shared" si="90"/>
        <v>0</v>
      </c>
      <c r="K225" s="40">
        <f t="shared" si="90"/>
        <v>0</v>
      </c>
      <c r="L225" s="40">
        <f t="shared" si="90"/>
        <v>0</v>
      </c>
      <c r="M225" s="40">
        <f t="shared" si="90"/>
        <v>0</v>
      </c>
      <c r="N225" s="40">
        <f t="shared" si="90"/>
        <v>0</v>
      </c>
      <c r="O225" s="40">
        <f t="shared" si="90"/>
        <v>0</v>
      </c>
      <c r="P225" s="40">
        <f t="shared" si="90"/>
        <v>0</v>
      </c>
      <c r="Q225" s="40">
        <f t="shared" si="90"/>
        <v>0</v>
      </c>
      <c r="R225" s="40">
        <f t="shared" si="90"/>
        <v>0</v>
      </c>
      <c r="S225" s="40">
        <f t="shared" si="90"/>
        <v>0</v>
      </c>
      <c r="T225" s="40">
        <f t="shared" si="90"/>
        <v>0</v>
      </c>
      <c r="U225" s="40">
        <f t="shared" si="90"/>
        <v>0</v>
      </c>
      <c r="V225" s="40">
        <f t="shared" si="90"/>
        <v>0</v>
      </c>
      <c r="W225" s="40">
        <f t="shared" si="90"/>
        <v>0</v>
      </c>
    </row>
    <row r="226" customHeight="1" spans="1:23">
      <c r="A226" s="51">
        <v>23301</v>
      </c>
      <c r="B226" s="51" t="s">
        <v>330</v>
      </c>
      <c r="C226" s="40">
        <v>0</v>
      </c>
      <c r="D226" s="40">
        <f t="shared" ref="D226:D228" si="91">SUM(E226:S226)</f>
        <v>0</v>
      </c>
      <c r="E226" s="40">
        <v>0</v>
      </c>
      <c r="F226" s="40">
        <v>0</v>
      </c>
      <c r="G226" s="40">
        <v>0</v>
      </c>
      <c r="H226" s="40">
        <v>0</v>
      </c>
      <c r="I226" s="40">
        <v>0</v>
      </c>
      <c r="J226" s="40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0">
        <v>0</v>
      </c>
      <c r="S226" s="40">
        <v>0</v>
      </c>
      <c r="T226" s="40">
        <f t="shared" ref="T226:T228" si="92">C226+D226</f>
        <v>0</v>
      </c>
      <c r="U226" s="40">
        <f>'[2]L02'!C1315</f>
        <v>0</v>
      </c>
      <c r="V226" s="40">
        <f t="shared" ref="V226:V228" si="93">T226-U226</f>
        <v>0</v>
      </c>
      <c r="W226" s="40">
        <v>0</v>
      </c>
    </row>
    <row r="227" customHeight="1" spans="1:23">
      <c r="A227" s="51">
        <v>23302</v>
      </c>
      <c r="B227" s="51" t="s">
        <v>331</v>
      </c>
      <c r="C227" s="40">
        <v>0</v>
      </c>
      <c r="D227" s="40">
        <f t="shared" si="91"/>
        <v>0</v>
      </c>
      <c r="E227" s="40">
        <v>0</v>
      </c>
      <c r="F227" s="40">
        <v>0</v>
      </c>
      <c r="G227" s="40">
        <v>0</v>
      </c>
      <c r="H227" s="40">
        <v>0</v>
      </c>
      <c r="I227" s="40">
        <v>0</v>
      </c>
      <c r="J227" s="40">
        <v>0</v>
      </c>
      <c r="K227" s="40">
        <v>0</v>
      </c>
      <c r="L227" s="40">
        <v>0</v>
      </c>
      <c r="M227" s="40">
        <v>0</v>
      </c>
      <c r="N227" s="40">
        <v>0</v>
      </c>
      <c r="O227" s="40">
        <v>0</v>
      </c>
      <c r="P227" s="40">
        <v>0</v>
      </c>
      <c r="Q227" s="40">
        <v>0</v>
      </c>
      <c r="R227" s="40">
        <v>0</v>
      </c>
      <c r="S227" s="40">
        <v>0</v>
      </c>
      <c r="T227" s="40">
        <f t="shared" si="92"/>
        <v>0</v>
      </c>
      <c r="U227" s="40">
        <f>'[2]L02'!C1316</f>
        <v>0</v>
      </c>
      <c r="V227" s="40">
        <f t="shared" si="93"/>
        <v>0</v>
      </c>
      <c r="W227" s="40">
        <v>0</v>
      </c>
    </row>
    <row r="228" customHeight="1" spans="1:23">
      <c r="A228" s="51">
        <v>23303</v>
      </c>
      <c r="B228" s="51" t="s">
        <v>332</v>
      </c>
      <c r="C228" s="40">
        <v>0</v>
      </c>
      <c r="D228" s="40">
        <f t="shared" si="91"/>
        <v>0</v>
      </c>
      <c r="E228" s="40">
        <v>0</v>
      </c>
      <c r="F228" s="40">
        <v>0</v>
      </c>
      <c r="G228" s="40">
        <v>0</v>
      </c>
      <c r="H228" s="40">
        <v>0</v>
      </c>
      <c r="I228" s="40">
        <v>0</v>
      </c>
      <c r="J228" s="40">
        <v>0</v>
      </c>
      <c r="K228" s="40">
        <v>0</v>
      </c>
      <c r="L228" s="40">
        <v>0</v>
      </c>
      <c r="M228" s="40">
        <v>0</v>
      </c>
      <c r="N228" s="40">
        <v>0</v>
      </c>
      <c r="O228" s="40">
        <v>0</v>
      </c>
      <c r="P228" s="40">
        <v>0</v>
      </c>
      <c r="Q228" s="40">
        <v>0</v>
      </c>
      <c r="R228" s="40">
        <v>0</v>
      </c>
      <c r="S228" s="40">
        <v>0</v>
      </c>
      <c r="T228" s="40">
        <f t="shared" si="92"/>
        <v>0</v>
      </c>
      <c r="U228" s="40">
        <f>'[2]L02'!C1317</f>
        <v>0</v>
      </c>
      <c r="V228" s="40">
        <f t="shared" si="93"/>
        <v>0</v>
      </c>
      <c r="W228" s="40">
        <v>0</v>
      </c>
    </row>
  </sheetData>
  <mergeCells count="27">
    <mergeCell ref="A2:W2"/>
    <mergeCell ref="A3:W3"/>
    <mergeCell ref="A4:W4"/>
    <mergeCell ref="D5:S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5:U7"/>
    <mergeCell ref="V5:V7"/>
    <mergeCell ref="W5:W7"/>
  </mergeCells>
  <pageMargins left="0.590277777777778" right="0" top="0.118055555555556" bottom="0.0784722222222222" header="0" footer="0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showGridLines="0" showZeros="0" zoomScaleSheetLayoutView="60" topLeftCell="A49" workbookViewId="0">
      <selection activeCell="G60" sqref="G60"/>
    </sheetView>
  </sheetViews>
  <sheetFormatPr defaultColWidth="12.9416666666667" defaultRowHeight="16.95" customHeight="1" outlineLevelCol="3"/>
  <cols>
    <col min="1" max="1" width="42.2916666666667" style="35" customWidth="1"/>
    <col min="2" max="2" width="14.275" style="35" customWidth="1"/>
    <col min="3" max="3" width="28.4166666666667" style="35" customWidth="1"/>
    <col min="4" max="4" width="16.2" style="35" customWidth="1"/>
    <col min="5" max="16384" width="12.9416666666667" style="35" customWidth="1"/>
  </cols>
  <sheetData>
    <row r="1" customHeight="1" spans="1:4">
      <c r="A1" s="35" t="s">
        <v>333</v>
      </c>
    </row>
    <row r="2" ht="34" customHeight="1" spans="1:4">
      <c r="A2" s="36" t="s">
        <v>334</v>
      </c>
      <c r="B2" s="36"/>
      <c r="C2" s="36"/>
      <c r="D2" s="36"/>
    </row>
    <row r="3" ht="17" customHeight="1" spans="1:4">
      <c r="A3" s="37"/>
      <c r="B3" s="37"/>
      <c r="C3" s="37"/>
      <c r="D3" s="37"/>
    </row>
    <row r="4" ht="17" customHeight="1" spans="1:4">
      <c r="A4" s="55" t="s">
        <v>88</v>
      </c>
      <c r="B4" s="55"/>
      <c r="C4" s="55"/>
      <c r="D4" s="55"/>
    </row>
    <row r="5" ht="17" customHeight="1" spans="1:4">
      <c r="A5" s="56" t="s">
        <v>335</v>
      </c>
      <c r="B5" s="56" t="s">
        <v>336</v>
      </c>
      <c r="C5" s="56" t="s">
        <v>335</v>
      </c>
      <c r="D5" s="57" t="s">
        <v>336</v>
      </c>
    </row>
    <row r="6" ht="17" customHeight="1" spans="1:4">
      <c r="A6" s="43" t="s">
        <v>337</v>
      </c>
      <c r="B6" s="40">
        <v>39374</v>
      </c>
      <c r="C6" s="43" t="s">
        <v>113</v>
      </c>
      <c r="D6" s="58">
        <v>258187</v>
      </c>
    </row>
    <row r="7" ht="17" customHeight="1" spans="1:4">
      <c r="A7" s="43" t="s">
        <v>338</v>
      </c>
      <c r="B7" s="40">
        <v>127086</v>
      </c>
      <c r="C7" s="43" t="s">
        <v>339</v>
      </c>
      <c r="D7" s="58">
        <v>19083</v>
      </c>
    </row>
    <row r="8" ht="17" customHeight="1" spans="1:4">
      <c r="A8" s="43" t="s">
        <v>340</v>
      </c>
      <c r="B8" s="40">
        <v>1806</v>
      </c>
      <c r="C8" s="39" t="s">
        <v>341</v>
      </c>
      <c r="D8" s="40">
        <v>19083</v>
      </c>
    </row>
    <row r="9" customHeight="1" spans="1:4">
      <c r="A9" s="39" t="s">
        <v>342</v>
      </c>
      <c r="B9" s="40">
        <v>171</v>
      </c>
      <c r="C9" s="43" t="s">
        <v>343</v>
      </c>
      <c r="D9" s="40">
        <v>18742</v>
      </c>
    </row>
    <row r="10" customHeight="1" spans="1:4">
      <c r="A10" s="39" t="s">
        <v>344</v>
      </c>
      <c r="B10" s="40">
        <v>-698</v>
      </c>
      <c r="C10" s="43" t="s">
        <v>345</v>
      </c>
      <c r="D10" s="40">
        <v>18742</v>
      </c>
    </row>
    <row r="11" customHeight="1" spans="1:4">
      <c r="A11" s="39" t="s">
        <v>346</v>
      </c>
      <c r="B11" s="40">
        <v>2333</v>
      </c>
      <c r="C11" s="39" t="s">
        <v>347</v>
      </c>
      <c r="D11" s="40">
        <v>18742</v>
      </c>
    </row>
    <row r="12" customHeight="1" spans="1:4">
      <c r="A12" s="43" t="s">
        <v>348</v>
      </c>
      <c r="B12" s="40">
        <v>80673</v>
      </c>
      <c r="C12" s="43" t="s">
        <v>349</v>
      </c>
      <c r="D12" s="40">
        <v>33794</v>
      </c>
    </row>
    <row r="13" customHeight="1" spans="1:4">
      <c r="A13" s="39" t="s">
        <v>350</v>
      </c>
      <c r="B13" s="40">
        <v>19813</v>
      </c>
      <c r="C13" s="43" t="s">
        <v>351</v>
      </c>
      <c r="D13" s="40">
        <v>33794</v>
      </c>
    </row>
    <row r="14" customHeight="1" spans="1:4">
      <c r="A14" s="39" t="s">
        <v>352</v>
      </c>
      <c r="B14" s="40">
        <v>6412</v>
      </c>
      <c r="C14" s="43" t="s">
        <v>353</v>
      </c>
      <c r="D14" s="44" t="s">
        <v>354</v>
      </c>
    </row>
    <row r="15" customHeight="1" spans="1:4">
      <c r="A15" s="39" t="s">
        <v>355</v>
      </c>
      <c r="B15" s="40">
        <v>4018</v>
      </c>
      <c r="C15" s="39"/>
      <c r="D15" s="40"/>
    </row>
    <row r="16" customHeight="1" spans="1:4">
      <c r="A16" s="39" t="s">
        <v>356</v>
      </c>
      <c r="B16" s="40">
        <v>915</v>
      </c>
      <c r="C16" s="39"/>
      <c r="D16" s="40"/>
    </row>
    <row r="17" customHeight="1" spans="1:4">
      <c r="A17" s="39" t="s">
        <v>357</v>
      </c>
      <c r="B17" s="40">
        <v>22</v>
      </c>
      <c r="C17" s="39"/>
      <c r="D17" s="40"/>
    </row>
    <row r="18" customHeight="1" spans="1:4">
      <c r="A18" s="39" t="s">
        <v>358</v>
      </c>
      <c r="B18" s="40">
        <v>2210</v>
      </c>
      <c r="C18" s="39"/>
      <c r="D18" s="40"/>
    </row>
    <row r="19" customHeight="1" spans="1:4">
      <c r="A19" s="39" t="s">
        <v>359</v>
      </c>
      <c r="B19" s="40">
        <v>100</v>
      </c>
      <c r="C19" s="39"/>
      <c r="D19" s="40"/>
    </row>
    <row r="20" customHeight="1" spans="1:4">
      <c r="A20" s="39" t="s">
        <v>360</v>
      </c>
      <c r="B20" s="40">
        <v>140</v>
      </c>
      <c r="C20" s="39"/>
      <c r="D20" s="40"/>
    </row>
    <row r="21" customHeight="1" spans="1:4">
      <c r="A21" s="39" t="s">
        <v>361</v>
      </c>
      <c r="B21" s="40">
        <v>4505</v>
      </c>
      <c r="C21" s="39"/>
      <c r="D21" s="40"/>
    </row>
    <row r="22" customHeight="1" spans="1:4">
      <c r="A22" s="39" t="s">
        <v>362</v>
      </c>
      <c r="B22" s="40">
        <v>146</v>
      </c>
      <c r="C22" s="39"/>
      <c r="D22" s="40"/>
    </row>
    <row r="23" customHeight="1" spans="1:4">
      <c r="A23" s="39" t="s">
        <v>363</v>
      </c>
      <c r="B23" s="40">
        <v>3910</v>
      </c>
      <c r="C23" s="39"/>
      <c r="D23" s="40"/>
    </row>
    <row r="24" customHeight="1" spans="1:4">
      <c r="A24" s="39" t="s">
        <v>364</v>
      </c>
      <c r="B24" s="40">
        <v>3229</v>
      </c>
      <c r="C24" s="39"/>
      <c r="D24" s="40"/>
    </row>
    <row r="25" customHeight="1" spans="1:4">
      <c r="A25" s="39" t="s">
        <v>365</v>
      </c>
      <c r="B25" s="40">
        <v>25</v>
      </c>
      <c r="C25" s="39"/>
      <c r="D25" s="40"/>
    </row>
    <row r="26" customHeight="1" spans="1:4">
      <c r="A26" s="39" t="s">
        <v>366</v>
      </c>
      <c r="B26" s="40">
        <v>1020</v>
      </c>
      <c r="C26" s="39"/>
      <c r="D26" s="40"/>
    </row>
    <row r="27" customHeight="1" spans="1:4">
      <c r="A27" s="39" t="s">
        <v>367</v>
      </c>
      <c r="B27" s="40">
        <v>213</v>
      </c>
      <c r="C27" s="39"/>
      <c r="D27" s="40"/>
    </row>
    <row r="28" customHeight="1" spans="1:4">
      <c r="A28" s="39" t="s">
        <v>368</v>
      </c>
      <c r="B28" s="40">
        <v>1045</v>
      </c>
      <c r="C28" s="39"/>
      <c r="D28" s="40"/>
    </row>
    <row r="29" customHeight="1" spans="1:4">
      <c r="A29" s="39" t="s">
        <v>369</v>
      </c>
      <c r="B29" s="40">
        <v>25</v>
      </c>
      <c r="C29" s="39"/>
      <c r="D29" s="40"/>
    </row>
    <row r="30" customHeight="1" spans="1:4">
      <c r="A30" s="39" t="s">
        <v>370</v>
      </c>
      <c r="B30" s="40">
        <v>20</v>
      </c>
      <c r="C30" s="39"/>
      <c r="D30" s="40"/>
    </row>
    <row r="31" customHeight="1" spans="1:4">
      <c r="A31" s="39" t="s">
        <v>371</v>
      </c>
      <c r="B31" s="40">
        <v>4708</v>
      </c>
      <c r="C31" s="39"/>
      <c r="D31" s="40"/>
    </row>
    <row r="32" customHeight="1" spans="1:4">
      <c r="A32" s="39" t="s">
        <v>372</v>
      </c>
      <c r="B32" s="40">
        <v>216</v>
      </c>
      <c r="C32" s="39"/>
      <c r="D32" s="40"/>
    </row>
    <row r="33" customHeight="1" spans="1:4">
      <c r="A33" s="39" t="s">
        <v>373</v>
      </c>
      <c r="B33" s="40">
        <v>27981</v>
      </c>
      <c r="C33" s="39"/>
      <c r="D33" s="40"/>
    </row>
    <row r="34" customHeight="1" spans="1:4">
      <c r="A34" s="43" t="s">
        <v>374</v>
      </c>
      <c r="B34" s="40">
        <v>44607</v>
      </c>
      <c r="C34" s="43"/>
      <c r="D34" s="40"/>
    </row>
    <row r="35" customHeight="1" spans="1:4">
      <c r="A35" s="39" t="s">
        <v>375</v>
      </c>
      <c r="B35" s="40">
        <v>25390</v>
      </c>
      <c r="C35" s="39"/>
      <c r="D35" s="40"/>
    </row>
    <row r="36" ht="17" customHeight="1" spans="1:4">
      <c r="A36" s="39" t="s">
        <v>376</v>
      </c>
      <c r="B36" s="40">
        <v>156</v>
      </c>
      <c r="C36" s="39"/>
      <c r="D36" s="40"/>
    </row>
    <row r="37" ht="17" customHeight="1" spans="1:4">
      <c r="A37" s="39" t="s">
        <v>377</v>
      </c>
      <c r="B37" s="40">
        <v>1490</v>
      </c>
      <c r="C37" s="39"/>
      <c r="D37" s="40"/>
    </row>
    <row r="38" ht="17" customHeight="1" spans="1:4">
      <c r="A38" s="39" t="s">
        <v>378</v>
      </c>
      <c r="B38" s="40">
        <v>989</v>
      </c>
      <c r="C38" s="39"/>
      <c r="D38" s="40"/>
    </row>
    <row r="39" ht="17" customHeight="1" spans="1:4">
      <c r="A39" s="39" t="s">
        <v>379</v>
      </c>
      <c r="B39" s="40">
        <v>146</v>
      </c>
      <c r="C39" s="39"/>
      <c r="D39" s="40"/>
    </row>
    <row r="40" ht="17" customHeight="1" spans="1:4">
      <c r="A40" s="39" t="s">
        <v>380</v>
      </c>
      <c r="B40" s="40">
        <v>2768</v>
      </c>
      <c r="C40" s="39"/>
      <c r="D40" s="40"/>
    </row>
    <row r="41" ht="17" customHeight="1" spans="1:4">
      <c r="A41" s="39" t="s">
        <v>381</v>
      </c>
      <c r="B41" s="40">
        <v>1516</v>
      </c>
      <c r="C41" s="39"/>
      <c r="D41" s="40"/>
    </row>
    <row r="42" ht="17" customHeight="1" spans="1:4">
      <c r="A42" s="39" t="s">
        <v>382</v>
      </c>
      <c r="B42" s="40">
        <v>213</v>
      </c>
      <c r="C42" s="39"/>
      <c r="D42" s="40"/>
    </row>
    <row r="43" ht="17" customHeight="1" spans="1:4">
      <c r="A43" s="39" t="s">
        <v>383</v>
      </c>
      <c r="B43" s="40">
        <v>1799</v>
      </c>
      <c r="C43" s="39"/>
      <c r="D43" s="40"/>
    </row>
    <row r="44" ht="17" customHeight="1" spans="1:4">
      <c r="A44" s="39" t="s">
        <v>384</v>
      </c>
      <c r="B44" s="40">
        <v>8459</v>
      </c>
      <c r="C44" s="39"/>
      <c r="D44" s="40"/>
    </row>
    <row r="45" ht="17" customHeight="1" spans="1:4">
      <c r="A45" s="39" t="s">
        <v>385</v>
      </c>
      <c r="B45" s="40">
        <v>709</v>
      </c>
      <c r="C45" s="39"/>
      <c r="D45" s="40"/>
    </row>
    <row r="46" ht="17" customHeight="1" spans="1:4">
      <c r="A46" s="39" t="s">
        <v>386</v>
      </c>
      <c r="B46" s="40">
        <v>360</v>
      </c>
      <c r="C46" s="39"/>
      <c r="D46" s="40"/>
    </row>
    <row r="47" ht="17" customHeight="1" spans="1:4">
      <c r="A47" s="39" t="s">
        <v>387</v>
      </c>
      <c r="B47" s="40">
        <v>104</v>
      </c>
      <c r="C47" s="39"/>
      <c r="D47" s="40"/>
    </row>
    <row r="48" ht="17" customHeight="1" spans="1:4">
      <c r="A48" s="39" t="s">
        <v>388</v>
      </c>
      <c r="B48" s="40">
        <v>197</v>
      </c>
      <c r="C48" s="39"/>
      <c r="D48" s="40"/>
    </row>
    <row r="49" ht="17" customHeight="1" spans="1:4">
      <c r="A49" s="39" t="s">
        <v>389</v>
      </c>
      <c r="B49" s="40">
        <v>205</v>
      </c>
      <c r="C49" s="39"/>
      <c r="D49" s="40"/>
    </row>
    <row r="50" ht="17" customHeight="1" spans="1:4">
      <c r="A50" s="39" t="s">
        <v>390</v>
      </c>
      <c r="B50" s="40">
        <v>1</v>
      </c>
      <c r="C50" s="39"/>
      <c r="D50" s="40"/>
    </row>
    <row r="51" customHeight="1" spans="1:4">
      <c r="A51" s="39" t="s">
        <v>391</v>
      </c>
      <c r="B51" s="40">
        <v>105</v>
      </c>
      <c r="C51" s="39"/>
      <c r="D51" s="40"/>
    </row>
    <row r="52" ht="17" customHeight="1" spans="1:4">
      <c r="A52" s="43" t="s">
        <v>392</v>
      </c>
      <c r="B52" s="40">
        <v>26903</v>
      </c>
      <c r="C52" s="39"/>
      <c r="D52" s="40"/>
    </row>
    <row r="53" ht="17" customHeight="1" spans="1:4">
      <c r="A53" s="43" t="s">
        <v>393</v>
      </c>
      <c r="B53" s="40">
        <v>100901</v>
      </c>
      <c r="C53" s="43"/>
      <c r="D53" s="40">
        <v>0</v>
      </c>
    </row>
    <row r="54" ht="17" customHeight="1" spans="1:4">
      <c r="A54" s="39" t="s">
        <v>394</v>
      </c>
      <c r="B54" s="40">
        <v>5556</v>
      </c>
      <c r="C54" s="39"/>
      <c r="D54" s="40"/>
    </row>
    <row r="55" customHeight="1" spans="1:4">
      <c r="A55" s="39" t="s">
        <v>395</v>
      </c>
      <c r="B55" s="40">
        <v>30390</v>
      </c>
      <c r="C55" s="39"/>
      <c r="D55" s="40"/>
    </row>
    <row r="56" ht="17" customHeight="1" spans="1:4">
      <c r="A56" s="39" t="s">
        <v>396</v>
      </c>
      <c r="B56" s="40">
        <v>64955</v>
      </c>
      <c r="C56" s="39"/>
      <c r="D56" s="40"/>
    </row>
    <row r="57" ht="17" customHeight="1" spans="1:4">
      <c r="A57" s="43" t="s">
        <v>104</v>
      </c>
      <c r="B57" s="40">
        <f>B58</f>
        <v>35542</v>
      </c>
      <c r="C57" s="39"/>
      <c r="D57" s="40"/>
    </row>
    <row r="58" ht="17" customHeight="1" spans="1:4">
      <c r="A58" s="43" t="s">
        <v>397</v>
      </c>
      <c r="B58" s="40">
        <v>35542</v>
      </c>
      <c r="C58" s="39"/>
      <c r="D58" s="40"/>
    </row>
    <row r="59" ht="17" customHeight="1" spans="1:4">
      <c r="A59" s="39" t="s">
        <v>398</v>
      </c>
      <c r="B59" s="40">
        <v>35542</v>
      </c>
      <c r="C59" s="39"/>
      <c r="D59" s="40"/>
    </row>
    <row r="60" ht="17" customHeight="1" spans="1:4">
      <c r="A60" s="38" t="s">
        <v>399</v>
      </c>
      <c r="B60" s="40">
        <v>329806</v>
      </c>
      <c r="C60" s="38" t="s">
        <v>400</v>
      </c>
      <c r="D60" s="40">
        <v>329806</v>
      </c>
    </row>
  </sheetData>
  <mergeCells count="3">
    <mergeCell ref="A2:D2"/>
    <mergeCell ref="A3:D3"/>
    <mergeCell ref="A4:D4"/>
  </mergeCells>
  <pageMargins left="0.314583333333333" right="0.0784722222222222" top="0.275" bottom="0.156944444444444" header="0" footer="0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showGridLines="0" showZeros="0" zoomScaleSheetLayoutView="60" workbookViewId="0">
      <selection activeCell="G1" sqref="G$1:J$1048576"/>
    </sheetView>
  </sheetViews>
  <sheetFormatPr defaultColWidth="12.9416666666667" defaultRowHeight="15.55" customHeight="1"/>
  <cols>
    <col min="1" max="1" width="29.15" style="35" customWidth="1"/>
    <col min="2" max="5" width="8.24166666666667" style="35" customWidth="1"/>
    <col min="6" max="6" width="30.1416666666667" style="35" customWidth="1"/>
    <col min="7" max="10" width="8.04166666666667" style="35" customWidth="1"/>
    <col min="11" max="11" width="30.0083333333333" style="35" customWidth="1"/>
    <col min="12" max="12" width="9.36666666666667" style="35" customWidth="1"/>
    <col min="13" max="16370" width="12.9416666666667" style="35" customWidth="1"/>
    <col min="16371" max="16384" width="12.9416666666667" style="50"/>
  </cols>
  <sheetData>
    <row r="1" customHeight="1" spans="1:12">
      <c r="A1" s="35" t="s">
        <v>401</v>
      </c>
    </row>
    <row r="2" ht="34" customHeight="1" spans="1:12">
      <c r="A2" s="36" t="s">
        <v>402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16.95" customHeight="1" spans="1:12">
      <c r="A3" s="37" t="s">
        <v>88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="49" customFormat="1" ht="16.95" customHeight="1" spans="1:12">
      <c r="A4" s="42" t="s">
        <v>403</v>
      </c>
      <c r="B4" s="42" t="s">
        <v>338</v>
      </c>
      <c r="C4" s="42" t="s">
        <v>392</v>
      </c>
      <c r="D4" s="42" t="s">
        <v>102</v>
      </c>
      <c r="E4" s="42" t="s">
        <v>104</v>
      </c>
      <c r="F4" s="42" t="s">
        <v>404</v>
      </c>
      <c r="G4" s="42" t="s">
        <v>94</v>
      </c>
      <c r="H4" s="42" t="s">
        <v>339</v>
      </c>
      <c r="I4" s="42" t="s">
        <v>405</v>
      </c>
      <c r="J4" s="42" t="s">
        <v>343</v>
      </c>
      <c r="K4" s="42" t="s">
        <v>406</v>
      </c>
      <c r="L4" s="42" t="s">
        <v>349</v>
      </c>
    </row>
    <row r="5" s="49" customFormat="1" ht="16.95" customHeight="1" spans="1:1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ht="17.25" customHeight="1" spans="1:12">
      <c r="A6" s="38" t="s">
        <v>407</v>
      </c>
      <c r="B6" s="40">
        <f>SUM(B7:B15)</f>
        <v>54139</v>
      </c>
      <c r="C6" s="40">
        <f>SUM(C7:C15)</f>
        <v>3826</v>
      </c>
      <c r="D6" s="40">
        <f>SUM(D7:D15)</f>
        <v>5556</v>
      </c>
      <c r="E6" s="40">
        <f>SUM(E7:E15)</f>
        <v>77130</v>
      </c>
      <c r="F6" s="38" t="s">
        <v>408</v>
      </c>
      <c r="G6" s="40">
        <f>SUM(G7:G15)</f>
        <v>131608</v>
      </c>
      <c r="H6" s="40">
        <f>SUM(H7:H15)</f>
        <v>65</v>
      </c>
      <c r="I6" s="40">
        <f>SUM(I7:I15)</f>
        <v>5556</v>
      </c>
      <c r="J6" s="40">
        <f>SUM(J7:J15)</f>
        <v>529</v>
      </c>
      <c r="K6" s="38" t="s">
        <v>409</v>
      </c>
      <c r="L6" s="40">
        <v>2893</v>
      </c>
    </row>
    <row r="7" ht="17.25" customHeight="1" spans="1:12">
      <c r="A7" s="51" t="s">
        <v>410</v>
      </c>
      <c r="B7" s="40">
        <v>6</v>
      </c>
      <c r="C7" s="40">
        <v>35</v>
      </c>
      <c r="D7" s="40">
        <v>0</v>
      </c>
      <c r="E7" s="40">
        <v>0</v>
      </c>
      <c r="F7" s="51" t="s">
        <v>411</v>
      </c>
      <c r="G7" s="40">
        <f>'[2]L09'!C15+'[2]L09'!C27+'[2]L09'!C218+'[2]L09'!C235</f>
        <v>25</v>
      </c>
      <c r="H7" s="40">
        <v>0</v>
      </c>
      <c r="I7" s="40">
        <v>0</v>
      </c>
      <c r="J7" s="40">
        <v>0</v>
      </c>
      <c r="K7" s="51" t="s">
        <v>412</v>
      </c>
      <c r="L7" s="40">
        <v>16</v>
      </c>
    </row>
    <row r="8" ht="17.25" customHeight="1" spans="1:12">
      <c r="A8" s="51" t="s">
        <v>413</v>
      </c>
      <c r="B8" s="40">
        <v>67</v>
      </c>
      <c r="C8" s="40">
        <v>91</v>
      </c>
      <c r="D8" s="40">
        <v>0</v>
      </c>
      <c r="E8" s="40">
        <v>0</v>
      </c>
      <c r="F8" s="51" t="s">
        <v>414</v>
      </c>
      <c r="G8" s="40">
        <f>'[2]L09'!C31</f>
        <v>80</v>
      </c>
      <c r="H8" s="40">
        <v>0</v>
      </c>
      <c r="I8" s="40">
        <v>0</v>
      </c>
      <c r="J8" s="40">
        <v>0</v>
      </c>
      <c r="K8" s="51" t="s">
        <v>415</v>
      </c>
      <c r="L8" s="40">
        <v>78</v>
      </c>
    </row>
    <row r="9" ht="17.25" customHeight="1" spans="1:12">
      <c r="A9" s="51" t="s">
        <v>416</v>
      </c>
      <c r="B9" s="40">
        <v>0</v>
      </c>
      <c r="C9" s="40">
        <v>11</v>
      </c>
      <c r="D9" s="40">
        <v>0</v>
      </c>
      <c r="E9" s="40">
        <v>0</v>
      </c>
      <c r="F9" s="51" t="s">
        <v>417</v>
      </c>
      <c r="G9" s="40">
        <f>'[2]L09'!C35+'[2]L09'!C39+'[2]L09'!C223+'[2]L09'!C240</f>
        <v>0</v>
      </c>
      <c r="H9" s="40">
        <v>0</v>
      </c>
      <c r="I9" s="40">
        <v>0</v>
      </c>
      <c r="J9" s="40">
        <v>0</v>
      </c>
      <c r="K9" s="51" t="s">
        <v>418</v>
      </c>
      <c r="L9" s="40">
        <v>11</v>
      </c>
    </row>
    <row r="10" ht="17.25" customHeight="1" spans="1:12">
      <c r="A10" s="51" t="s">
        <v>419</v>
      </c>
      <c r="B10" s="40">
        <v>53920</v>
      </c>
      <c r="C10" s="40">
        <v>2147</v>
      </c>
      <c r="D10" s="40">
        <v>0</v>
      </c>
      <c r="E10" s="40">
        <v>230</v>
      </c>
      <c r="F10" s="51" t="s">
        <v>420</v>
      </c>
      <c r="G10" s="40">
        <v>48654</v>
      </c>
      <c r="H10" s="40">
        <v>65</v>
      </c>
      <c r="I10" s="40">
        <v>5556</v>
      </c>
      <c r="J10" s="40">
        <v>529</v>
      </c>
      <c r="K10" s="51" t="s">
        <v>421</v>
      </c>
      <c r="L10" s="40">
        <v>1493</v>
      </c>
    </row>
    <row r="11" ht="17.25" customHeight="1" spans="1:12">
      <c r="A11" s="51" t="s">
        <v>422</v>
      </c>
      <c r="B11" s="40">
        <v>0</v>
      </c>
      <c r="C11" s="40">
        <v>1</v>
      </c>
      <c r="D11" s="40">
        <v>0</v>
      </c>
      <c r="E11" s="40">
        <v>0</v>
      </c>
      <c r="F11" s="51" t="s">
        <v>423</v>
      </c>
      <c r="G11" s="40">
        <f>'[2]L09'!C74+'[2]L09'!C220+'[2]L09'!C237</f>
        <v>0</v>
      </c>
      <c r="H11" s="40">
        <v>0</v>
      </c>
      <c r="I11" s="40">
        <v>0</v>
      </c>
      <c r="J11" s="40">
        <v>0</v>
      </c>
      <c r="K11" s="51" t="s">
        <v>424</v>
      </c>
      <c r="L11" s="40">
        <v>1</v>
      </c>
    </row>
    <row r="12" ht="17.25" customHeight="1" spans="1:12">
      <c r="A12" s="51" t="s">
        <v>425</v>
      </c>
      <c r="B12" s="40">
        <v>0</v>
      </c>
      <c r="C12" s="40">
        <v>843</v>
      </c>
      <c r="D12" s="40">
        <v>0</v>
      </c>
      <c r="E12" s="40">
        <v>0</v>
      </c>
      <c r="F12" s="51" t="s">
        <v>426</v>
      </c>
      <c r="G12" s="40">
        <f>'[2]L09'!C75+'[2]L09'!C93+'[2]L09'!C222+'[2]L09'!C239</f>
        <v>60</v>
      </c>
      <c r="H12" s="40">
        <v>0</v>
      </c>
      <c r="I12" s="40">
        <v>0</v>
      </c>
      <c r="J12" s="40">
        <v>0</v>
      </c>
      <c r="K12" s="51" t="s">
        <v>427</v>
      </c>
      <c r="L12" s="40">
        <v>783</v>
      </c>
    </row>
    <row r="13" ht="17.25" customHeight="1" spans="1:12">
      <c r="A13" s="51" t="s">
        <v>428</v>
      </c>
      <c r="B13" s="40">
        <v>0</v>
      </c>
      <c r="C13" s="40">
        <v>6</v>
      </c>
      <c r="D13" s="40">
        <v>0</v>
      </c>
      <c r="E13" s="40">
        <v>0</v>
      </c>
      <c r="F13" s="51" t="s">
        <v>429</v>
      </c>
      <c r="G13" s="40">
        <f>'[2]L09'!C141+'[2]L09'!C175+'[2]L09'!C178+'[2]L09'!C225+'[2]L09'!C228+'[2]L09'!C242+'[2]L09'!C245</f>
        <v>0</v>
      </c>
      <c r="H13" s="40">
        <v>0</v>
      </c>
      <c r="I13" s="40">
        <v>0</v>
      </c>
      <c r="J13" s="40">
        <v>0</v>
      </c>
      <c r="K13" s="51" t="s">
        <v>430</v>
      </c>
      <c r="L13" s="40">
        <v>6</v>
      </c>
    </row>
    <row r="14" ht="17.25" customHeight="1" spans="1:12">
      <c r="A14" s="52" t="s">
        <v>431</v>
      </c>
      <c r="B14" s="40">
        <v>146</v>
      </c>
      <c r="C14" s="40">
        <v>692</v>
      </c>
      <c r="D14" s="40">
        <v>0</v>
      </c>
      <c r="E14" s="40">
        <v>0</v>
      </c>
      <c r="F14" s="51" t="s">
        <v>432</v>
      </c>
      <c r="G14" s="40">
        <f>'[2]L09'!C203</f>
        <v>333</v>
      </c>
      <c r="H14" s="40">
        <v>0</v>
      </c>
      <c r="I14" s="40">
        <v>0</v>
      </c>
      <c r="J14" s="40">
        <v>0</v>
      </c>
      <c r="K14" s="51" t="s">
        <v>433</v>
      </c>
      <c r="L14" s="45">
        <v>505</v>
      </c>
    </row>
    <row r="15" ht="17.25" customHeight="1" spans="1:12">
      <c r="A15" s="52" t="s">
        <v>434</v>
      </c>
      <c r="B15" s="40">
        <v>0</v>
      </c>
      <c r="C15" s="45">
        <v>0</v>
      </c>
      <c r="D15" s="40">
        <v>5556</v>
      </c>
      <c r="E15" s="40">
        <v>76900</v>
      </c>
      <c r="F15" s="51" t="s">
        <v>435</v>
      </c>
      <c r="G15" s="40">
        <f>'[2]L09'!C189+'[2]L09'!C230+'[2]L09'!C231+'[2]L09'!C247+'[2]L09'!C248+'[2]L09'!C249+'[2]L09'!C202</f>
        <v>82456</v>
      </c>
      <c r="H15" s="40">
        <v>0</v>
      </c>
      <c r="I15" s="40">
        <v>0</v>
      </c>
      <c r="J15" s="40">
        <v>0</v>
      </c>
      <c r="K15" s="51" t="s">
        <v>436</v>
      </c>
      <c r="L15" s="40">
        <v>0</v>
      </c>
    </row>
    <row r="16" ht="17.25" customHeight="1" spans="1:12">
      <c r="A16" s="52" t="s">
        <v>437</v>
      </c>
      <c r="B16" s="53"/>
      <c r="C16" s="40">
        <v>0</v>
      </c>
      <c r="D16" s="54"/>
      <c r="E16" s="53"/>
      <c r="F16" s="51" t="s">
        <v>438</v>
      </c>
      <c r="G16" s="40">
        <f>'[2]L09'!C249</f>
        <v>0</v>
      </c>
      <c r="H16" s="51"/>
      <c r="I16" s="40">
        <v>0</v>
      </c>
      <c r="J16" s="53"/>
      <c r="K16" s="51" t="s">
        <v>439</v>
      </c>
      <c r="L16" s="48">
        <v>0</v>
      </c>
    </row>
  </sheetData>
  <mergeCells count="14"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0784722222222222" right="0.0784722222222222" top="1" bottom="1" header="0" footer="0"/>
  <pageSetup paperSize="1" scale="84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showGridLines="0" showZeros="0" zoomScaleSheetLayoutView="60" workbookViewId="0">
      <selection activeCell="F10" sqref="F10"/>
    </sheetView>
  </sheetViews>
  <sheetFormatPr defaultColWidth="12.9416666666667" defaultRowHeight="15.55" customHeight="1" outlineLevelCol="3"/>
  <cols>
    <col min="1" max="1" width="36.375" style="35" customWidth="1"/>
    <col min="2" max="2" width="20.85" style="35" customWidth="1"/>
    <col min="3" max="3" width="36.375" style="35" customWidth="1"/>
    <col min="4" max="5" width="24.7666666666667" style="35" customWidth="1"/>
    <col min="6" max="16384" width="12.9416666666667" style="35" customWidth="1"/>
  </cols>
  <sheetData>
    <row r="1" customHeight="1" spans="1:4">
      <c r="A1" s="35" t="s">
        <v>440</v>
      </c>
    </row>
    <row r="2" ht="34" customHeight="1" spans="1:4">
      <c r="A2" s="36" t="s">
        <v>441</v>
      </c>
      <c r="B2" s="36"/>
      <c r="C2" s="36"/>
      <c r="D2" s="36"/>
    </row>
    <row r="3" ht="17" customHeight="1" spans="1:4">
      <c r="A3" s="37" t="s">
        <v>88</v>
      </c>
      <c r="B3" s="37"/>
      <c r="C3" s="37"/>
      <c r="D3" s="37"/>
    </row>
    <row r="4" ht="25" customHeight="1" spans="1:4">
      <c r="A4" s="38" t="s">
        <v>335</v>
      </c>
      <c r="B4" s="38" t="s">
        <v>94</v>
      </c>
      <c r="C4" s="38" t="s">
        <v>335</v>
      </c>
      <c r="D4" s="38" t="s">
        <v>94</v>
      </c>
    </row>
    <row r="5" ht="25" customHeight="1" spans="1:4">
      <c r="A5" s="39" t="s">
        <v>442</v>
      </c>
      <c r="B5" s="40">
        <f>'[2]L14'!E5</f>
        <v>31137</v>
      </c>
      <c r="C5" s="39" t="s">
        <v>443</v>
      </c>
      <c r="D5" s="40">
        <f>'[2]L14'!J5</f>
        <v>1050</v>
      </c>
    </row>
    <row r="6" ht="25" customHeight="1" spans="1:4">
      <c r="A6" s="39" t="s">
        <v>444</v>
      </c>
      <c r="B6" s="40">
        <v>44</v>
      </c>
      <c r="C6" s="39" t="s">
        <v>445</v>
      </c>
      <c r="D6" s="44" t="s">
        <v>354</v>
      </c>
    </row>
    <row r="7" ht="25" customHeight="1" spans="1:4">
      <c r="A7" s="39" t="s">
        <v>446</v>
      </c>
      <c r="B7" s="44" t="s">
        <v>354</v>
      </c>
      <c r="C7" s="39" t="s">
        <v>447</v>
      </c>
      <c r="D7" s="44" t="s">
        <v>354</v>
      </c>
    </row>
    <row r="8" ht="25" customHeight="1" spans="1:4">
      <c r="A8" s="39" t="s">
        <v>448</v>
      </c>
      <c r="B8" s="40">
        <v>699</v>
      </c>
      <c r="C8" s="39" t="s">
        <v>449</v>
      </c>
      <c r="D8" s="40">
        <v>30390</v>
      </c>
    </row>
    <row r="9" ht="25" customHeight="1" spans="1:4">
      <c r="A9" s="39" t="s">
        <v>450</v>
      </c>
      <c r="B9" s="44" t="s">
        <v>354</v>
      </c>
      <c r="C9" s="39" t="s">
        <v>451</v>
      </c>
      <c r="D9" s="44" t="s">
        <v>354</v>
      </c>
    </row>
    <row r="10" ht="25" customHeight="1" spans="1:4">
      <c r="A10" s="39" t="s">
        <v>452</v>
      </c>
      <c r="B10" s="44" t="s">
        <v>354</v>
      </c>
      <c r="C10" s="39" t="s">
        <v>453</v>
      </c>
      <c r="D10" s="44" t="s">
        <v>354</v>
      </c>
    </row>
    <row r="11" ht="25" customHeight="1" spans="1:4">
      <c r="A11" s="39"/>
      <c r="B11" s="41"/>
      <c r="C11" s="39" t="s">
        <v>454</v>
      </c>
      <c r="D11" s="40">
        <f>B12-SUM(D5:D10)</f>
        <v>440</v>
      </c>
    </row>
    <row r="12" ht="25" customHeight="1" spans="1:4">
      <c r="A12" s="38" t="s">
        <v>399</v>
      </c>
      <c r="B12" s="40">
        <f>SUM(B5:B10)</f>
        <v>31880</v>
      </c>
      <c r="C12" s="38" t="s">
        <v>400</v>
      </c>
      <c r="D12" s="40">
        <f>SUM(D5:D11)</f>
        <v>31880</v>
      </c>
    </row>
  </sheetData>
  <mergeCells count="2">
    <mergeCell ref="A2:D2"/>
    <mergeCell ref="A3:D3"/>
  </mergeCells>
  <pageMargins left="1.29861111111111" right="0.751388888888889" top="1" bottom="1" header="0" footer="0"/>
  <pageSetup paperSize="9" orientation="landscape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showGridLines="0" showZeros="0" zoomScaleSheetLayoutView="60" workbookViewId="0">
      <selection activeCell="F1" sqref="F$1:F$1048576"/>
    </sheetView>
  </sheetViews>
  <sheetFormatPr defaultColWidth="12.9416666666667" defaultRowHeight="15.55" customHeight="1"/>
  <cols>
    <col min="1" max="1" width="27.4833333333333" style="35" customWidth="1"/>
    <col min="2" max="2" width="10.8333333333333" style="35" customWidth="1"/>
    <col min="3" max="3" width="9.24166666666667" style="35" customWidth="1"/>
    <col min="4" max="4" width="13.275" style="35" customWidth="1"/>
    <col min="5" max="5" width="13.9416666666667" style="35" customWidth="1"/>
    <col min="6" max="6" width="11.6916666666667" style="35" customWidth="1"/>
    <col min="7" max="7" width="9.76666666666667" style="35" customWidth="1"/>
    <col min="8" max="8" width="7.84166666666667" style="35" customWidth="1"/>
    <col min="9" max="9" width="8.63333333333333" style="35" customWidth="1"/>
    <col min="10" max="16384" width="12.9416666666667" style="35" customWidth="1"/>
  </cols>
  <sheetData>
    <row r="1" customHeight="1" spans="1:9">
      <c r="A1" s="35" t="s">
        <v>455</v>
      </c>
    </row>
    <row r="2" ht="34" customHeight="1" spans="1:9">
      <c r="A2" s="36" t="s">
        <v>456</v>
      </c>
      <c r="B2" s="36"/>
      <c r="C2" s="36"/>
      <c r="D2" s="36"/>
      <c r="E2" s="36"/>
      <c r="F2" s="36"/>
      <c r="G2" s="36"/>
      <c r="H2" s="36"/>
      <c r="I2" s="36"/>
    </row>
    <row r="3" ht="16.95" customHeight="1" spans="1:9">
      <c r="A3" s="37" t="s">
        <v>88</v>
      </c>
      <c r="B3" s="37"/>
      <c r="C3" s="37"/>
      <c r="D3" s="37"/>
      <c r="E3" s="37"/>
      <c r="F3" s="37"/>
      <c r="G3" s="37"/>
      <c r="H3" s="37"/>
      <c r="I3" s="37"/>
    </row>
    <row r="4" ht="43.5" customHeight="1" spans="1:9">
      <c r="A4" s="38" t="s">
        <v>457</v>
      </c>
      <c r="B4" s="42" t="s">
        <v>458</v>
      </c>
      <c r="C4" s="42" t="s">
        <v>459</v>
      </c>
      <c r="D4" s="42" t="s">
        <v>460</v>
      </c>
      <c r="E4" s="42" t="s">
        <v>461</v>
      </c>
      <c r="F4" s="42" t="s">
        <v>462</v>
      </c>
      <c r="G4" s="42" t="s">
        <v>463</v>
      </c>
      <c r="H4" s="42" t="s">
        <v>464</v>
      </c>
      <c r="I4" s="42" t="s">
        <v>465</v>
      </c>
    </row>
    <row r="5" ht="16.95" customHeight="1" spans="1:9">
      <c r="A5" s="43" t="s">
        <v>466</v>
      </c>
      <c r="B5" s="40">
        <f t="shared" ref="B5:B19" si="0">SUM(C5:I5)</f>
        <v>14416</v>
      </c>
      <c r="C5" s="44" t="s">
        <v>354</v>
      </c>
      <c r="D5" s="40">
        <v>2215</v>
      </c>
      <c r="E5" s="40">
        <v>12201</v>
      </c>
      <c r="F5" s="44" t="s">
        <v>354</v>
      </c>
      <c r="G5" s="44" t="s">
        <v>354</v>
      </c>
      <c r="H5" s="44" t="s">
        <v>354</v>
      </c>
      <c r="I5" s="44" t="s">
        <v>354</v>
      </c>
    </row>
    <row r="6" ht="16.95" customHeight="1" spans="1:9">
      <c r="A6" s="39" t="s">
        <v>467</v>
      </c>
      <c r="B6" s="40">
        <f t="shared" si="0"/>
        <v>8979</v>
      </c>
      <c r="C6" s="44" t="s">
        <v>354</v>
      </c>
      <c r="D6" s="40">
        <v>1701</v>
      </c>
      <c r="E6" s="40">
        <v>7278</v>
      </c>
      <c r="F6" s="44" t="s">
        <v>354</v>
      </c>
      <c r="G6" s="44" t="s">
        <v>354</v>
      </c>
      <c r="H6" s="44" t="s">
        <v>354</v>
      </c>
      <c r="I6" s="44" t="s">
        <v>354</v>
      </c>
    </row>
    <row r="7" customHeight="1" spans="1:9">
      <c r="A7" s="39" t="s">
        <v>468</v>
      </c>
      <c r="B7" s="40">
        <f t="shared" si="0"/>
        <v>4975</v>
      </c>
      <c r="C7" s="44" t="s">
        <v>354</v>
      </c>
      <c r="D7" s="40">
        <v>488</v>
      </c>
      <c r="E7" s="40">
        <v>4487</v>
      </c>
      <c r="F7" s="44" t="s">
        <v>354</v>
      </c>
      <c r="G7" s="44" t="s">
        <v>354</v>
      </c>
      <c r="H7" s="44" t="s">
        <v>354</v>
      </c>
      <c r="I7" s="44" t="s">
        <v>354</v>
      </c>
    </row>
    <row r="8" customHeight="1" spans="1:9">
      <c r="A8" s="39" t="s">
        <v>469</v>
      </c>
      <c r="B8" s="40">
        <f t="shared" si="0"/>
        <v>92</v>
      </c>
      <c r="C8" s="44" t="s">
        <v>354</v>
      </c>
      <c r="D8" s="40">
        <v>19</v>
      </c>
      <c r="E8" s="40">
        <v>73</v>
      </c>
      <c r="F8" s="44" t="s">
        <v>354</v>
      </c>
      <c r="G8" s="44" t="s">
        <v>354</v>
      </c>
      <c r="H8" s="44" t="s">
        <v>354</v>
      </c>
      <c r="I8" s="44" t="s">
        <v>354</v>
      </c>
    </row>
    <row r="9" ht="16.95" customHeight="1" spans="1:9">
      <c r="A9" s="39" t="s">
        <v>470</v>
      </c>
      <c r="B9" s="44" t="s">
        <v>354</v>
      </c>
      <c r="C9" s="44" t="s">
        <v>354</v>
      </c>
      <c r="D9" s="44" t="s">
        <v>354</v>
      </c>
      <c r="E9" s="44" t="s">
        <v>354</v>
      </c>
      <c r="F9" s="44" t="s">
        <v>354</v>
      </c>
      <c r="G9" s="44" t="s">
        <v>354</v>
      </c>
      <c r="H9" s="44" t="s">
        <v>354</v>
      </c>
      <c r="I9" s="44" t="s">
        <v>354</v>
      </c>
    </row>
    <row r="10" ht="16.95" customHeight="1" spans="1:9">
      <c r="A10" s="39" t="s">
        <v>471</v>
      </c>
      <c r="B10" s="40">
        <f t="shared" si="0"/>
        <v>368</v>
      </c>
      <c r="C10" s="44" t="s">
        <v>354</v>
      </c>
      <c r="D10" s="40">
        <v>5</v>
      </c>
      <c r="E10" s="40">
        <v>363</v>
      </c>
      <c r="F10" s="44" t="s">
        <v>354</v>
      </c>
      <c r="G10" s="44" t="s">
        <v>354</v>
      </c>
      <c r="H10" s="44" t="s">
        <v>354</v>
      </c>
      <c r="I10" s="44" t="s">
        <v>354</v>
      </c>
    </row>
    <row r="11" ht="16.95" customHeight="1" spans="1:9">
      <c r="A11" s="39" t="s">
        <v>472</v>
      </c>
      <c r="B11" s="40">
        <f t="shared" si="0"/>
        <v>2</v>
      </c>
      <c r="C11" s="44" t="s">
        <v>354</v>
      </c>
      <c r="D11" s="40">
        <v>2</v>
      </c>
      <c r="E11" s="44" t="s">
        <v>354</v>
      </c>
      <c r="F11" s="44" t="s">
        <v>354</v>
      </c>
      <c r="G11" s="44" t="s">
        <v>354</v>
      </c>
      <c r="H11" s="44" t="s">
        <v>354</v>
      </c>
      <c r="I11" s="44" t="s">
        <v>354</v>
      </c>
    </row>
    <row r="12" customHeight="1" spans="1:9">
      <c r="A12" s="39" t="s">
        <v>473</v>
      </c>
      <c r="B12" s="44" t="s">
        <v>354</v>
      </c>
      <c r="C12" s="44" t="s">
        <v>354</v>
      </c>
      <c r="D12" s="44" t="s">
        <v>354</v>
      </c>
      <c r="E12" s="44" t="s">
        <v>354</v>
      </c>
      <c r="F12" s="44" t="s">
        <v>354</v>
      </c>
      <c r="G12" s="44" t="s">
        <v>354</v>
      </c>
      <c r="H12" s="44" t="s">
        <v>354</v>
      </c>
      <c r="I12" s="44" t="s">
        <v>354</v>
      </c>
    </row>
    <row r="13" ht="16.95" customHeight="1" spans="1:9">
      <c r="A13" s="43" t="s">
        <v>474</v>
      </c>
      <c r="B13" s="40">
        <f t="shared" si="0"/>
        <v>13973</v>
      </c>
      <c r="C13" s="44" t="s">
        <v>354</v>
      </c>
      <c r="D13" s="40">
        <v>1033</v>
      </c>
      <c r="E13" s="40">
        <v>12940</v>
      </c>
      <c r="F13" s="44" t="s">
        <v>354</v>
      </c>
      <c r="G13" s="44" t="s">
        <v>354</v>
      </c>
      <c r="H13" s="44" t="s">
        <v>354</v>
      </c>
      <c r="I13" s="44" t="s">
        <v>354</v>
      </c>
    </row>
    <row r="14" ht="16.95" customHeight="1" spans="1:9">
      <c r="A14" s="39" t="s">
        <v>475</v>
      </c>
      <c r="B14" s="45">
        <f t="shared" si="0"/>
        <v>13781</v>
      </c>
      <c r="C14" s="44" t="s">
        <v>354</v>
      </c>
      <c r="D14" s="40">
        <v>1013</v>
      </c>
      <c r="E14" s="40">
        <v>12768</v>
      </c>
      <c r="F14" s="44" t="s">
        <v>354</v>
      </c>
      <c r="G14" s="44" t="s">
        <v>354</v>
      </c>
      <c r="H14" s="44" t="s">
        <v>354</v>
      </c>
      <c r="I14" s="44" t="s">
        <v>354</v>
      </c>
    </row>
    <row r="15" ht="16.95" customHeight="1" spans="1:9">
      <c r="A15" s="46" t="s">
        <v>476</v>
      </c>
      <c r="B15" s="40">
        <f t="shared" si="0"/>
        <v>136</v>
      </c>
      <c r="C15" s="47" t="s">
        <v>354</v>
      </c>
      <c r="D15" s="40">
        <v>20</v>
      </c>
      <c r="E15" s="40">
        <v>116</v>
      </c>
      <c r="F15" s="44" t="s">
        <v>354</v>
      </c>
      <c r="G15" s="44" t="s">
        <v>354</v>
      </c>
      <c r="H15" s="44" t="s">
        <v>354</v>
      </c>
      <c r="I15" s="44" t="s">
        <v>354</v>
      </c>
    </row>
    <row r="16" ht="16.95" customHeight="1" spans="1:9">
      <c r="A16" s="39" t="s">
        <v>477</v>
      </c>
      <c r="B16" s="48">
        <f t="shared" si="0"/>
        <v>56</v>
      </c>
      <c r="C16" s="44" t="s">
        <v>354</v>
      </c>
      <c r="D16" s="44" t="s">
        <v>354</v>
      </c>
      <c r="E16" s="40">
        <v>56</v>
      </c>
      <c r="F16" s="44" t="s">
        <v>354</v>
      </c>
      <c r="G16" s="44" t="s">
        <v>354</v>
      </c>
      <c r="H16" s="44" t="s">
        <v>354</v>
      </c>
      <c r="I16" s="44" t="s">
        <v>354</v>
      </c>
    </row>
    <row r="17" customHeight="1" spans="1:9">
      <c r="A17" s="39" t="s">
        <v>478</v>
      </c>
      <c r="B17" s="44" t="s">
        <v>354</v>
      </c>
      <c r="C17" s="44" t="s">
        <v>354</v>
      </c>
      <c r="D17" s="44" t="s">
        <v>354</v>
      </c>
      <c r="E17" s="44" t="s">
        <v>354</v>
      </c>
      <c r="F17" s="44" t="s">
        <v>354</v>
      </c>
      <c r="G17" s="44" t="s">
        <v>354</v>
      </c>
      <c r="H17" s="44" t="s">
        <v>354</v>
      </c>
      <c r="I17" s="44" t="s">
        <v>354</v>
      </c>
    </row>
    <row r="18" ht="16.95" customHeight="1" spans="1:9">
      <c r="A18" s="43" t="s">
        <v>479</v>
      </c>
      <c r="B18" s="40">
        <f t="shared" si="0"/>
        <v>443</v>
      </c>
      <c r="C18" s="44" t="s">
        <v>354</v>
      </c>
      <c r="D18" s="40">
        <f>SUM(D5)-SUM(D13)</f>
        <v>1182</v>
      </c>
      <c r="E18" s="40">
        <f>SUM(E5)-SUM(E13)</f>
        <v>-739</v>
      </c>
      <c r="F18" s="44" t="s">
        <v>354</v>
      </c>
      <c r="G18" s="44" t="s">
        <v>354</v>
      </c>
      <c r="H18" s="44" t="s">
        <v>354</v>
      </c>
      <c r="I18" s="44" t="s">
        <v>354</v>
      </c>
    </row>
    <row r="19" ht="16.95" customHeight="1" spans="1:9">
      <c r="A19" s="43" t="s">
        <v>480</v>
      </c>
      <c r="B19" s="40">
        <f t="shared" si="0"/>
        <v>14579</v>
      </c>
      <c r="C19" s="44" t="s">
        <v>354</v>
      </c>
      <c r="D19" s="40">
        <v>8502</v>
      </c>
      <c r="E19" s="40">
        <v>6077</v>
      </c>
      <c r="F19" s="44" t="s">
        <v>354</v>
      </c>
      <c r="G19" s="44" t="s">
        <v>354</v>
      </c>
      <c r="H19" s="44" t="s">
        <v>354</v>
      </c>
      <c r="I19" s="44" t="s">
        <v>354</v>
      </c>
    </row>
  </sheetData>
  <mergeCells count="2">
    <mergeCell ref="A2:I2"/>
    <mergeCell ref="A3:I3"/>
  </mergeCells>
  <pageMargins left="1.14166666666667" right="0.751388888888889" top="1" bottom="1" header="0" footer="0"/>
  <pageSetup paperSize="9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zoomScaleSheetLayoutView="60" workbookViewId="0">
      <selection activeCell="G17" sqref="G17"/>
    </sheetView>
  </sheetViews>
  <sheetFormatPr defaultColWidth="12.9416666666667" defaultRowHeight="16.95" customHeight="1"/>
  <cols>
    <col min="1" max="1" width="29.9416666666667" style="35" customWidth="1"/>
    <col min="2" max="4" width="9.83333333333333" style="35" customWidth="1"/>
    <col min="5" max="6" width="14.2083333333333" style="35" customWidth="1"/>
    <col min="7" max="7" width="11.4833333333333" style="35" customWidth="1"/>
    <col min="8" max="10" width="12.225" style="35" customWidth="1"/>
    <col min="11" max="16384" width="12.9416666666667" style="35" customWidth="1"/>
  </cols>
  <sheetData>
    <row r="1" customHeight="1" spans="1:10">
      <c r="A1" s="35" t="s">
        <v>481</v>
      </c>
    </row>
    <row r="2" ht="33.75" customHeight="1" spans="1:10">
      <c r="A2" s="36" t="s">
        <v>482</v>
      </c>
      <c r="B2" s="36"/>
      <c r="C2" s="36"/>
      <c r="D2" s="36"/>
      <c r="E2" s="36"/>
      <c r="F2" s="36"/>
      <c r="G2" s="36"/>
      <c r="H2" s="36"/>
      <c r="I2" s="36"/>
      <c r="J2" s="36"/>
    </row>
    <row r="3" customHeight="1" spans="1:10">
      <c r="A3" s="37" t="s">
        <v>483</v>
      </c>
      <c r="B3" s="37"/>
      <c r="C3" s="37"/>
      <c r="D3" s="37"/>
      <c r="E3" s="37"/>
      <c r="F3" s="37"/>
      <c r="G3" s="37"/>
      <c r="H3" s="37"/>
      <c r="I3" s="37"/>
      <c r="J3" s="37"/>
    </row>
    <row r="4" customHeight="1" spans="1:10">
      <c r="A4" s="38" t="s">
        <v>335</v>
      </c>
      <c r="B4" s="38" t="s">
        <v>458</v>
      </c>
      <c r="C4" s="38" t="s">
        <v>484</v>
      </c>
      <c r="D4" s="38"/>
      <c r="E4" s="38"/>
      <c r="F4" s="38"/>
      <c r="G4" s="38"/>
      <c r="H4" s="38" t="s">
        <v>485</v>
      </c>
      <c r="I4" s="38"/>
      <c r="J4" s="38"/>
    </row>
    <row r="5" customHeight="1" spans="1:10">
      <c r="A5" s="38"/>
      <c r="B5" s="38"/>
      <c r="C5" s="38" t="s">
        <v>97</v>
      </c>
      <c r="D5" s="38" t="s">
        <v>486</v>
      </c>
      <c r="E5" s="38" t="s">
        <v>487</v>
      </c>
      <c r="F5" s="38" t="s">
        <v>488</v>
      </c>
      <c r="G5" s="38" t="s">
        <v>489</v>
      </c>
      <c r="H5" s="38" t="s">
        <v>97</v>
      </c>
      <c r="I5" s="38" t="s">
        <v>490</v>
      </c>
      <c r="J5" s="38" t="s">
        <v>491</v>
      </c>
    </row>
    <row r="6" customHeight="1" spans="1:10">
      <c r="A6" s="39" t="s">
        <v>492</v>
      </c>
      <c r="B6" s="40">
        <f>SUM(C6,H6)</f>
        <v>344158</v>
      </c>
      <c r="C6" s="40">
        <f t="shared" ref="C6:C11" si="0">SUM(D6:G6)</f>
        <v>64197</v>
      </c>
      <c r="D6" s="40">
        <v>64197</v>
      </c>
      <c r="E6" s="40">
        <v>0</v>
      </c>
      <c r="F6" s="40">
        <v>0</v>
      </c>
      <c r="G6" s="40">
        <v>0</v>
      </c>
      <c r="H6" s="40">
        <f>SUM(I6:J6)</f>
        <v>279961</v>
      </c>
      <c r="I6" s="40">
        <v>279961</v>
      </c>
      <c r="J6" s="40">
        <v>0</v>
      </c>
    </row>
    <row r="7" customHeight="1" spans="1:10">
      <c r="A7" s="39" t="s">
        <v>493</v>
      </c>
      <c r="B7" s="40">
        <f t="shared" ref="B7:B11" si="1">C7+H7</f>
        <v>437862</v>
      </c>
      <c r="C7" s="40">
        <v>81001</v>
      </c>
      <c r="D7" s="41"/>
      <c r="E7" s="41"/>
      <c r="F7" s="41"/>
      <c r="G7" s="41"/>
      <c r="H7" s="40">
        <v>356861</v>
      </c>
      <c r="I7" s="41"/>
      <c r="J7" s="41"/>
    </row>
    <row r="8" customHeight="1" spans="1:10">
      <c r="A8" s="39" t="s">
        <v>494</v>
      </c>
      <c r="B8" s="40">
        <f t="shared" si="1"/>
        <v>112672</v>
      </c>
      <c r="C8" s="40">
        <f>SUM(D8:F8)</f>
        <v>35542</v>
      </c>
      <c r="D8" s="40">
        <v>35542</v>
      </c>
      <c r="E8" s="40">
        <v>0</v>
      </c>
      <c r="F8" s="40">
        <v>0</v>
      </c>
      <c r="G8" s="41"/>
      <c r="H8" s="40">
        <f>I8</f>
        <v>77130</v>
      </c>
      <c r="I8" s="40">
        <v>77130</v>
      </c>
      <c r="J8" s="41"/>
    </row>
    <row r="9" customHeight="1" spans="1:10">
      <c r="A9" s="39" t="s">
        <v>495</v>
      </c>
      <c r="B9" s="40">
        <f t="shared" si="1"/>
        <v>19271</v>
      </c>
      <c r="C9" s="40">
        <f t="shared" si="0"/>
        <v>18742</v>
      </c>
      <c r="D9" s="40">
        <v>18742</v>
      </c>
      <c r="E9" s="40">
        <v>0</v>
      </c>
      <c r="F9" s="40">
        <v>0</v>
      </c>
      <c r="G9" s="40">
        <v>0</v>
      </c>
      <c r="H9" s="40">
        <f>J9+I9</f>
        <v>529</v>
      </c>
      <c r="I9" s="40">
        <v>529</v>
      </c>
      <c r="J9" s="40">
        <v>0</v>
      </c>
    </row>
    <row r="10" customHeight="1" spans="1:10">
      <c r="A10" s="39" t="s">
        <v>496</v>
      </c>
      <c r="B10" s="40">
        <f t="shared" si="1"/>
        <v>0</v>
      </c>
      <c r="C10" s="40">
        <f t="shared" si="0"/>
        <v>0</v>
      </c>
      <c r="D10" s="40">
        <v>0</v>
      </c>
      <c r="E10" s="40">
        <v>0</v>
      </c>
      <c r="F10" s="40">
        <v>0</v>
      </c>
      <c r="G10" s="40">
        <v>0</v>
      </c>
      <c r="H10" s="40">
        <f>I10+J10</f>
        <v>0</v>
      </c>
      <c r="I10" s="40">
        <v>0</v>
      </c>
      <c r="J10" s="40">
        <v>0</v>
      </c>
    </row>
    <row r="11" customHeight="1" spans="1:10">
      <c r="A11" s="39" t="s">
        <v>497</v>
      </c>
      <c r="B11" s="40">
        <f t="shared" si="1"/>
        <v>437559</v>
      </c>
      <c r="C11" s="40">
        <f t="shared" si="0"/>
        <v>80997</v>
      </c>
      <c r="D11" s="40">
        <f t="shared" ref="D11:F11" si="2">D6+D8-D9-D10</f>
        <v>80997</v>
      </c>
      <c r="E11" s="40">
        <f t="shared" si="2"/>
        <v>0</v>
      </c>
      <c r="F11" s="40">
        <f t="shared" si="2"/>
        <v>0</v>
      </c>
      <c r="G11" s="40">
        <f>G6-G9-G10</f>
        <v>0</v>
      </c>
      <c r="H11" s="40">
        <f>SUM(I11:J11)</f>
        <v>356562</v>
      </c>
      <c r="I11" s="40">
        <f>I8+I6-I9-I10</f>
        <v>356562</v>
      </c>
      <c r="J11" s="40">
        <f>J6-J9-J10</f>
        <v>0</v>
      </c>
    </row>
    <row r="12" ht="15.55" customHeight="1"/>
    <row r="13" ht="15.55" customHeight="1"/>
    <row r="14" ht="15.55" customHeight="1"/>
    <row r="15" ht="15.55" customHeight="1"/>
    <row r="16" ht="15.55" customHeight="1"/>
    <row r="17" ht="15.55" customHeight="1"/>
    <row r="18" ht="15.55" customHeight="1"/>
    <row r="19" ht="15.55" customHeight="1"/>
    <row r="20" ht="15.55" customHeight="1"/>
  </sheetData>
  <mergeCells count="6">
    <mergeCell ref="A2:J2"/>
    <mergeCell ref="A3:J3"/>
    <mergeCell ref="C4:G4"/>
    <mergeCell ref="H4:J4"/>
    <mergeCell ref="A4:A5"/>
    <mergeCell ref="B4:B5"/>
  </mergeCells>
  <pageMargins left="0.314583333333333" right="0.118055555555556" top="1" bottom="1" header="0" footer="0"/>
  <pageSetup paperSize="1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38"/>
  <sheetViews>
    <sheetView tabSelected="1" workbookViewId="0">
      <selection activeCell="C22" sqref="C22"/>
    </sheetView>
  </sheetViews>
  <sheetFormatPr defaultColWidth="9" defaultRowHeight="14.25"/>
  <cols>
    <col min="1" max="1" width="27.625" style="3" customWidth="1"/>
    <col min="2" max="4" width="8.125" style="4" customWidth="1"/>
    <col min="5" max="5" width="9.50833333333333" style="4" customWidth="1"/>
    <col min="6" max="6" width="27.25" style="3" customWidth="1"/>
    <col min="7" max="7" width="12.625" style="4"/>
    <col min="8" max="9" width="10.375" style="4" customWidth="1"/>
    <col min="10" max="10" width="9.625" style="4" customWidth="1"/>
    <col min="11" max="11" width="0.875" style="4" customWidth="1"/>
    <col min="12" max="16376" width="9" style="1"/>
    <col min="16377" max="16384" width="9" style="5"/>
  </cols>
  <sheetData>
    <row r="1" spans="1:11">
      <c r="A1" s="3" t="s">
        <v>498</v>
      </c>
    </row>
    <row r="2" s="1" customFormat="1" ht="26" customHeight="1" spans="1:11">
      <c r="A2" s="6" t="s">
        <v>499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13.15" customHeight="1" spans="1:11">
      <c r="A3" s="7" t="s">
        <v>88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="2" customFormat="1" ht="15" customHeight="1" spans="1:11">
      <c r="A4" s="9" t="s">
        <v>500</v>
      </c>
      <c r="B4" s="9" t="s">
        <v>501</v>
      </c>
      <c r="C4" s="9" t="s">
        <v>8</v>
      </c>
      <c r="D4" s="9"/>
      <c r="E4" s="9" t="s">
        <v>502</v>
      </c>
      <c r="F4" s="9" t="s">
        <v>503</v>
      </c>
      <c r="G4" s="9" t="s">
        <v>501</v>
      </c>
      <c r="H4" s="10" t="s">
        <v>8</v>
      </c>
      <c r="I4" s="10"/>
      <c r="J4" s="9" t="s">
        <v>502</v>
      </c>
      <c r="K4" s="11"/>
    </row>
    <row r="5" s="2" customFormat="1" ht="15" customHeight="1" spans="1:11">
      <c r="A5" s="12" t="s">
        <v>504</v>
      </c>
      <c r="B5" s="13">
        <f>B6+B34+B35</f>
        <v>24700</v>
      </c>
      <c r="C5" s="13">
        <f>C6+C34+C35</f>
        <v>36955</v>
      </c>
      <c r="D5" s="13"/>
      <c r="E5" s="14">
        <f t="shared" ref="E5:E8" si="0">(B5-C5)/C5</f>
        <v>-0.331619537275064</v>
      </c>
      <c r="F5" s="12" t="s">
        <v>505</v>
      </c>
      <c r="G5" s="15">
        <f>G6+G28+G38</f>
        <v>135187</v>
      </c>
      <c r="H5" s="15">
        <f>H6+H28+H38</f>
        <v>129606</v>
      </c>
      <c r="I5" s="15"/>
      <c r="J5" s="16">
        <f t="shared" ref="J5:J8" si="1">(G5-H5)/H5</f>
        <v>0.0430612780272518</v>
      </c>
      <c r="K5" s="17"/>
    </row>
    <row r="6" s="2" customFormat="1" ht="15" customHeight="1" spans="1:11">
      <c r="A6" s="12" t="s">
        <v>506</v>
      </c>
      <c r="B6" s="13">
        <f>B7+B23</f>
        <v>24700</v>
      </c>
      <c r="C6" s="13">
        <f>C7+C23</f>
        <v>20413</v>
      </c>
      <c r="D6" s="13"/>
      <c r="E6" s="14">
        <f t="shared" si="0"/>
        <v>0.210013226865233</v>
      </c>
      <c r="F6" s="12" t="s">
        <v>507</v>
      </c>
      <c r="G6" s="15">
        <f>SUM(G7:G27)</f>
        <v>111753</v>
      </c>
      <c r="H6" s="15">
        <f>SUM(H7:H27)</f>
        <v>114890</v>
      </c>
      <c r="I6" s="15"/>
      <c r="J6" s="16">
        <f t="shared" si="1"/>
        <v>-0.0273043781007921</v>
      </c>
      <c r="K6" s="17"/>
    </row>
    <row r="7" s="2" customFormat="1" ht="15" customHeight="1" spans="1:11">
      <c r="A7" s="12" t="s">
        <v>508</v>
      </c>
      <c r="B7" s="13">
        <f>SUM(B8:B22)</f>
        <v>21092</v>
      </c>
      <c r="C7" s="13">
        <f>SUM(C8:C22)</f>
        <v>17254</v>
      </c>
      <c r="D7" s="13"/>
      <c r="E7" s="14">
        <f t="shared" si="0"/>
        <v>0.222441173061319</v>
      </c>
      <c r="F7" s="12" t="s">
        <v>509</v>
      </c>
      <c r="G7" s="18">
        <v>9895</v>
      </c>
      <c r="H7" s="15">
        <v>11045</v>
      </c>
      <c r="I7" s="15">
        <f t="shared" ref="I7:I38" si="2">G7-H7</f>
        <v>-1150</v>
      </c>
      <c r="J7" s="16">
        <f t="shared" si="1"/>
        <v>-0.104119511090991</v>
      </c>
      <c r="K7" s="17"/>
    </row>
    <row r="8" s="2" customFormat="1" ht="15" customHeight="1" spans="1:11">
      <c r="A8" s="19" t="s">
        <v>510</v>
      </c>
      <c r="B8" s="20">
        <v>5274</v>
      </c>
      <c r="C8" s="20">
        <v>6811</v>
      </c>
      <c r="D8" s="20">
        <f t="shared" ref="D8:D21" si="3">B8-C8</f>
        <v>-1537</v>
      </c>
      <c r="E8" s="14">
        <f t="shared" si="0"/>
        <v>-0.225664366466011</v>
      </c>
      <c r="F8" s="12" t="s">
        <v>511</v>
      </c>
      <c r="G8" s="13">
        <v>50</v>
      </c>
      <c r="H8" s="9">
        <v>3</v>
      </c>
      <c r="I8" s="15">
        <f t="shared" si="2"/>
        <v>47</v>
      </c>
      <c r="J8" s="16">
        <f t="shared" si="1"/>
        <v>15.6666666666667</v>
      </c>
      <c r="K8" s="21"/>
    </row>
    <row r="9" s="2" customFormat="1" ht="15" customHeight="1" spans="1:11">
      <c r="A9" s="19" t="s">
        <v>512</v>
      </c>
      <c r="B9" s="22"/>
      <c r="C9" s="20"/>
      <c r="D9" s="20"/>
      <c r="E9" s="14"/>
      <c r="F9" s="12" t="s">
        <v>513</v>
      </c>
      <c r="G9" s="13">
        <v>10</v>
      </c>
      <c r="H9" s="9"/>
      <c r="I9" s="15">
        <f t="shared" si="2"/>
        <v>10</v>
      </c>
      <c r="J9" s="16"/>
      <c r="K9" s="23"/>
    </row>
    <row r="10" s="2" customFormat="1" ht="15" customHeight="1" spans="1:11">
      <c r="A10" s="19" t="s">
        <v>514</v>
      </c>
      <c r="B10" s="22"/>
      <c r="C10" s="20"/>
      <c r="D10" s="20"/>
      <c r="E10" s="14"/>
      <c r="F10" s="12" t="s">
        <v>515</v>
      </c>
      <c r="G10" s="13">
        <v>0</v>
      </c>
      <c r="H10" s="9">
        <v>0</v>
      </c>
      <c r="I10" s="15">
        <f t="shared" si="2"/>
        <v>0</v>
      </c>
      <c r="J10" s="16">
        <v>0</v>
      </c>
      <c r="K10" s="23"/>
    </row>
    <row r="11" s="2" customFormat="1" ht="15" customHeight="1" spans="1:11">
      <c r="A11" s="19" t="s">
        <v>516</v>
      </c>
      <c r="B11" s="20">
        <v>1290</v>
      </c>
      <c r="C11" s="20">
        <v>1396</v>
      </c>
      <c r="D11" s="20">
        <f t="shared" si="3"/>
        <v>-106</v>
      </c>
      <c r="E11" s="14">
        <f t="shared" ref="E11:E21" si="4">(B11-C11)/C11</f>
        <v>-0.0759312320916905</v>
      </c>
      <c r="F11" s="12" t="s">
        <v>517</v>
      </c>
      <c r="G11" s="13">
        <v>1120</v>
      </c>
      <c r="H11" s="9">
        <v>1045</v>
      </c>
      <c r="I11" s="15">
        <f t="shared" si="2"/>
        <v>75</v>
      </c>
      <c r="J11" s="16">
        <f t="shared" ref="J10:J28" si="5">(G11-H11)/H11</f>
        <v>0.0717703349282297</v>
      </c>
      <c r="K11" s="23"/>
    </row>
    <row r="12" s="2" customFormat="1" ht="15" customHeight="1" spans="1:11">
      <c r="A12" s="19" t="s">
        <v>518</v>
      </c>
      <c r="B12" s="20">
        <v>380</v>
      </c>
      <c r="C12" s="20">
        <v>475</v>
      </c>
      <c r="D12" s="20">
        <f t="shared" si="3"/>
        <v>-95</v>
      </c>
      <c r="E12" s="14">
        <f t="shared" si="4"/>
        <v>-0.2</v>
      </c>
      <c r="F12" s="12" t="s">
        <v>519</v>
      </c>
      <c r="G12" s="13">
        <v>27585</v>
      </c>
      <c r="H12" s="24">
        <v>22421</v>
      </c>
      <c r="I12" s="15">
        <f t="shared" si="2"/>
        <v>5164</v>
      </c>
      <c r="J12" s="16">
        <f t="shared" si="5"/>
        <v>0.230319789483074</v>
      </c>
      <c r="K12" s="23"/>
    </row>
    <row r="13" s="2" customFormat="1" ht="15" customHeight="1" spans="1:11">
      <c r="A13" s="19" t="s">
        <v>520</v>
      </c>
      <c r="B13" s="20">
        <v>27</v>
      </c>
      <c r="C13" s="20">
        <v>31</v>
      </c>
      <c r="D13" s="20">
        <f t="shared" si="3"/>
        <v>-4</v>
      </c>
      <c r="E13" s="14">
        <f t="shared" si="4"/>
        <v>-0.129032258064516</v>
      </c>
      <c r="F13" s="12" t="s">
        <v>521</v>
      </c>
      <c r="G13" s="13">
        <v>8163</v>
      </c>
      <c r="H13" s="24">
        <v>6401</v>
      </c>
      <c r="I13" s="15">
        <f t="shared" si="2"/>
        <v>1762</v>
      </c>
      <c r="J13" s="16">
        <f t="shared" si="5"/>
        <v>0.275269489142322</v>
      </c>
      <c r="K13" s="23"/>
    </row>
    <row r="14" s="2" customFormat="1" ht="15" customHeight="1" spans="1:11">
      <c r="A14" s="19" t="s">
        <v>522</v>
      </c>
      <c r="B14" s="20">
        <v>829</v>
      </c>
      <c r="C14" s="20">
        <v>1063</v>
      </c>
      <c r="D14" s="20">
        <f t="shared" si="3"/>
        <v>-234</v>
      </c>
      <c r="E14" s="14">
        <f t="shared" si="4"/>
        <v>-0.220131702728128</v>
      </c>
      <c r="F14" s="12" t="s">
        <v>523</v>
      </c>
      <c r="G14" s="13">
        <v>280</v>
      </c>
      <c r="H14" s="24">
        <v>319</v>
      </c>
      <c r="I14" s="15">
        <f t="shared" si="2"/>
        <v>-39</v>
      </c>
      <c r="J14" s="16">
        <f t="shared" si="5"/>
        <v>-0.122257053291536</v>
      </c>
      <c r="K14" s="23"/>
    </row>
    <row r="15" s="2" customFormat="1" ht="15" customHeight="1" spans="1:11">
      <c r="A15" s="19" t="s">
        <v>524</v>
      </c>
      <c r="B15" s="20">
        <v>3875</v>
      </c>
      <c r="C15" s="20">
        <v>1164</v>
      </c>
      <c r="D15" s="20">
        <f t="shared" si="3"/>
        <v>2711</v>
      </c>
      <c r="E15" s="14">
        <f t="shared" si="4"/>
        <v>2.32903780068729</v>
      </c>
      <c r="F15" s="12" t="s">
        <v>525</v>
      </c>
      <c r="G15" s="13">
        <v>12679</v>
      </c>
      <c r="H15" s="24">
        <v>9769</v>
      </c>
      <c r="I15" s="15">
        <f t="shared" si="2"/>
        <v>2910</v>
      </c>
      <c r="J15" s="16">
        <f t="shared" si="5"/>
        <v>0.297881052308322</v>
      </c>
      <c r="K15" s="23"/>
    </row>
    <row r="16" s="2" customFormat="1" ht="15" customHeight="1" spans="1:11">
      <c r="A16" s="19" t="s">
        <v>526</v>
      </c>
      <c r="B16" s="20">
        <v>267</v>
      </c>
      <c r="C16" s="20">
        <v>322</v>
      </c>
      <c r="D16" s="20">
        <f t="shared" si="3"/>
        <v>-55</v>
      </c>
      <c r="E16" s="14">
        <f t="shared" si="4"/>
        <v>-0.170807453416149</v>
      </c>
      <c r="F16" s="12" t="s">
        <v>527</v>
      </c>
      <c r="G16" s="13">
        <v>5949</v>
      </c>
      <c r="H16" s="24">
        <v>7981</v>
      </c>
      <c r="I16" s="15">
        <f t="shared" si="2"/>
        <v>-2032</v>
      </c>
      <c r="J16" s="16">
        <f t="shared" si="5"/>
        <v>-0.254604686129558</v>
      </c>
      <c r="K16" s="23"/>
    </row>
    <row r="17" s="2" customFormat="1" ht="15" customHeight="1" spans="1:11">
      <c r="A17" s="19" t="s">
        <v>528</v>
      </c>
      <c r="B17" s="20">
        <v>783</v>
      </c>
      <c r="C17" s="20">
        <v>798</v>
      </c>
      <c r="D17" s="20">
        <f t="shared" si="3"/>
        <v>-15</v>
      </c>
      <c r="E17" s="14">
        <f t="shared" si="4"/>
        <v>-0.018796992481203</v>
      </c>
      <c r="F17" s="12" t="s">
        <v>529</v>
      </c>
      <c r="G17" s="13">
        <v>257</v>
      </c>
      <c r="H17" s="24">
        <v>122</v>
      </c>
      <c r="I17" s="15">
        <f t="shared" si="2"/>
        <v>135</v>
      </c>
      <c r="J17" s="16">
        <f t="shared" si="5"/>
        <v>1.10655737704918</v>
      </c>
      <c r="K17" s="23"/>
    </row>
    <row r="18" s="2" customFormat="1" ht="15" customHeight="1" spans="1:11">
      <c r="A18" s="19" t="s">
        <v>530</v>
      </c>
      <c r="B18" s="20">
        <v>4897</v>
      </c>
      <c r="C18" s="20">
        <v>3954</v>
      </c>
      <c r="D18" s="20">
        <f t="shared" si="3"/>
        <v>943</v>
      </c>
      <c r="E18" s="14">
        <f t="shared" si="4"/>
        <v>0.238492665655033</v>
      </c>
      <c r="F18" s="12" t="s">
        <v>531</v>
      </c>
      <c r="G18" s="13">
        <v>32169</v>
      </c>
      <c r="H18" s="24">
        <v>50300</v>
      </c>
      <c r="I18" s="15">
        <f t="shared" si="2"/>
        <v>-18131</v>
      </c>
      <c r="J18" s="16">
        <f t="shared" si="5"/>
        <v>-0.360457256461233</v>
      </c>
      <c r="K18" s="23"/>
    </row>
    <row r="19" s="2" customFormat="1" ht="15" customHeight="1" spans="1:11">
      <c r="A19" s="19" t="s">
        <v>532</v>
      </c>
      <c r="B19" s="20">
        <v>681</v>
      </c>
      <c r="C19" s="20">
        <v>538</v>
      </c>
      <c r="D19" s="20">
        <f t="shared" si="3"/>
        <v>143</v>
      </c>
      <c r="E19" s="14">
        <f t="shared" si="4"/>
        <v>0.265799256505576</v>
      </c>
      <c r="F19" s="12" t="s">
        <v>533</v>
      </c>
      <c r="G19" s="13">
        <v>9739</v>
      </c>
      <c r="H19" s="24">
        <v>2040</v>
      </c>
      <c r="I19" s="15">
        <f t="shared" si="2"/>
        <v>7699</v>
      </c>
      <c r="J19" s="16">
        <f t="shared" si="5"/>
        <v>3.77401960784314</v>
      </c>
      <c r="K19" s="23"/>
    </row>
    <row r="20" s="2" customFormat="1" ht="15" customHeight="1" spans="1:11">
      <c r="A20" s="19" t="s">
        <v>534</v>
      </c>
      <c r="B20" s="20">
        <v>86</v>
      </c>
      <c r="C20" s="20">
        <v>637</v>
      </c>
      <c r="D20" s="20">
        <f t="shared" si="3"/>
        <v>-551</v>
      </c>
      <c r="E20" s="14">
        <f t="shared" si="4"/>
        <v>-0.864992150706436</v>
      </c>
      <c r="F20" s="12" t="s">
        <v>535</v>
      </c>
      <c r="G20" s="13">
        <v>633</v>
      </c>
      <c r="H20" s="24">
        <v>793</v>
      </c>
      <c r="I20" s="15">
        <f t="shared" si="2"/>
        <v>-160</v>
      </c>
      <c r="J20" s="16">
        <f t="shared" si="5"/>
        <v>-0.201765447667087</v>
      </c>
      <c r="K20" s="23"/>
    </row>
    <row r="21" s="2" customFormat="1" ht="15" customHeight="1" spans="1:11">
      <c r="A21" s="19" t="s">
        <v>536</v>
      </c>
      <c r="B21" s="20">
        <v>2703</v>
      </c>
      <c r="C21" s="20">
        <v>65</v>
      </c>
      <c r="D21" s="20">
        <f t="shared" si="3"/>
        <v>2638</v>
      </c>
      <c r="E21" s="14">
        <f t="shared" si="4"/>
        <v>40.5846153846154</v>
      </c>
      <c r="F21" s="12" t="s">
        <v>537</v>
      </c>
      <c r="G21" s="13">
        <v>145</v>
      </c>
      <c r="H21" s="24">
        <v>147</v>
      </c>
      <c r="I21" s="15">
        <f t="shared" si="2"/>
        <v>-2</v>
      </c>
      <c r="J21" s="16">
        <f t="shared" si="5"/>
        <v>-0.0136054421768707</v>
      </c>
      <c r="K21" s="23"/>
    </row>
    <row r="22" s="2" customFormat="1" ht="15" customHeight="1" spans="1:11">
      <c r="A22" s="19" t="s">
        <v>538</v>
      </c>
      <c r="B22" s="9">
        <v>0</v>
      </c>
      <c r="C22" s="9"/>
      <c r="D22" s="20"/>
      <c r="E22" s="14"/>
      <c r="F22" s="12" t="s">
        <v>539</v>
      </c>
      <c r="G22" s="13">
        <v>79</v>
      </c>
      <c r="H22" s="24">
        <v>98</v>
      </c>
      <c r="I22" s="15">
        <f t="shared" si="2"/>
        <v>-19</v>
      </c>
      <c r="J22" s="16">
        <f t="shared" si="5"/>
        <v>-0.193877551020408</v>
      </c>
      <c r="K22" s="23"/>
    </row>
    <row r="23" s="2" customFormat="1" ht="15" customHeight="1" spans="1:11">
      <c r="A23" s="19" t="s">
        <v>540</v>
      </c>
      <c r="B23" s="25">
        <v>3608</v>
      </c>
      <c r="C23" s="25">
        <v>3159</v>
      </c>
      <c r="D23" s="20">
        <f t="shared" ref="D23:D31" si="6">B23-C23</f>
        <v>449</v>
      </c>
      <c r="E23" s="14">
        <f t="shared" ref="E23:E31" si="7">(B23-C23)/C23</f>
        <v>0.142133586578031</v>
      </c>
      <c r="F23" s="12" t="s">
        <v>541</v>
      </c>
      <c r="G23" s="13">
        <v>312</v>
      </c>
      <c r="H23" s="24">
        <v>53</v>
      </c>
      <c r="I23" s="15">
        <f t="shared" si="2"/>
        <v>259</v>
      </c>
      <c r="J23" s="16">
        <f t="shared" si="5"/>
        <v>4.88679245283019</v>
      </c>
      <c r="K23" s="23"/>
    </row>
    <row r="24" s="2" customFormat="1" ht="15" customHeight="1" spans="1:11">
      <c r="A24" s="19" t="s">
        <v>542</v>
      </c>
      <c r="B24" s="25">
        <v>349</v>
      </c>
      <c r="C24" s="25">
        <v>449</v>
      </c>
      <c r="D24" s="20">
        <f t="shared" si="6"/>
        <v>-100</v>
      </c>
      <c r="E24" s="14">
        <f t="shared" si="7"/>
        <v>-0.22271714922049</v>
      </c>
      <c r="F24" s="12" t="s">
        <v>543</v>
      </c>
      <c r="G24" s="13">
        <v>0</v>
      </c>
      <c r="H24" s="9">
        <v>27</v>
      </c>
      <c r="I24" s="15">
        <f t="shared" si="2"/>
        <v>-27</v>
      </c>
      <c r="J24" s="16">
        <f t="shared" si="5"/>
        <v>-1</v>
      </c>
      <c r="K24" s="23"/>
    </row>
    <row r="25" s="2" customFormat="1" ht="15" customHeight="1" spans="1:11">
      <c r="A25" s="19" t="s">
        <v>544</v>
      </c>
      <c r="B25" s="9">
        <v>233</v>
      </c>
      <c r="C25" s="9">
        <v>299</v>
      </c>
      <c r="D25" s="20">
        <f t="shared" si="6"/>
        <v>-66</v>
      </c>
      <c r="E25" s="14">
        <f t="shared" si="7"/>
        <v>-0.220735785953177</v>
      </c>
      <c r="F25" s="12" t="s">
        <v>545</v>
      </c>
      <c r="G25" s="13">
        <v>1749</v>
      </c>
      <c r="H25" s="9">
        <v>1500</v>
      </c>
      <c r="I25" s="15">
        <f t="shared" si="2"/>
        <v>249</v>
      </c>
      <c r="J25" s="16">
        <f t="shared" si="5"/>
        <v>0.166</v>
      </c>
      <c r="K25" s="23"/>
    </row>
    <row r="26" s="2" customFormat="1" ht="15" customHeight="1" spans="1:11">
      <c r="A26" s="19" t="s">
        <v>546</v>
      </c>
      <c r="B26" s="9">
        <v>53</v>
      </c>
      <c r="C26" s="9">
        <v>183</v>
      </c>
      <c r="D26" s="20">
        <f t="shared" si="6"/>
        <v>-130</v>
      </c>
      <c r="E26" s="14">
        <f t="shared" si="7"/>
        <v>-0.710382513661202</v>
      </c>
      <c r="F26" s="12" t="s">
        <v>547</v>
      </c>
      <c r="G26" s="13">
        <v>939</v>
      </c>
      <c r="H26" s="9">
        <v>826</v>
      </c>
      <c r="I26" s="15">
        <f t="shared" si="2"/>
        <v>113</v>
      </c>
      <c r="J26" s="16">
        <f t="shared" si="5"/>
        <v>0.13680387409201</v>
      </c>
      <c r="K26" s="23"/>
    </row>
    <row r="27" s="2" customFormat="1" ht="15" customHeight="1" spans="1:11">
      <c r="A27" s="12" t="s">
        <v>548</v>
      </c>
      <c r="B27" s="9">
        <v>726</v>
      </c>
      <c r="C27" s="9">
        <v>792</v>
      </c>
      <c r="D27" s="20">
        <f t="shared" si="6"/>
        <v>-66</v>
      </c>
      <c r="E27" s="14">
        <f t="shared" si="7"/>
        <v>-0.0833333333333333</v>
      </c>
      <c r="F27" s="12" t="s">
        <v>549</v>
      </c>
      <c r="G27" s="13">
        <v>0</v>
      </c>
      <c r="H27" s="9">
        <v>0</v>
      </c>
      <c r="I27" s="15">
        <f t="shared" si="2"/>
        <v>0</v>
      </c>
      <c r="J27" s="16">
        <v>0</v>
      </c>
      <c r="K27" s="23"/>
    </row>
    <row r="28" s="2" customFormat="1" ht="15" customHeight="1" spans="1:11">
      <c r="A28" s="12" t="s">
        <v>550</v>
      </c>
      <c r="B28" s="9">
        <v>1538</v>
      </c>
      <c r="C28" s="9">
        <v>843</v>
      </c>
      <c r="D28" s="20">
        <f t="shared" si="6"/>
        <v>695</v>
      </c>
      <c r="E28" s="14">
        <f t="shared" si="7"/>
        <v>0.824436536180308</v>
      </c>
      <c r="F28" s="12" t="s">
        <v>551</v>
      </c>
      <c r="G28" s="13">
        <f>SUM(G29:G37)</f>
        <v>23334</v>
      </c>
      <c r="H28" s="9">
        <f>SUM(H29:H37)</f>
        <v>13666</v>
      </c>
      <c r="I28" s="15">
        <f t="shared" si="2"/>
        <v>9668</v>
      </c>
      <c r="J28" s="16">
        <f t="shared" si="5"/>
        <v>0.707449143860676</v>
      </c>
      <c r="K28" s="23"/>
    </row>
    <row r="29" s="2" customFormat="1" ht="15" customHeight="1" spans="1:11">
      <c r="A29" s="12" t="s">
        <v>552</v>
      </c>
      <c r="B29" s="9">
        <v>0</v>
      </c>
      <c r="C29" s="9">
        <v>3526</v>
      </c>
      <c r="D29" s="20">
        <f t="shared" si="6"/>
        <v>-3526</v>
      </c>
      <c r="E29" s="14">
        <f t="shared" si="7"/>
        <v>-1</v>
      </c>
      <c r="F29" s="12" t="s">
        <v>553</v>
      </c>
      <c r="G29" s="13">
        <v>0</v>
      </c>
      <c r="H29" s="9"/>
      <c r="I29" s="15">
        <f t="shared" si="2"/>
        <v>0</v>
      </c>
      <c r="J29" s="16"/>
      <c r="K29" s="23"/>
    </row>
    <row r="30" s="2" customFormat="1" ht="15" customHeight="1" spans="1:11">
      <c r="A30" s="12" t="s">
        <v>554</v>
      </c>
      <c r="B30" s="9">
        <v>710</v>
      </c>
      <c r="C30" s="9">
        <v>510</v>
      </c>
      <c r="D30" s="20">
        <f t="shared" si="6"/>
        <v>200</v>
      </c>
      <c r="E30" s="14">
        <f t="shared" si="7"/>
        <v>0.392156862745098</v>
      </c>
      <c r="F30" s="12" t="s">
        <v>555</v>
      </c>
      <c r="G30" s="13">
        <v>6</v>
      </c>
      <c r="H30" s="9">
        <v>25</v>
      </c>
      <c r="I30" s="15">
        <f t="shared" si="2"/>
        <v>-19</v>
      </c>
      <c r="J30" s="16">
        <f t="shared" ref="J30:J32" si="8">(G30-H30)/H30</f>
        <v>-0.76</v>
      </c>
      <c r="K30" s="23"/>
    </row>
    <row r="31" s="2" customFormat="1" ht="15" customHeight="1" spans="1:11">
      <c r="A31" s="12" t="s">
        <v>556</v>
      </c>
      <c r="B31" s="9">
        <v>0</v>
      </c>
      <c r="C31" s="9">
        <v>82</v>
      </c>
      <c r="D31" s="20">
        <f t="shared" si="6"/>
        <v>-82</v>
      </c>
      <c r="E31" s="14">
        <f t="shared" si="7"/>
        <v>-1</v>
      </c>
      <c r="F31" s="12" t="s">
        <v>557</v>
      </c>
      <c r="G31" s="13">
        <v>0</v>
      </c>
      <c r="H31" s="9">
        <v>31</v>
      </c>
      <c r="I31" s="15">
        <f t="shared" si="2"/>
        <v>-31</v>
      </c>
      <c r="J31" s="16">
        <f t="shared" si="8"/>
        <v>-1</v>
      </c>
      <c r="K31" s="23"/>
    </row>
    <row r="32" s="2" customFormat="1" ht="15" customHeight="1" spans="1:11">
      <c r="B32" s="26"/>
      <c r="C32" s="26"/>
      <c r="D32" s="20"/>
      <c r="E32" s="14"/>
      <c r="F32" s="12" t="s">
        <v>558</v>
      </c>
      <c r="G32" s="13">
        <v>7921</v>
      </c>
      <c r="H32" s="9">
        <v>2185</v>
      </c>
      <c r="I32" s="15">
        <f t="shared" si="2"/>
        <v>5736</v>
      </c>
      <c r="J32" s="16">
        <f t="shared" si="8"/>
        <v>2.62517162471396</v>
      </c>
      <c r="K32" s="23"/>
    </row>
    <row r="33" s="2" customFormat="1" ht="15" customHeight="1" spans="1:11 16377:16378">
      <c r="A33" s="27"/>
      <c r="B33" s="28"/>
      <c r="C33" s="28"/>
      <c r="D33" s="20"/>
      <c r="E33" s="14"/>
      <c r="F33" s="29" t="s">
        <v>559</v>
      </c>
      <c r="G33" s="13">
        <v>46</v>
      </c>
      <c r="H33" s="9"/>
      <c r="I33" s="15">
        <f t="shared" si="2"/>
        <v>46</v>
      </c>
      <c r="J33" s="16"/>
      <c r="K33" s="23"/>
    </row>
    <row r="34" s="2" customFormat="1" ht="15" customHeight="1" spans="1:11 16377:16378">
      <c r="A34" s="12" t="s">
        <v>560</v>
      </c>
      <c r="B34" s="13">
        <v>0</v>
      </c>
      <c r="C34" s="13">
        <v>3452</v>
      </c>
      <c r="D34" s="20">
        <f>B34-C34</f>
        <v>-3452</v>
      </c>
      <c r="E34" s="14">
        <f>(B34-C34)/C34</f>
        <v>-1</v>
      </c>
      <c r="F34" s="12" t="s">
        <v>561</v>
      </c>
      <c r="G34" s="13">
        <v>0</v>
      </c>
      <c r="H34" s="9"/>
      <c r="I34" s="15">
        <f t="shared" si="2"/>
        <v>0</v>
      </c>
      <c r="J34" s="16"/>
      <c r="K34" s="23"/>
    </row>
    <row r="35" s="2" customFormat="1" ht="15" customHeight="1" spans="1:11 16377:16378">
      <c r="A35" s="30" t="s">
        <v>562</v>
      </c>
      <c r="B35" s="13">
        <v>0</v>
      </c>
      <c r="C35" s="13">
        <v>13090</v>
      </c>
      <c r="D35" s="20">
        <f>B35-C35</f>
        <v>-13090</v>
      </c>
      <c r="E35" s="14">
        <f>(B35-C35)/C35</f>
        <v>-1</v>
      </c>
      <c r="F35" s="12" t="s">
        <v>563</v>
      </c>
      <c r="G35" s="13">
        <v>0</v>
      </c>
      <c r="H35" s="9">
        <v>0</v>
      </c>
      <c r="I35" s="15">
        <f t="shared" si="2"/>
        <v>0</v>
      </c>
      <c r="J35" s="16">
        <v>0</v>
      </c>
      <c r="K35" s="23"/>
    </row>
    <row r="36" s="2" customFormat="1" ht="15" customHeight="1" spans="1:11 16377:16378">
      <c r="A36" s="27"/>
      <c r="B36" s="31"/>
      <c r="C36" s="31"/>
      <c r="D36" s="31"/>
      <c r="E36" s="31"/>
      <c r="F36" s="12" t="s">
        <v>564</v>
      </c>
      <c r="G36" s="13">
        <v>0</v>
      </c>
      <c r="H36" s="9">
        <v>0</v>
      </c>
      <c r="I36" s="15">
        <f t="shared" si="2"/>
        <v>0</v>
      </c>
      <c r="J36" s="16">
        <v>0</v>
      </c>
      <c r="K36" s="23"/>
    </row>
    <row r="37" s="2" customFormat="1" ht="15" customHeight="1" spans="1:11 16377:16378">
      <c r="A37" s="32"/>
      <c r="B37" s="31"/>
      <c r="C37" s="31"/>
      <c r="D37" s="31"/>
      <c r="E37" s="31"/>
      <c r="F37" s="12" t="s">
        <v>565</v>
      </c>
      <c r="G37" s="18">
        <v>15361</v>
      </c>
      <c r="H37" s="15">
        <v>11425</v>
      </c>
      <c r="I37" s="15">
        <f t="shared" si="2"/>
        <v>3936</v>
      </c>
      <c r="J37" s="16">
        <f t="shared" ref="J35:J38" si="9">(G37-H37)/H37</f>
        <v>0.344507658643326</v>
      </c>
      <c r="K37" s="23"/>
    </row>
    <row r="38" s="1" customFormat="1" spans="1:11 16377:16378">
      <c r="A38" s="33"/>
      <c r="B38" s="34"/>
      <c r="C38" s="34"/>
      <c r="D38" s="34"/>
      <c r="E38" s="34"/>
      <c r="F38" s="12" t="s">
        <v>566</v>
      </c>
      <c r="G38" s="18">
        <v>100</v>
      </c>
      <c r="H38" s="15">
        <v>1050</v>
      </c>
      <c r="I38" s="15">
        <f t="shared" si="2"/>
        <v>-950</v>
      </c>
      <c r="J38" s="16">
        <f t="shared" si="9"/>
        <v>-0.904761904761905</v>
      </c>
      <c r="K38" s="4"/>
      <c r="XEW38" s="5"/>
      <c r="XEX38" s="5"/>
    </row>
  </sheetData>
  <mergeCells count="2">
    <mergeCell ref="A2:J2"/>
    <mergeCell ref="A3:J3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A2" sqref="A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李涛</cp:lastModifiedBy>
  <dcterms:created xsi:type="dcterms:W3CDTF">2023-05-12T11:15:00Z</dcterms:created>
  <dcterms:modified xsi:type="dcterms:W3CDTF">2025-12-16T07:43:41Z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32B7858B460E40359B27C3E9A9A3FC34_12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