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firstSheet="2" activeTab="2"/>
  </bookViews>
  <sheets>
    <sheet name="Sheet1" sheetId="17" r:id="rId1"/>
    <sheet name="目录" sheetId="18" r:id="rId2"/>
    <sheet name="一般公共预算收入" sheetId="7" r:id="rId3"/>
    <sheet name="2019年区本级财政支出预算(草案)表" sheetId="28" r:id="rId4"/>
    <sheet name="一般公共预算本级支出预算（按功能分类）" sheetId="9" r:id="rId5"/>
    <sheet name="财力" sheetId="1" r:id="rId6"/>
    <sheet name="一般公共预算本级支出 " sheetId="11" r:id="rId7"/>
    <sheet name="一般公共预算本级基本支出" sheetId="8" r:id="rId8"/>
    <sheet name="支出经济科目" sheetId="16" r:id="rId9"/>
    <sheet name="一般公共预算基本支出预算明细表－工资福利支出" sheetId="24" r:id="rId10"/>
    <sheet name="一般公共预算基本支出预算明细表－一般商品和服务支出" sheetId="25" r:id="rId11"/>
    <sheet name="一般公共预算基本支出预算明细表－对个人和家庭的补助" sheetId="23" r:id="rId12"/>
    <sheet name="政府性基金收入" sheetId="2" r:id="rId13"/>
    <sheet name="政府性基金支出" sheetId="3" r:id="rId14"/>
    <sheet name="政府性基金转移支付表" sheetId="14" r:id="rId15"/>
    <sheet name="社会保险基金总表 " sheetId="13" r:id="rId16"/>
    <sheet name="社会保险基金收入表" sheetId="4" r:id="rId17"/>
    <sheet name="社会保险基金支出表" sheetId="12" r:id="rId18"/>
    <sheet name="一般债务余额及2019年度限额、余额应偿还情况表" sheetId="5" r:id="rId19"/>
    <sheet name="专项债务余额及2019年度限额、余额应偿还情况表" sheetId="29" r:id="rId20"/>
    <sheet name="国有资本预算收入" sheetId="6" r:id="rId21"/>
    <sheet name="国有资本预算支出" sheetId="15" r:id="rId22"/>
    <sheet name="扶贫资金" sheetId="22" r:id="rId23"/>
    <sheet name="一般预算税收返还和转移支付预算表" sheetId="27" r:id="rId24"/>
    <sheet name="分项目分地区转移支付预算明细表" sheetId="26" r:id="rId25"/>
    <sheet name="三公经费" sheetId="10" r:id="rId26"/>
  </sheets>
  <externalReferences>
    <externalReference r:id="rId27"/>
    <externalReference r:id="rId28"/>
  </externalReferences>
  <definedNames>
    <definedName name="g">#N/A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成沁洪</author>
  </authors>
  <commentList>
    <comment ref="C27" authorId="0">
      <text>
        <r>
          <rPr>
            <sz val="9"/>
            <rFont val="宋体"/>
            <charset val="134"/>
          </rPr>
          <t xml:space="preserve">=教育费附加+地方教育附加
</t>
        </r>
      </text>
    </comment>
    <comment ref="E27" authorId="0">
      <text>
        <r>
          <rPr>
            <b/>
            <sz val="9"/>
            <rFont val="宋体"/>
            <charset val="134"/>
          </rPr>
          <t>=教育费附加+地方教育附加</t>
        </r>
        <r>
          <rPr>
            <sz val="9"/>
            <rFont val="宋体"/>
            <charset val="134"/>
          </rPr>
          <t xml:space="preserve">
</t>
        </r>
      </text>
    </comment>
  </commentList>
</comments>
</file>

<file path=xl/comments2.xml><?xml version="1.0" encoding="utf-8"?>
<comments xmlns="http://schemas.openxmlformats.org/spreadsheetml/2006/main">
  <authors>
    <author>Administrator</author>
    <author>User</author>
  </authors>
  <commentList>
    <comment ref="B8" authorId="0">
      <text>
        <r>
          <rPr>
            <b/>
            <sz val="9"/>
            <rFont val="宋体"/>
            <charset val="134"/>
          </rPr>
          <t>Administrator:</t>
        </r>
        <r>
          <rPr>
            <sz val="9"/>
            <rFont val="宋体"/>
            <charset val="134"/>
          </rPr>
          <t xml:space="preserve">
2017年奖励财力11888万元
1、工商税奖励10785万
2、城建税奖励468万
3、教育费附加635万元。</t>
        </r>
      </text>
    </comment>
    <comment ref="B12" authorId="1">
      <text>
        <r>
          <rPr>
            <b/>
            <sz val="9"/>
            <rFont val="宋体"/>
            <charset val="134"/>
          </rPr>
          <t>User:</t>
        </r>
        <r>
          <rPr>
            <sz val="9"/>
            <rFont val="宋体"/>
            <charset val="134"/>
          </rPr>
          <t xml:space="preserve">
教育固定补助：915万+1160万+257万+237万+1880万=4449万（1123+756）</t>
        </r>
      </text>
    </comment>
    <comment ref="B13" authorId="0">
      <text>
        <r>
          <rPr>
            <b/>
            <sz val="9"/>
            <rFont val="宋体"/>
            <charset val="134"/>
          </rPr>
          <t>Administrator:</t>
        </r>
        <r>
          <rPr>
            <sz val="9"/>
            <rFont val="宋体"/>
            <charset val="134"/>
          </rPr>
          <t xml:space="preserve">
1、2016年均衡转移支付：2401万
2、2017年均衡转移支付：3013万</t>
        </r>
      </text>
    </comment>
  </commentList>
</comments>
</file>

<file path=xl/sharedStrings.xml><?xml version="1.0" encoding="utf-8"?>
<sst xmlns="http://schemas.openxmlformats.org/spreadsheetml/2006/main" count="1329" uniqueCount="660">
  <si>
    <t>2020年株洲市荷塘区政府财政预算公开表格</t>
  </si>
  <si>
    <r>
      <rPr>
        <b/>
        <sz val="18"/>
        <rFont val="宋体"/>
        <charset val="134"/>
      </rPr>
      <t>目</t>
    </r>
    <r>
      <rPr>
        <b/>
        <sz val="18"/>
        <rFont val="Times New Roman"/>
        <charset val="0"/>
      </rPr>
      <t xml:space="preserve">           </t>
    </r>
    <r>
      <rPr>
        <b/>
        <sz val="18"/>
        <rFont val="宋体"/>
        <charset val="134"/>
      </rPr>
      <t>录</t>
    </r>
  </si>
  <si>
    <t>表一：</t>
  </si>
  <si>
    <t>2020年区本级一般公共预算收入预算(草案)表</t>
  </si>
  <si>
    <t>表二：</t>
  </si>
  <si>
    <t>2020年区本级财政支出预算(草案)表</t>
  </si>
  <si>
    <t>表三：</t>
  </si>
  <si>
    <t>一般公共预算本级支出预算（按功能分类）</t>
  </si>
  <si>
    <t>表四：</t>
  </si>
  <si>
    <t xml:space="preserve">2020年株洲市荷塘区一般公共预算财力情况表    (草案）     </t>
  </si>
  <si>
    <t>表五：</t>
  </si>
  <si>
    <t>2020年度荷塘区一般公共预算本级基本支出拟安排：分单位简表</t>
  </si>
  <si>
    <t>表六：</t>
  </si>
  <si>
    <t>2020年株洲市荷塘区基本支出预算表（按经济科目）</t>
  </si>
  <si>
    <t>表七：</t>
  </si>
  <si>
    <t>一般公共预算基本支出预算明细表－工资福利支出</t>
  </si>
  <si>
    <t>表八：</t>
  </si>
  <si>
    <t>一般公共预算基本支出预算明细表－一般商品和服务支出</t>
  </si>
  <si>
    <t>表九：</t>
  </si>
  <si>
    <t>一般公共预算基本支出预算明细表－对个人和家庭的补助</t>
  </si>
  <si>
    <t>表十：</t>
  </si>
  <si>
    <t>2020年荷塘区政府性基金收入预算（草案）表</t>
  </si>
  <si>
    <t>表十一：</t>
  </si>
  <si>
    <t>2020年荷塘区政府性基金支出预算（草案）表</t>
  </si>
  <si>
    <t>表十二：</t>
  </si>
  <si>
    <t>2020年荷塘区政府性基金转移支付表</t>
  </si>
  <si>
    <t>表十三：</t>
  </si>
  <si>
    <t>2020年株洲市荷塘区社会保险基金预算总表</t>
  </si>
  <si>
    <t>表十四：</t>
  </si>
  <si>
    <t>2020年株洲市荷塘区社会保险基金预算收入表</t>
  </si>
  <si>
    <t>表十五：</t>
  </si>
  <si>
    <t>2020年株洲市荷塘区社会保险基金预算支出</t>
  </si>
  <si>
    <t>表十六：</t>
  </si>
  <si>
    <t>2019年荷塘区一般债务余额及2020年度限额、余额应偿还情况表</t>
  </si>
  <si>
    <t>表十七：</t>
  </si>
  <si>
    <t>2019年荷塘区专项债务余额及2020年度限额、余额应偿还情况表</t>
  </si>
  <si>
    <t>表十八：</t>
  </si>
  <si>
    <t>2020年株洲市荷塘区国有资产经营收入预算情况表</t>
  </si>
  <si>
    <t>表十九：</t>
  </si>
  <si>
    <t>2020年株洲市荷塘区国有资产经营支出预算情况表</t>
  </si>
  <si>
    <t>表二十：</t>
  </si>
  <si>
    <t>2020年财政扶贫资金安排情况表</t>
  </si>
  <si>
    <t>表二十一：</t>
  </si>
  <si>
    <t>2020年一般预算税收返还和转移支付预算表</t>
  </si>
  <si>
    <t>表二十二：</t>
  </si>
  <si>
    <t>2020年分项目分地区转移支付预算明细表</t>
  </si>
  <si>
    <t>表二十三：</t>
  </si>
  <si>
    <t xml:space="preserve"> 2020年株洲市荷塘区“三公”等经费预算情况表</t>
  </si>
  <si>
    <t xml:space="preserve"> 2020年区本级一般公共预算收入预算(草案)表</t>
  </si>
  <si>
    <t>单位：万元</t>
  </si>
  <si>
    <t>项  目</t>
  </si>
  <si>
    <t>2019年完成数</t>
  </si>
  <si>
    <t>2020年预算数</t>
  </si>
  <si>
    <t>增幅%</t>
  </si>
  <si>
    <t>增减额</t>
  </si>
  <si>
    <t>一般公共预算总收入</t>
  </si>
  <si>
    <t>其中：税收收入</t>
  </si>
  <si>
    <t xml:space="preserve">     非税收入</t>
  </si>
  <si>
    <t xml:space="preserve">税收收入比例%        </t>
  </si>
  <si>
    <t>一、地方收入</t>
  </si>
  <si>
    <t xml:space="preserve">地方税收收入比例%   </t>
  </si>
  <si>
    <t>（一）税收收入</t>
  </si>
  <si>
    <t>1．增值税（37.5%部分）</t>
  </si>
  <si>
    <t>2．企业所得税（28%部分）</t>
  </si>
  <si>
    <t>3．个人所得税（28%部分）</t>
  </si>
  <si>
    <t>4．资源税（75%部分）</t>
  </si>
  <si>
    <t>5．城市维护建设税</t>
  </si>
  <si>
    <t>6．房产税</t>
  </si>
  <si>
    <t>7．印花税</t>
  </si>
  <si>
    <t>8．城镇土地使用税（70%部分）</t>
  </si>
  <si>
    <t>9．土地增值税</t>
  </si>
  <si>
    <t>10．车船税</t>
  </si>
  <si>
    <t>11．耕地占用税</t>
  </si>
  <si>
    <t>12．契税</t>
  </si>
  <si>
    <t>13. 环境保护税（70%部分）</t>
  </si>
  <si>
    <t>14．其他税收收入</t>
  </si>
  <si>
    <t>其中：营业税尾欠收入（37.5%部分）</t>
  </si>
  <si>
    <t>（二）非税收入</t>
  </si>
  <si>
    <t>1.教育费附加</t>
  </si>
  <si>
    <t>2.残疾人保障金</t>
  </si>
  <si>
    <t>3.其他</t>
  </si>
  <si>
    <t>二、上划中央收入</t>
  </si>
  <si>
    <t>1．增值税（50%部分）</t>
  </si>
  <si>
    <t>2．消费税（100%部分）</t>
  </si>
  <si>
    <t>3．企业所得税（60%部分）</t>
  </si>
  <si>
    <t>4．个人所得税（60%部分）</t>
  </si>
  <si>
    <t>5. 营业税尾欠收入（50%部分）</t>
  </si>
  <si>
    <t>三、上划省级收入</t>
  </si>
  <si>
    <t>1．增值税（12.5%部分）</t>
  </si>
  <si>
    <t>2．企业所得税（12%部分）</t>
  </si>
  <si>
    <t>3．个人所得税（12%部分）</t>
  </si>
  <si>
    <t>4．资源税（25%部分）</t>
  </si>
  <si>
    <t>5. 城镇土地使用税（30%部分）</t>
  </si>
  <si>
    <t>6. 环境保护税（30%部分）</t>
  </si>
  <si>
    <t>7．营业税尾欠收入（12.5%部分）</t>
  </si>
  <si>
    <r>
      <rPr>
        <sz val="12"/>
        <rFont val="仿宋_GB2312"/>
        <charset val="134"/>
      </rPr>
      <t>单位</t>
    </r>
    <r>
      <rPr>
        <sz val="12"/>
        <rFont val="仿宋_GB2312"/>
        <charset val="134"/>
      </rPr>
      <t>:</t>
    </r>
    <r>
      <rPr>
        <sz val="12"/>
        <rFont val="仿宋_GB2312"/>
        <charset val="134"/>
      </rPr>
      <t>万元</t>
    </r>
  </si>
  <si>
    <t>类</t>
  </si>
  <si>
    <t>款</t>
  </si>
  <si>
    <t>项   目</t>
  </si>
  <si>
    <t xml:space="preserve"> </t>
  </si>
  <si>
    <t>金额</t>
  </si>
  <si>
    <t>合计</t>
  </si>
  <si>
    <t>203</t>
  </si>
  <si>
    <t>国防支出</t>
  </si>
  <si>
    <t>01</t>
  </si>
  <si>
    <t>一般公共服务支出</t>
  </si>
  <si>
    <t>06</t>
  </si>
  <si>
    <r>
      <rPr>
        <sz val="16"/>
        <rFont val="仿宋_GB2312"/>
        <charset val="134"/>
      </rPr>
      <t xml:space="preserve">  </t>
    </r>
    <r>
      <rPr>
        <sz val="16"/>
        <rFont val="仿宋_GB2312"/>
        <charset val="134"/>
      </rPr>
      <t>国防动员</t>
    </r>
  </si>
  <si>
    <t xml:space="preserve">  人大事务</t>
  </si>
  <si>
    <t>99</t>
  </si>
  <si>
    <t xml:space="preserve">  其他国防支出</t>
  </si>
  <si>
    <t>02</t>
  </si>
  <si>
    <t xml:space="preserve">  政协事务</t>
  </si>
  <si>
    <t>204</t>
  </si>
  <si>
    <t>公共安全支出</t>
  </si>
  <si>
    <t>03</t>
  </si>
  <si>
    <t xml:space="preserve">  政府办公厅（室）及相关机构事务</t>
  </si>
  <si>
    <t xml:space="preserve">  武装警察部队</t>
  </si>
  <si>
    <t>04</t>
  </si>
  <si>
    <t xml:space="preserve">  发展与改革事务</t>
  </si>
  <si>
    <r>
      <rPr>
        <sz val="16"/>
        <rFont val="仿宋_GB2312"/>
        <charset val="134"/>
      </rPr>
      <t xml:space="preserve">   </t>
    </r>
    <r>
      <rPr>
        <sz val="16"/>
        <rFont val="仿宋_GB2312"/>
        <charset val="134"/>
      </rPr>
      <t>公安</t>
    </r>
  </si>
  <si>
    <t>05</t>
  </si>
  <si>
    <t xml:space="preserve">  统计信息事务</t>
  </si>
  <si>
    <r>
      <rPr>
        <sz val="16"/>
        <rFont val="仿宋_GB2312"/>
        <charset val="134"/>
      </rPr>
      <t xml:space="preserve">   </t>
    </r>
    <r>
      <rPr>
        <sz val="16"/>
        <rFont val="仿宋_GB2312"/>
        <charset val="134"/>
      </rPr>
      <t>检察</t>
    </r>
  </si>
  <si>
    <t xml:space="preserve">  财政事务</t>
  </si>
  <si>
    <r>
      <rPr>
        <sz val="16"/>
        <rFont val="仿宋_GB2312"/>
        <charset val="134"/>
      </rPr>
      <t xml:space="preserve">   </t>
    </r>
    <r>
      <rPr>
        <sz val="16"/>
        <rFont val="仿宋_GB2312"/>
        <charset val="134"/>
      </rPr>
      <t>法院</t>
    </r>
  </si>
  <si>
    <t>07</t>
  </si>
  <si>
    <t xml:space="preserve">  税收事务</t>
  </si>
  <si>
    <r>
      <rPr>
        <sz val="16"/>
        <rFont val="仿宋_GB2312"/>
        <charset val="134"/>
      </rPr>
      <t xml:space="preserve">   </t>
    </r>
    <r>
      <rPr>
        <sz val="16"/>
        <rFont val="仿宋_GB2312"/>
        <charset val="134"/>
      </rPr>
      <t>司法</t>
    </r>
  </si>
  <si>
    <t>08</t>
  </si>
  <si>
    <t xml:space="preserve">  审计事务</t>
  </si>
  <si>
    <t>205</t>
  </si>
  <si>
    <t>教育支出</t>
  </si>
  <si>
    <t>10</t>
  </si>
  <si>
    <t xml:space="preserve">  人力资源事务</t>
  </si>
  <si>
    <r>
      <rPr>
        <sz val="16"/>
        <rFont val="仿宋_GB2312"/>
        <charset val="134"/>
      </rPr>
      <t xml:space="preserve">   </t>
    </r>
    <r>
      <rPr>
        <sz val="16"/>
        <rFont val="仿宋_GB2312"/>
        <charset val="134"/>
      </rPr>
      <t>教育管理事务</t>
    </r>
  </si>
  <si>
    <t>11</t>
  </si>
  <si>
    <t xml:space="preserve">  纪检监察事务</t>
  </si>
  <si>
    <r>
      <rPr>
        <sz val="16"/>
        <rFont val="仿宋_GB2312"/>
        <charset val="134"/>
      </rPr>
      <t xml:space="preserve">   </t>
    </r>
    <r>
      <rPr>
        <sz val="16"/>
        <rFont val="仿宋_GB2312"/>
        <charset val="134"/>
      </rPr>
      <t>普通教育</t>
    </r>
  </si>
  <si>
    <t>13</t>
  </si>
  <si>
    <t xml:space="preserve">  商贸事务</t>
  </si>
  <si>
    <t xml:space="preserve">   成人教育</t>
  </si>
  <si>
    <t>201</t>
  </si>
  <si>
    <t>14</t>
  </si>
  <si>
    <t xml:space="preserve">  知识产权事务</t>
  </si>
  <si>
    <t>206</t>
  </si>
  <si>
    <t>09</t>
  </si>
  <si>
    <r>
      <rPr>
        <sz val="16"/>
        <rFont val="仿宋_GB2312"/>
        <charset val="134"/>
      </rPr>
      <t xml:space="preserve">  </t>
    </r>
    <r>
      <rPr>
        <sz val="16"/>
        <rFont val="仿宋_GB2312"/>
        <charset val="134"/>
      </rPr>
      <t>教育费附加安排的支出</t>
    </r>
  </si>
  <si>
    <t>25</t>
  </si>
  <si>
    <t xml:space="preserve">  港澳台侨事务</t>
  </si>
  <si>
    <t>科学技术支出</t>
  </si>
  <si>
    <t>28</t>
  </si>
  <si>
    <t xml:space="preserve">  民主党派及工商联事务</t>
  </si>
  <si>
    <r>
      <rPr>
        <sz val="16"/>
        <rFont val="仿宋_GB2312"/>
        <charset val="134"/>
      </rPr>
      <t xml:space="preserve">   </t>
    </r>
    <r>
      <rPr>
        <sz val="16"/>
        <rFont val="仿宋_GB2312"/>
        <charset val="134"/>
      </rPr>
      <t>科学技术管理事务</t>
    </r>
  </si>
  <si>
    <t>29</t>
  </si>
  <si>
    <t xml:space="preserve">  群众团体事务</t>
  </si>
  <si>
    <t>210</t>
  </si>
  <si>
    <r>
      <rPr>
        <sz val="16"/>
        <rFont val="仿宋_GB2312"/>
        <charset val="134"/>
      </rPr>
      <t xml:space="preserve">   </t>
    </r>
    <r>
      <rPr>
        <sz val="16"/>
        <rFont val="仿宋_GB2312"/>
        <charset val="134"/>
      </rPr>
      <t>科学技术普及</t>
    </r>
  </si>
  <si>
    <t>31</t>
  </si>
  <si>
    <t xml:space="preserve">  党委办公厅（室）及相关机构事务</t>
  </si>
  <si>
    <t>文化旅游体育与传媒支出</t>
  </si>
  <si>
    <t xml:space="preserve">  组织事务</t>
  </si>
  <si>
    <t xml:space="preserve">  文化和旅游</t>
  </si>
  <si>
    <t>33</t>
  </si>
  <si>
    <t xml:space="preserve">  宣传事务</t>
  </si>
  <si>
    <t>211</t>
  </si>
  <si>
    <t>节能环保支出</t>
  </si>
  <si>
    <t>34</t>
  </si>
  <si>
    <t xml:space="preserve">  统战事务</t>
  </si>
  <si>
    <r>
      <rPr>
        <sz val="16"/>
        <rFont val="仿宋_GB2312"/>
        <charset val="134"/>
      </rPr>
      <t xml:space="preserve">   </t>
    </r>
    <r>
      <rPr>
        <sz val="16"/>
        <rFont val="仿宋_GB2312"/>
        <charset val="134"/>
      </rPr>
      <t>环境保护管理事务</t>
    </r>
  </si>
  <si>
    <t>36</t>
  </si>
  <si>
    <t xml:space="preserve">  其他共产党事务支出</t>
  </si>
  <si>
    <r>
      <rPr>
        <sz val="16"/>
        <rFont val="仿宋_GB2312"/>
        <charset val="134"/>
      </rPr>
      <t xml:space="preserve">   </t>
    </r>
    <r>
      <rPr>
        <sz val="16"/>
        <rFont val="仿宋_GB2312"/>
        <charset val="134"/>
      </rPr>
      <t>污染防治</t>
    </r>
  </si>
  <si>
    <t>37</t>
  </si>
  <si>
    <t xml:space="preserve">  网信事务</t>
  </si>
  <si>
    <t>212</t>
  </si>
  <si>
    <t>城乡社区支出</t>
  </si>
  <si>
    <t xml:space="preserve">  市场监督管理事务</t>
  </si>
  <si>
    <t xml:space="preserve">   城乡社区管理事务</t>
  </si>
  <si>
    <t>208</t>
  </si>
  <si>
    <t>社会保障和就业支出</t>
  </si>
  <si>
    <t xml:space="preserve">   城乡社区环境卫生</t>
  </si>
  <si>
    <r>
      <rPr>
        <sz val="16"/>
        <rFont val="仿宋_GB2312"/>
        <charset val="134"/>
      </rPr>
      <t xml:space="preserve">   </t>
    </r>
    <r>
      <rPr>
        <sz val="16"/>
        <rFont val="仿宋_GB2312"/>
        <charset val="134"/>
      </rPr>
      <t>人力资源和社会保障管理事务</t>
    </r>
  </si>
  <si>
    <t>213</t>
  </si>
  <si>
    <t xml:space="preserve">   其他城乡社区支出</t>
  </si>
  <si>
    <r>
      <rPr>
        <sz val="16"/>
        <rFont val="仿宋_GB2312"/>
        <charset val="134"/>
      </rPr>
      <t xml:space="preserve">   </t>
    </r>
    <r>
      <rPr>
        <sz val="16"/>
        <rFont val="仿宋_GB2312"/>
        <charset val="134"/>
      </rPr>
      <t>民政管理事务</t>
    </r>
  </si>
  <si>
    <t>农林水支出</t>
  </si>
  <si>
    <t xml:space="preserve">   行政事业单位养老支出</t>
  </si>
  <si>
    <t xml:space="preserve">  农业农村</t>
  </si>
  <si>
    <t xml:space="preserve">   就业</t>
  </si>
  <si>
    <t xml:space="preserve">  林业与草原</t>
  </si>
  <si>
    <t xml:space="preserve">   抚恤</t>
  </si>
  <si>
    <t xml:space="preserve">  水利</t>
  </si>
  <si>
    <r>
      <rPr>
        <sz val="16"/>
        <rFont val="仿宋_GB2312"/>
        <charset val="134"/>
      </rPr>
      <t xml:space="preserve">   </t>
    </r>
    <r>
      <rPr>
        <sz val="16"/>
        <rFont val="仿宋_GB2312"/>
        <charset val="134"/>
      </rPr>
      <t>退役安置</t>
    </r>
  </si>
  <si>
    <t xml:space="preserve">  农村综合改革</t>
  </si>
  <si>
    <t xml:space="preserve">   社会福利</t>
  </si>
  <si>
    <t xml:space="preserve">  普惠金融发展支出</t>
  </si>
  <si>
    <r>
      <rPr>
        <sz val="16"/>
        <rFont val="仿宋_GB2312"/>
        <charset val="134"/>
      </rPr>
      <t xml:space="preserve">   </t>
    </r>
    <r>
      <rPr>
        <sz val="16"/>
        <rFont val="仿宋_GB2312"/>
        <charset val="134"/>
      </rPr>
      <t>残疾人事业</t>
    </r>
  </si>
  <si>
    <t>交通运输支出</t>
  </si>
  <si>
    <t>16</t>
  </si>
  <si>
    <r>
      <rPr>
        <sz val="16"/>
        <rFont val="仿宋_GB2312"/>
        <charset val="134"/>
      </rPr>
      <t xml:space="preserve">   </t>
    </r>
    <r>
      <rPr>
        <sz val="16"/>
        <rFont val="仿宋_GB2312"/>
        <charset val="134"/>
      </rPr>
      <t>红十字事业</t>
    </r>
  </si>
  <si>
    <t xml:space="preserve">  公路水路运输</t>
  </si>
  <si>
    <t>19</t>
  </si>
  <si>
    <r>
      <rPr>
        <sz val="16"/>
        <rFont val="仿宋_GB2312"/>
        <charset val="134"/>
      </rPr>
      <t xml:space="preserve">   </t>
    </r>
    <r>
      <rPr>
        <sz val="16"/>
        <rFont val="仿宋_GB2312"/>
        <charset val="134"/>
      </rPr>
      <t>最低生活保障</t>
    </r>
  </si>
  <si>
    <t>220</t>
  </si>
  <si>
    <t>自然资源海洋气象的支出</t>
  </si>
  <si>
    <t>26</t>
  </si>
  <si>
    <t xml:space="preserve">  财政对基本养老保险基金的补助</t>
  </si>
  <si>
    <t xml:space="preserve">  自然资源事务</t>
  </si>
  <si>
    <t xml:space="preserve">  退役事务军人管理事务</t>
  </si>
  <si>
    <t>222</t>
  </si>
  <si>
    <t>粮油物资储备支出</t>
  </si>
  <si>
    <t xml:space="preserve">  其他社会保障和就业支出</t>
  </si>
  <si>
    <t xml:space="preserve">  粮油事务</t>
  </si>
  <si>
    <t>医疗卫生与计划生育支出</t>
  </si>
  <si>
    <t>230</t>
  </si>
  <si>
    <t>转移性支出</t>
  </si>
  <si>
    <t xml:space="preserve">  卫生健康管理事务</t>
  </si>
  <si>
    <t xml:space="preserve">  一般性转移支付</t>
  </si>
  <si>
    <t xml:space="preserve">  公立医院</t>
  </si>
  <si>
    <t>232</t>
  </si>
  <si>
    <t>债务付息支出</t>
  </si>
  <si>
    <t xml:space="preserve">  基层医疗卫生机构</t>
  </si>
  <si>
    <r>
      <rPr>
        <sz val="16"/>
        <rFont val="仿宋_GB2312"/>
        <charset val="134"/>
      </rPr>
      <t xml:space="preserve">   </t>
    </r>
    <r>
      <rPr>
        <sz val="16"/>
        <rFont val="仿宋_GB2312"/>
        <charset val="134"/>
      </rPr>
      <t>地方政府一般债券付息支出</t>
    </r>
  </si>
  <si>
    <t xml:space="preserve">  公共卫生</t>
  </si>
  <si>
    <t>224</t>
  </si>
  <si>
    <t>灾难防治及应急管理支出</t>
  </si>
  <si>
    <t xml:space="preserve">  计划生育事务</t>
  </si>
  <si>
    <r>
      <rPr>
        <sz val="16"/>
        <rFont val="仿宋_GB2312"/>
        <charset val="134"/>
      </rPr>
      <t xml:space="preserve">   </t>
    </r>
    <r>
      <rPr>
        <sz val="16"/>
        <rFont val="仿宋_GB2312"/>
        <charset val="134"/>
      </rPr>
      <t>应急管理事务</t>
    </r>
  </si>
  <si>
    <t>12</t>
  </si>
  <si>
    <t xml:space="preserve">  财政对基本医疗保险基金的补助</t>
  </si>
  <si>
    <r>
      <rPr>
        <sz val="16"/>
        <rFont val="仿宋_GB2312"/>
        <charset val="134"/>
      </rPr>
      <t xml:space="preserve">   </t>
    </r>
    <r>
      <rPr>
        <sz val="16"/>
        <rFont val="仿宋_GB2312"/>
        <charset val="134"/>
      </rPr>
      <t>消防事务</t>
    </r>
  </si>
  <si>
    <t xml:space="preserve">  医疗救助</t>
  </si>
  <si>
    <t xml:space="preserve">  优抚对象医疗</t>
  </si>
  <si>
    <t>15</t>
  </si>
  <si>
    <t xml:space="preserve">  医疗保障管理事务</t>
  </si>
  <si>
    <t xml:space="preserve">2020年株洲市荷塘区一般公共预算财力情况表    (草案） </t>
  </si>
  <si>
    <t>收 入 项 目</t>
  </si>
  <si>
    <t>金  额</t>
  </si>
  <si>
    <t>支 出 项 目</t>
  </si>
  <si>
    <t>五、上解支出</t>
  </si>
  <si>
    <t>税收收入</t>
  </si>
  <si>
    <t>（1）中央借款上解</t>
  </si>
  <si>
    <t>非税收入</t>
  </si>
  <si>
    <t>（2）向中央作贡献上解</t>
  </si>
  <si>
    <t>二、上级补助收入</t>
  </si>
  <si>
    <t>（3）税务经费上收</t>
  </si>
  <si>
    <t>（一）返还性收入</t>
  </si>
  <si>
    <t>（4）农业税价差上解</t>
  </si>
  <si>
    <t>1、增值税税收返还收入</t>
  </si>
  <si>
    <t>（5）乡镇财政管理经费上划</t>
  </si>
  <si>
    <t>2、所得税基数返还收入</t>
  </si>
  <si>
    <t>（6）2010年体制改革后所得税及资源税、土地增值税、城镇土地使用税上解</t>
  </si>
  <si>
    <t>3、2010年省财政体制改革定增值税营业税基数返还收入</t>
  </si>
  <si>
    <t>（7）省垫付粮食风险基金和新增粮食财务挂账贴息上解</t>
  </si>
  <si>
    <t>4、2013年城镇土地使用税基数返还收入</t>
  </si>
  <si>
    <t>（8）市县对口支援上解-援疆援藏</t>
  </si>
  <si>
    <t>（二）一般性转移支付</t>
  </si>
  <si>
    <t>（9）环保事业费支出基数上划</t>
  </si>
  <si>
    <t>1、均衡性转移支付收入</t>
  </si>
  <si>
    <t>（10）体制上解（云龙4村划转）</t>
  </si>
  <si>
    <t>2、企业事业单位划转补助收入</t>
  </si>
  <si>
    <t>（11）省下放税收上解-固定基数</t>
  </si>
  <si>
    <t>3、农村综合改革转移支付-村级组织运转经费补助资金</t>
  </si>
  <si>
    <t>（12）金融保险业增值税</t>
  </si>
  <si>
    <t>4、固定数额补助收入</t>
  </si>
  <si>
    <t>（13）耕地占用税上解</t>
  </si>
  <si>
    <t>4-1调整工资转移支付补助收入</t>
  </si>
  <si>
    <t>（14）城建税上解基数</t>
  </si>
  <si>
    <t>4-2农村税费改革转移支付补助收入</t>
  </si>
  <si>
    <t>（15）云龙区中小学生均经费清算</t>
  </si>
  <si>
    <t>4-3 2012公共卫生与基层医疗卫生事业单位绩效工资转移支付资金</t>
  </si>
  <si>
    <t>（16）省以下法院、检察院经费上划</t>
  </si>
  <si>
    <t>5、其他一般性转移支付-社区运转补助资金</t>
  </si>
  <si>
    <t>（17）环保税上解</t>
  </si>
  <si>
    <t>6、工商税收体制奖励</t>
  </si>
  <si>
    <t>（18）地方政府债券发行费扣缴</t>
  </si>
  <si>
    <t>其中：定额补助基数</t>
  </si>
  <si>
    <t>（19）地方教育附加上解</t>
  </si>
  <si>
    <t xml:space="preserve">      递增补助基数</t>
  </si>
  <si>
    <t>（20）城管、拆违考核上解</t>
  </si>
  <si>
    <t xml:space="preserve">      分享财力补助</t>
  </si>
  <si>
    <t>（21）税务部门经费基数划转省级</t>
  </si>
  <si>
    <t>7、城管体制调整支出基数补助</t>
  </si>
  <si>
    <t>（22）税务经费上划市级</t>
  </si>
  <si>
    <t>8、教育布局调整支出基数补助</t>
  </si>
  <si>
    <t>（23）垃圾焚烧上解</t>
  </si>
  <si>
    <t>9、教育布局调整定额补助</t>
  </si>
  <si>
    <t>（24）“城市智慧”电子眼</t>
  </si>
  <si>
    <t>10、2015年新增教育补助事项</t>
  </si>
  <si>
    <t>（25）交通协辅警上解</t>
  </si>
  <si>
    <t>11、税务经费补助</t>
  </si>
  <si>
    <t>（26）公安、审计查税扣款等，城管、治违季度考核扣分</t>
  </si>
  <si>
    <t>12、千金药业税收补助</t>
  </si>
  <si>
    <t>（27）基本公共服务领域省与市县共同财政事权和支出责任划分改革支出基数</t>
  </si>
  <si>
    <t>13、市城郊农村信用合作社财力</t>
  </si>
  <si>
    <t>（28）出口退税基数上解</t>
  </si>
  <si>
    <t>14、车船税财力补助</t>
  </si>
  <si>
    <t>（29）农村人居环境整治考核上解</t>
  </si>
  <si>
    <t>15、市场监督管理部门经费拨款基数</t>
  </si>
  <si>
    <t>（30）其他扣款</t>
  </si>
  <si>
    <t>（三）提前下达、预计下达转移支付</t>
  </si>
  <si>
    <t>六、一般公共预算支出</t>
  </si>
  <si>
    <t>三、上年结余</t>
  </si>
  <si>
    <t>四、基金调入</t>
  </si>
  <si>
    <t>收入合计</t>
  </si>
  <si>
    <t>支出合计</t>
  </si>
  <si>
    <t>单位：元</t>
  </si>
  <si>
    <t>单位</t>
  </si>
  <si>
    <t>在职（人）</t>
  </si>
  <si>
    <t>离退（人）</t>
  </si>
  <si>
    <t>人员经费</t>
  </si>
  <si>
    <t>公用经费</t>
  </si>
  <si>
    <t>其他交通费用（车补）</t>
  </si>
  <si>
    <t>专项支出</t>
  </si>
  <si>
    <t>支出总计</t>
  </si>
  <si>
    <t>人大</t>
  </si>
  <si>
    <t xml:space="preserve">          </t>
  </si>
  <si>
    <t>政府办</t>
  </si>
  <si>
    <t>信访局</t>
  </si>
  <si>
    <t>发改局</t>
  </si>
  <si>
    <t>统计局</t>
  </si>
  <si>
    <t>财政局</t>
  </si>
  <si>
    <t>人社局</t>
  </si>
  <si>
    <t>机关事务服务中心</t>
  </si>
  <si>
    <t>审计局</t>
  </si>
  <si>
    <t>科工信局</t>
  </si>
  <si>
    <t>商粮局</t>
  </si>
  <si>
    <t>产业服务中心</t>
  </si>
  <si>
    <t>文联</t>
  </si>
  <si>
    <t>行政审批局</t>
  </si>
  <si>
    <t>荷塘月色管委会</t>
  </si>
  <si>
    <t>征管办</t>
  </si>
  <si>
    <t>网格化管理中心</t>
  </si>
  <si>
    <t>侨联</t>
  </si>
  <si>
    <t>市场服务中心</t>
  </si>
  <si>
    <t>金融办</t>
  </si>
  <si>
    <t>优化营商中心</t>
  </si>
  <si>
    <t>市场监督管理局</t>
  </si>
  <si>
    <t>区本级</t>
  </si>
  <si>
    <t>区委办</t>
  </si>
  <si>
    <t>巡察办</t>
  </si>
  <si>
    <t>组织部</t>
  </si>
  <si>
    <t>编办</t>
  </si>
  <si>
    <t>政法委</t>
  </si>
  <si>
    <t>纪监</t>
  </si>
  <si>
    <t>宣传部</t>
  </si>
  <si>
    <t>统战部</t>
  </si>
  <si>
    <t>经济研究中心</t>
  </si>
  <si>
    <t>网信办</t>
  </si>
  <si>
    <t>政协</t>
  </si>
  <si>
    <t>工商联</t>
  </si>
  <si>
    <t>总工会</t>
  </si>
  <si>
    <t>妇联</t>
  </si>
  <si>
    <t>团委</t>
  </si>
  <si>
    <t>红十字会</t>
  </si>
  <si>
    <t>司法局</t>
  </si>
  <si>
    <t>教育局</t>
  </si>
  <si>
    <t>教育二级机构</t>
  </si>
  <si>
    <t>教育局离休人员</t>
  </si>
  <si>
    <t>城区中学</t>
  </si>
  <si>
    <t>农村中学</t>
  </si>
  <si>
    <t>城区小学</t>
  </si>
  <si>
    <t>农村小学</t>
  </si>
  <si>
    <t>聘用教师</t>
  </si>
  <si>
    <t>幼儿园</t>
  </si>
  <si>
    <t>科技协会</t>
  </si>
  <si>
    <t>金山民科园</t>
  </si>
  <si>
    <t>文体和旅游局</t>
  </si>
  <si>
    <t>民政局</t>
  </si>
  <si>
    <t>退役军人事务局</t>
  </si>
  <si>
    <t>残联</t>
  </si>
  <si>
    <t>社区</t>
  </si>
  <si>
    <t>卫健局</t>
  </si>
  <si>
    <t>卫计监督执法局</t>
  </si>
  <si>
    <t>计生协会</t>
  </si>
  <si>
    <t>疾控中心</t>
  </si>
  <si>
    <t>妇幼站</t>
  </si>
  <si>
    <t>医疗保障局</t>
  </si>
  <si>
    <t>城管局</t>
  </si>
  <si>
    <t>住建局</t>
  </si>
  <si>
    <t>环卫处</t>
  </si>
  <si>
    <t>城管大队</t>
  </si>
  <si>
    <t>治违大队</t>
  </si>
  <si>
    <t>物业服务中心</t>
  </si>
  <si>
    <t>绿化处</t>
  </si>
  <si>
    <t>农工局</t>
  </si>
  <si>
    <t>村级运转</t>
  </si>
  <si>
    <t>应急管理局</t>
  </si>
  <si>
    <t>交通局</t>
  </si>
  <si>
    <t>司勤人员</t>
  </si>
  <si>
    <t>政府雇员</t>
  </si>
  <si>
    <t>消防员</t>
  </si>
  <si>
    <t>六办行政</t>
  </si>
  <si>
    <t>乡镇行政</t>
  </si>
  <si>
    <t>六办党群服务</t>
  </si>
  <si>
    <t>聘用律师</t>
  </si>
  <si>
    <t>检察院</t>
  </si>
  <si>
    <r>
      <rPr>
        <sz val="12"/>
        <rFont val="仿宋_GB2312"/>
        <charset val="134"/>
      </rPr>
      <t>法</t>
    </r>
    <r>
      <rPr>
        <sz val="12"/>
        <rFont val="Times New Roman"/>
        <charset val="0"/>
      </rPr>
      <t xml:space="preserve">  </t>
    </r>
    <r>
      <rPr>
        <sz val="12"/>
        <rFont val="仿宋_GB2312"/>
        <charset val="134"/>
      </rPr>
      <t>院</t>
    </r>
  </si>
  <si>
    <t>六办文广</t>
  </si>
  <si>
    <t>社保局（退管办）</t>
  </si>
  <si>
    <t>六办退役军人站</t>
  </si>
  <si>
    <t>工勤人员</t>
  </si>
  <si>
    <t>政法巡防队员</t>
  </si>
  <si>
    <t>社区（苗圃）</t>
  </si>
  <si>
    <t>六办计育</t>
  </si>
  <si>
    <t>医院、卫生院</t>
  </si>
  <si>
    <t>六办城维</t>
  </si>
  <si>
    <t>协管员</t>
  </si>
  <si>
    <t>网格员</t>
  </si>
  <si>
    <t>防疫员</t>
  </si>
  <si>
    <t>六办农业</t>
  </si>
  <si>
    <t>国有土地上房屋征拆处荷塘中心</t>
  </si>
  <si>
    <r>
      <rPr>
        <sz val="12"/>
        <rFont val="Times New Roman"/>
        <charset val="0"/>
      </rPr>
      <t xml:space="preserve">  </t>
    </r>
    <r>
      <rPr>
        <sz val="12"/>
        <rFont val="仿宋_GB2312"/>
        <charset val="134"/>
      </rPr>
      <t>公安荷塘分局</t>
    </r>
  </si>
  <si>
    <r>
      <rPr>
        <sz val="12"/>
        <rFont val="Times New Roman"/>
        <charset val="0"/>
      </rPr>
      <t xml:space="preserve">  </t>
    </r>
    <r>
      <rPr>
        <sz val="12"/>
        <rFont val="仿宋_GB2312"/>
        <charset val="134"/>
      </rPr>
      <t>交警荷塘大队</t>
    </r>
  </si>
  <si>
    <r>
      <rPr>
        <sz val="12"/>
        <rFont val="Times New Roman"/>
        <charset val="0"/>
      </rPr>
      <t xml:space="preserve">  </t>
    </r>
    <r>
      <rPr>
        <sz val="12"/>
        <rFont val="仿宋_GB2312"/>
        <charset val="134"/>
      </rPr>
      <t>生态环境局荷塘分局</t>
    </r>
  </si>
  <si>
    <r>
      <rPr>
        <sz val="12"/>
        <rFont val="Times New Roman"/>
        <charset val="0"/>
      </rPr>
      <t xml:space="preserve">  </t>
    </r>
    <r>
      <rPr>
        <sz val="12"/>
        <rFont val="仿宋_GB2312"/>
        <charset val="134"/>
      </rPr>
      <t>武装部</t>
    </r>
  </si>
  <si>
    <r>
      <rPr>
        <sz val="12"/>
        <rFont val="Times New Roman"/>
        <charset val="0"/>
      </rPr>
      <t xml:space="preserve">  </t>
    </r>
    <r>
      <rPr>
        <sz val="12"/>
        <rFont val="仿宋_GB2312"/>
        <charset val="134"/>
      </rPr>
      <t>消防荷塘大队</t>
    </r>
  </si>
  <si>
    <t>土地储备中心</t>
  </si>
  <si>
    <t>提前下达</t>
  </si>
  <si>
    <r>
      <rPr>
        <sz val="12"/>
        <rFont val="Times New Roman"/>
        <charset val="0"/>
      </rPr>
      <t xml:space="preserve">  </t>
    </r>
    <r>
      <rPr>
        <sz val="12"/>
        <rFont val="仿宋_GB2312"/>
        <charset val="134"/>
      </rPr>
      <t>区本级</t>
    </r>
    <r>
      <rPr>
        <sz val="12"/>
        <rFont val="Times New Roman"/>
        <charset val="0"/>
      </rPr>
      <t>--</t>
    </r>
    <r>
      <rPr>
        <sz val="12"/>
        <rFont val="仿宋_GB2312"/>
        <charset val="134"/>
      </rPr>
      <t>专项经费</t>
    </r>
  </si>
  <si>
    <r>
      <rPr>
        <sz val="12"/>
        <rFont val="Times New Roman"/>
        <charset val="0"/>
      </rPr>
      <t xml:space="preserve">  </t>
    </r>
    <r>
      <rPr>
        <sz val="12"/>
        <rFont val="仿宋_GB2312"/>
        <charset val="134"/>
      </rPr>
      <t>区本级</t>
    </r>
    <r>
      <rPr>
        <sz val="12"/>
        <rFont val="Times New Roman"/>
        <charset val="0"/>
      </rPr>
      <t>--</t>
    </r>
    <r>
      <rPr>
        <sz val="12"/>
        <rFont val="仿宋_GB2312"/>
        <charset val="134"/>
      </rPr>
      <t>列收列支</t>
    </r>
  </si>
  <si>
    <r>
      <rPr>
        <sz val="12"/>
        <rFont val="Times New Roman"/>
        <charset val="0"/>
      </rPr>
      <t xml:space="preserve">  </t>
    </r>
    <r>
      <rPr>
        <sz val="12"/>
        <rFont val="仿宋_GB2312"/>
        <charset val="134"/>
      </rPr>
      <t>区本级</t>
    </r>
    <r>
      <rPr>
        <sz val="12"/>
        <rFont val="Times New Roman"/>
        <charset val="0"/>
      </rPr>
      <t>--</t>
    </r>
    <r>
      <rPr>
        <sz val="12"/>
        <rFont val="仿宋_GB2312"/>
        <charset val="134"/>
      </rPr>
      <t>债务还本付息</t>
    </r>
  </si>
  <si>
    <t>自然资源局</t>
  </si>
  <si>
    <t xml:space="preserve"> 2020年人员经费、公用经费、专项支出安排汇总表</t>
  </si>
  <si>
    <r>
      <rPr>
        <sz val="18"/>
        <rFont val="Times New Roman"/>
        <charset val="134"/>
      </rPr>
      <t xml:space="preserve"> 2020</t>
    </r>
    <r>
      <rPr>
        <sz val="18"/>
        <rFont val="方正小标宋_GBK"/>
        <charset val="134"/>
      </rPr>
      <t>年株洲市荷塘区基本支出预算表（按经济科目）</t>
    </r>
  </si>
  <si>
    <r>
      <rPr>
        <sz val="11"/>
        <rFont val="仿宋_GB2312"/>
        <charset val="134"/>
      </rPr>
      <t>单位：万元</t>
    </r>
  </si>
  <si>
    <r>
      <rPr>
        <sz val="11"/>
        <color theme="1"/>
        <rFont val="宋体"/>
        <charset val="134"/>
      </rPr>
      <t>经济科目</t>
    </r>
  </si>
  <si>
    <r>
      <rPr>
        <sz val="11"/>
        <rFont val="黑体"/>
        <charset val="134"/>
      </rPr>
      <t>项目名称</t>
    </r>
  </si>
  <si>
    <r>
      <rPr>
        <sz val="11"/>
        <rFont val="黑体"/>
        <charset val="134"/>
      </rPr>
      <t>金额</t>
    </r>
  </si>
  <si>
    <r>
      <rPr>
        <b/>
        <sz val="11"/>
        <rFont val="仿宋_GB2312"/>
        <charset val="134"/>
      </rPr>
      <t>合计</t>
    </r>
  </si>
  <si>
    <t>30216</t>
  </si>
  <si>
    <r>
      <rPr>
        <sz val="11"/>
        <rFont val="仿宋_GB2312"/>
        <charset val="134"/>
      </rPr>
      <t>培训费</t>
    </r>
  </si>
  <si>
    <r>
      <rPr>
        <b/>
        <sz val="11"/>
        <rFont val="仿宋_GB2312"/>
        <charset val="134"/>
      </rPr>
      <t>一、工资福利支出</t>
    </r>
  </si>
  <si>
    <t>30217</t>
  </si>
  <si>
    <r>
      <rPr>
        <sz val="11"/>
        <rFont val="仿宋_GB2312"/>
        <charset val="134"/>
      </rPr>
      <t>公务接待费</t>
    </r>
  </si>
  <si>
    <r>
      <rPr>
        <sz val="11"/>
        <rFont val="仿宋_GB2312"/>
        <charset val="134"/>
      </rPr>
      <t>基本工资</t>
    </r>
  </si>
  <si>
    <t>30218</t>
  </si>
  <si>
    <r>
      <rPr>
        <sz val="11"/>
        <rFont val="仿宋_GB2312"/>
        <charset val="134"/>
      </rPr>
      <t>专用材料费</t>
    </r>
  </si>
  <si>
    <r>
      <rPr>
        <sz val="11"/>
        <rFont val="仿宋_GB2312"/>
        <charset val="134"/>
      </rPr>
      <t>津贴补贴</t>
    </r>
  </si>
  <si>
    <t>30224</t>
  </si>
  <si>
    <r>
      <rPr>
        <sz val="11"/>
        <rFont val="仿宋_GB2312"/>
        <charset val="134"/>
      </rPr>
      <t>被装购置费</t>
    </r>
  </si>
  <si>
    <r>
      <rPr>
        <sz val="11"/>
        <rFont val="仿宋_GB2312"/>
        <charset val="134"/>
      </rPr>
      <t>奖金</t>
    </r>
  </si>
  <si>
    <t>30225</t>
  </si>
  <si>
    <r>
      <rPr>
        <sz val="11"/>
        <rFont val="仿宋_GB2312"/>
        <charset val="134"/>
      </rPr>
      <t>专用燃料费</t>
    </r>
  </si>
  <si>
    <r>
      <rPr>
        <sz val="11"/>
        <rFont val="仿宋_GB2312"/>
        <charset val="134"/>
      </rPr>
      <t>其他社会保障缴费</t>
    </r>
  </si>
  <si>
    <t>30226</t>
  </si>
  <si>
    <r>
      <rPr>
        <sz val="11"/>
        <rFont val="仿宋_GB2312"/>
        <charset val="134"/>
      </rPr>
      <t>劳务费</t>
    </r>
  </si>
  <si>
    <r>
      <rPr>
        <sz val="11"/>
        <rFont val="仿宋_GB2312"/>
        <charset val="134"/>
      </rPr>
      <t>伙食补助</t>
    </r>
  </si>
  <si>
    <t>30227</t>
  </si>
  <si>
    <r>
      <rPr>
        <sz val="11"/>
        <rFont val="仿宋_GB2312"/>
        <charset val="134"/>
      </rPr>
      <t>委托业务费</t>
    </r>
  </si>
  <si>
    <r>
      <rPr>
        <sz val="11"/>
        <rFont val="仿宋_GB2312"/>
        <charset val="134"/>
      </rPr>
      <t>机关事业单位基本养老保险缴费</t>
    </r>
  </si>
  <si>
    <t>30228</t>
  </si>
  <si>
    <r>
      <rPr>
        <sz val="11"/>
        <rFont val="仿宋_GB2312"/>
        <charset val="134"/>
      </rPr>
      <t>工会经费</t>
    </r>
  </si>
  <si>
    <r>
      <rPr>
        <sz val="11"/>
        <rFont val="仿宋_GB2312"/>
        <charset val="134"/>
      </rPr>
      <t>其他工资福利支出</t>
    </r>
  </si>
  <si>
    <t>30229</t>
  </si>
  <si>
    <r>
      <rPr>
        <sz val="11"/>
        <rFont val="仿宋_GB2312"/>
        <charset val="134"/>
      </rPr>
      <t>福利费</t>
    </r>
  </si>
  <si>
    <r>
      <rPr>
        <sz val="11"/>
        <rFont val="仿宋_GB2312"/>
        <charset val="134"/>
      </rPr>
      <t>职工基本医疗保险缴费</t>
    </r>
  </si>
  <si>
    <t>30239</t>
  </si>
  <si>
    <r>
      <rPr>
        <sz val="11"/>
        <rFont val="仿宋_GB2312"/>
        <charset val="134"/>
      </rPr>
      <t>其他交通费用</t>
    </r>
  </si>
  <si>
    <r>
      <rPr>
        <sz val="11"/>
        <rFont val="仿宋_GB2312"/>
        <charset val="134"/>
      </rPr>
      <t>住房公积金</t>
    </r>
  </si>
  <si>
    <t>30240</t>
  </si>
  <si>
    <r>
      <rPr>
        <sz val="11"/>
        <rFont val="仿宋_GB2312"/>
        <charset val="134"/>
      </rPr>
      <t>税金及附加</t>
    </r>
  </si>
  <si>
    <r>
      <rPr>
        <sz val="11"/>
        <rFont val="仿宋_GB2312"/>
        <charset val="134"/>
      </rPr>
      <t>医疗费</t>
    </r>
  </si>
  <si>
    <t>30299</t>
  </si>
  <si>
    <r>
      <rPr>
        <sz val="11"/>
        <rFont val="仿宋_GB2312"/>
        <charset val="134"/>
      </rPr>
      <t>其他商品和服务支出</t>
    </r>
  </si>
  <si>
    <r>
      <rPr>
        <sz val="11"/>
        <rFont val="仿宋_GB2312"/>
        <charset val="134"/>
      </rPr>
      <t>绩效工资</t>
    </r>
  </si>
  <si>
    <r>
      <rPr>
        <sz val="11"/>
        <rFont val="仿宋_GB2312"/>
        <charset val="134"/>
      </rPr>
      <t>职业年金缴费</t>
    </r>
  </si>
  <si>
    <r>
      <rPr>
        <sz val="11"/>
        <rFont val="仿宋_GB2312"/>
        <charset val="134"/>
      </rPr>
      <t>公务员医疗补助缴费</t>
    </r>
  </si>
  <si>
    <r>
      <rPr>
        <b/>
        <sz val="11"/>
        <rFont val="仿宋_GB2312"/>
        <charset val="134"/>
      </rPr>
      <t>二、商品和服务支出</t>
    </r>
  </si>
  <si>
    <r>
      <rPr>
        <sz val="11"/>
        <rFont val="仿宋_GB2312"/>
        <charset val="134"/>
      </rPr>
      <t>办公费</t>
    </r>
  </si>
  <si>
    <r>
      <rPr>
        <sz val="11"/>
        <rFont val="仿宋_GB2312"/>
        <charset val="134"/>
      </rPr>
      <t>印刷费</t>
    </r>
  </si>
  <si>
    <r>
      <rPr>
        <sz val="11"/>
        <rFont val="仿宋_GB2312"/>
        <charset val="134"/>
      </rPr>
      <t>咨询费</t>
    </r>
  </si>
  <si>
    <r>
      <rPr>
        <sz val="11"/>
        <rFont val="仿宋_GB2312"/>
        <charset val="134"/>
      </rPr>
      <t>手续费</t>
    </r>
  </si>
  <si>
    <r>
      <rPr>
        <sz val="11"/>
        <rFont val="仿宋_GB2312"/>
        <charset val="134"/>
      </rPr>
      <t>水费</t>
    </r>
  </si>
  <si>
    <r>
      <rPr>
        <b/>
        <sz val="11"/>
        <rFont val="仿宋_GB2312"/>
        <charset val="134"/>
      </rPr>
      <t>三、对个人和家庭的补助</t>
    </r>
  </si>
  <si>
    <r>
      <rPr>
        <sz val="11"/>
        <rFont val="仿宋_GB2312"/>
        <charset val="134"/>
      </rPr>
      <t>电费</t>
    </r>
  </si>
  <si>
    <r>
      <rPr>
        <sz val="11"/>
        <rFont val="仿宋_GB2312"/>
        <charset val="134"/>
      </rPr>
      <t>离休费</t>
    </r>
  </si>
  <si>
    <r>
      <rPr>
        <sz val="11"/>
        <rFont val="仿宋_GB2312"/>
        <charset val="134"/>
      </rPr>
      <t>邮电费</t>
    </r>
  </si>
  <si>
    <r>
      <rPr>
        <sz val="11"/>
        <rFont val="仿宋_GB2312"/>
        <charset val="134"/>
      </rPr>
      <t>退休费</t>
    </r>
  </si>
  <si>
    <r>
      <rPr>
        <sz val="11"/>
        <rFont val="仿宋_GB2312"/>
        <charset val="134"/>
      </rPr>
      <t>物业管理费</t>
    </r>
  </si>
  <si>
    <r>
      <rPr>
        <sz val="11"/>
        <rFont val="仿宋_GB2312"/>
        <charset val="134"/>
      </rPr>
      <t>退职（役）费</t>
    </r>
  </si>
  <si>
    <r>
      <rPr>
        <sz val="11"/>
        <rFont val="仿宋_GB2312"/>
        <charset val="134"/>
      </rPr>
      <t>公务用车运行维护费</t>
    </r>
    <r>
      <rPr>
        <sz val="11"/>
        <rFont val="Times New Roman"/>
        <charset val="134"/>
      </rPr>
      <t xml:space="preserve"> </t>
    </r>
  </si>
  <si>
    <t>30304</t>
  </si>
  <si>
    <r>
      <rPr>
        <sz val="11"/>
        <rFont val="仿宋_GB2312"/>
        <charset val="134"/>
      </rPr>
      <t>抚恤金</t>
    </r>
  </si>
  <si>
    <r>
      <rPr>
        <sz val="11"/>
        <rFont val="仿宋_GB2312"/>
        <charset val="134"/>
      </rPr>
      <t>差旅费</t>
    </r>
  </si>
  <si>
    <r>
      <rPr>
        <sz val="11"/>
        <rFont val="仿宋_GB2312"/>
        <charset val="134"/>
      </rPr>
      <t>助学金</t>
    </r>
  </si>
  <si>
    <r>
      <rPr>
        <sz val="11"/>
        <rFont val="仿宋_GB2312"/>
        <charset val="134"/>
      </rPr>
      <t>因公出国费</t>
    </r>
  </si>
  <si>
    <r>
      <rPr>
        <sz val="11"/>
        <rFont val="仿宋_GB2312"/>
        <charset val="134"/>
      </rPr>
      <t>奖励金</t>
    </r>
  </si>
  <si>
    <r>
      <rPr>
        <sz val="11"/>
        <rFont val="仿宋_GB2312"/>
        <charset val="134"/>
      </rPr>
      <t>维修（护）费</t>
    </r>
  </si>
  <si>
    <r>
      <rPr>
        <sz val="11"/>
        <rFont val="仿宋_GB2312"/>
        <charset val="134"/>
      </rPr>
      <t>生活补助</t>
    </r>
  </si>
  <si>
    <r>
      <rPr>
        <sz val="11"/>
        <rFont val="仿宋_GB2312"/>
        <charset val="134"/>
      </rPr>
      <t>租赁费</t>
    </r>
  </si>
  <si>
    <r>
      <rPr>
        <sz val="11"/>
        <rFont val="仿宋_GB2312"/>
        <charset val="134"/>
      </rPr>
      <t>救济费</t>
    </r>
  </si>
  <si>
    <r>
      <rPr>
        <sz val="11"/>
        <rFont val="仿宋_GB2312"/>
        <charset val="134"/>
      </rPr>
      <t>会议费</t>
    </r>
  </si>
  <si>
    <t>30307</t>
  </si>
  <si>
    <r>
      <rPr>
        <sz val="11"/>
        <rFont val="仿宋_GB2312"/>
        <charset val="134"/>
      </rPr>
      <t>医疗费补助</t>
    </r>
  </si>
  <si>
    <t>30399</t>
  </si>
  <si>
    <r>
      <rPr>
        <sz val="11"/>
        <rFont val="仿宋_GB2312"/>
        <charset val="134"/>
      </rPr>
      <t>其他对个人和家庭的补助</t>
    </r>
  </si>
  <si>
    <t>一般公共预算支出预算明细表-工资与福利支出</t>
  </si>
  <si>
    <t>功能科目代码</t>
  </si>
  <si>
    <t>功能科目</t>
  </si>
  <si>
    <t>单位名称</t>
  </si>
  <si>
    <t>工资福利支出</t>
  </si>
  <si>
    <t>对个人家庭补助</t>
  </si>
  <si>
    <t>其中：非税收入安排</t>
  </si>
  <si>
    <t>项</t>
  </si>
  <si>
    <t>小计</t>
  </si>
  <si>
    <t>基本工资</t>
  </si>
  <si>
    <t>津贴补贴</t>
  </si>
  <si>
    <t>奖金</t>
  </si>
  <si>
    <t>伙食补助费</t>
  </si>
  <si>
    <t>绩效工资</t>
  </si>
  <si>
    <t>养老金</t>
  </si>
  <si>
    <t>职业年金</t>
  </si>
  <si>
    <t>职工基本医疗保险缴费</t>
  </si>
  <si>
    <t>公务员医疗补助缴费</t>
  </si>
  <si>
    <t>其他社会保障缴费</t>
  </si>
  <si>
    <t>住房公积金</t>
  </si>
  <si>
    <t>医疗费</t>
  </si>
  <si>
    <t>劳务费</t>
  </si>
  <si>
    <t>其他工资福利支出</t>
  </si>
  <si>
    <t>离休费</t>
  </si>
  <si>
    <t>退休费</t>
  </si>
  <si>
    <t>抚恤金</t>
  </si>
  <si>
    <t>医疗费补助</t>
  </si>
  <si>
    <t>其他队个人和家庭补助</t>
  </si>
  <si>
    <t>2020年基本支出-公用经费</t>
  </si>
  <si>
    <t xml:space="preserve">单位名称 </t>
  </si>
  <si>
    <t xml:space="preserve">合计 </t>
  </si>
  <si>
    <t>办公费</t>
  </si>
  <si>
    <t>印刷费</t>
  </si>
  <si>
    <t>咨询费</t>
  </si>
  <si>
    <t>手续费</t>
  </si>
  <si>
    <t>水费</t>
  </si>
  <si>
    <t>电费</t>
  </si>
  <si>
    <t>邮电费</t>
  </si>
  <si>
    <t>物业管理费</t>
  </si>
  <si>
    <t>差旅费</t>
  </si>
  <si>
    <t>因公出国费</t>
  </si>
  <si>
    <t>维修（护）费</t>
  </si>
  <si>
    <t>租赁费</t>
  </si>
  <si>
    <t>会议费</t>
  </si>
  <si>
    <t>培训费</t>
  </si>
  <si>
    <t>公务接待费</t>
  </si>
  <si>
    <t>专用材料费</t>
  </si>
  <si>
    <t>被装购置费</t>
  </si>
  <si>
    <t>专用燃料费</t>
  </si>
  <si>
    <t>委托业务费</t>
  </si>
  <si>
    <t>工会经费</t>
  </si>
  <si>
    <t>福利费</t>
  </si>
  <si>
    <t>公务用车运行维护费</t>
  </si>
  <si>
    <t>税金及附加费用</t>
  </si>
  <si>
    <t>其他商品和服务支出</t>
  </si>
  <si>
    <t>其他交通费用</t>
  </si>
  <si>
    <t>一般公共预算支出预算明细表-对个人家庭补助</t>
  </si>
  <si>
    <r>
      <rPr>
        <sz val="20"/>
        <rFont val="Times New Roman"/>
        <charset val="0"/>
      </rPr>
      <t>2020</t>
    </r>
    <r>
      <rPr>
        <sz val="20"/>
        <rFont val="方正小标宋简体"/>
        <charset val="0"/>
      </rPr>
      <t>年荷塘区政府性基金收入预算（草案）表</t>
    </r>
  </si>
  <si>
    <r>
      <rPr>
        <sz val="12"/>
        <rFont val="宋体"/>
        <charset val="134"/>
      </rPr>
      <t>单位：万元</t>
    </r>
  </si>
  <si>
    <r>
      <rPr>
        <sz val="14"/>
        <rFont val="黑体"/>
        <charset val="134"/>
      </rPr>
      <t>功能科目</t>
    </r>
  </si>
  <si>
    <r>
      <rPr>
        <sz val="14"/>
        <rFont val="黑体"/>
        <charset val="134"/>
      </rPr>
      <t>项</t>
    </r>
    <r>
      <rPr>
        <sz val="14"/>
        <rFont val="Times New Roman"/>
        <charset val="0"/>
      </rPr>
      <t xml:space="preserve">   </t>
    </r>
    <r>
      <rPr>
        <sz val="14"/>
        <rFont val="黑体"/>
        <charset val="134"/>
      </rPr>
      <t>目</t>
    </r>
  </si>
  <si>
    <r>
      <rPr>
        <sz val="14"/>
        <rFont val="黑体"/>
        <charset val="134"/>
      </rPr>
      <t>金额</t>
    </r>
  </si>
  <si>
    <r>
      <rPr>
        <sz val="14"/>
        <rFont val="黑体"/>
        <charset val="134"/>
      </rPr>
      <t>备</t>
    </r>
    <r>
      <rPr>
        <sz val="14"/>
        <rFont val="Times New Roman"/>
        <charset val="0"/>
      </rPr>
      <t xml:space="preserve">  </t>
    </r>
    <r>
      <rPr>
        <sz val="14"/>
        <rFont val="黑体"/>
        <charset val="134"/>
      </rPr>
      <t>注</t>
    </r>
  </si>
  <si>
    <r>
      <rPr>
        <sz val="14"/>
        <rFont val="黑体"/>
        <charset val="134"/>
      </rPr>
      <t>类</t>
    </r>
  </si>
  <si>
    <r>
      <rPr>
        <sz val="14"/>
        <rFont val="黑体"/>
        <charset val="134"/>
      </rPr>
      <t>款</t>
    </r>
  </si>
  <si>
    <r>
      <rPr>
        <sz val="14"/>
        <rFont val="黑体"/>
        <charset val="134"/>
      </rPr>
      <t>项</t>
    </r>
  </si>
  <si>
    <r>
      <rPr>
        <b/>
        <sz val="14"/>
        <rFont val="宋体"/>
        <charset val="134"/>
      </rPr>
      <t>政府性基金上级补助收入合计</t>
    </r>
  </si>
  <si>
    <r>
      <rPr>
        <sz val="14"/>
        <rFont val="Times New Roman"/>
        <charset val="0"/>
      </rPr>
      <t xml:space="preserve"> </t>
    </r>
    <r>
      <rPr>
        <sz val="14"/>
        <rFont val="宋体"/>
        <charset val="134"/>
      </rPr>
      <t>（一）金城公司</t>
    </r>
  </si>
  <si>
    <r>
      <rPr>
        <sz val="14"/>
        <rFont val="Times New Roman"/>
        <charset val="0"/>
      </rPr>
      <t>658.54</t>
    </r>
    <r>
      <rPr>
        <sz val="14"/>
        <rFont val="宋体"/>
        <charset val="134"/>
      </rPr>
      <t>亩工业用地、</t>
    </r>
    <r>
      <rPr>
        <sz val="14"/>
        <rFont val="Times New Roman"/>
        <charset val="0"/>
      </rPr>
      <t>140.9</t>
    </r>
    <r>
      <rPr>
        <sz val="14"/>
        <rFont val="宋体"/>
        <charset val="134"/>
      </rPr>
      <t>亩商住用地</t>
    </r>
  </si>
  <si>
    <r>
      <rPr>
        <sz val="14"/>
        <rFont val="Times New Roman"/>
        <charset val="0"/>
      </rPr>
      <t xml:space="preserve"> </t>
    </r>
    <r>
      <rPr>
        <sz val="14"/>
        <rFont val="宋体"/>
        <charset val="134"/>
      </rPr>
      <t>（二）金科公司</t>
    </r>
  </si>
  <si>
    <r>
      <rPr>
        <sz val="14"/>
        <rFont val="宋体"/>
        <charset val="134"/>
      </rPr>
      <t>金科普通商品房，戴家岭、桂花村城中村项目（妇科千金胶囊），原东方工具厂地块等</t>
    </r>
  </si>
  <si>
    <r>
      <rPr>
        <sz val="14"/>
        <rFont val="Times New Roman"/>
        <charset val="0"/>
      </rPr>
      <t xml:space="preserve"> </t>
    </r>
    <r>
      <rPr>
        <sz val="14"/>
        <rFont val="宋体"/>
        <charset val="134"/>
      </rPr>
      <t>（三）提前下达转移支付</t>
    </r>
  </si>
  <si>
    <r>
      <rPr>
        <b/>
        <sz val="12"/>
        <rFont val="宋体"/>
        <charset val="134"/>
      </rPr>
      <t>项</t>
    </r>
    <r>
      <rPr>
        <b/>
        <sz val="12"/>
        <rFont val="Times New Roman"/>
        <charset val="0"/>
      </rPr>
      <t xml:space="preserve">   </t>
    </r>
    <r>
      <rPr>
        <b/>
        <sz val="12"/>
        <rFont val="宋体"/>
        <charset val="134"/>
      </rPr>
      <t>目</t>
    </r>
  </si>
  <si>
    <r>
      <rPr>
        <b/>
        <sz val="12"/>
        <rFont val="宋体"/>
        <charset val="134"/>
      </rPr>
      <t>备</t>
    </r>
    <r>
      <rPr>
        <b/>
        <sz val="12"/>
        <rFont val="Times New Roman"/>
        <charset val="0"/>
      </rPr>
      <t xml:space="preserve">  </t>
    </r>
    <r>
      <rPr>
        <b/>
        <sz val="12"/>
        <rFont val="宋体"/>
        <charset val="134"/>
      </rPr>
      <t>注</t>
    </r>
  </si>
  <si>
    <t>政府性基金支出合计</t>
  </si>
  <si>
    <t>一、政府性基金本年支出</t>
  </si>
  <si>
    <t>债务还本、园区基础设施等公益性项目建设等支出</t>
  </si>
  <si>
    <t>专项债券利息支出</t>
  </si>
  <si>
    <r>
      <rPr>
        <sz val="12"/>
        <rFont val="宋体"/>
        <charset val="134"/>
      </rPr>
      <t>其中：财政</t>
    </r>
    <r>
      <rPr>
        <sz val="12"/>
        <rFont val="Times New Roman"/>
        <charset val="0"/>
      </rPr>
      <t>24.3</t>
    </r>
    <r>
      <rPr>
        <sz val="12"/>
        <rFont val="宋体"/>
        <charset val="134"/>
      </rPr>
      <t>万元、金城公司</t>
    </r>
    <r>
      <rPr>
        <sz val="12"/>
        <rFont val="Times New Roman"/>
        <charset val="0"/>
      </rPr>
      <t>4762.9</t>
    </r>
    <r>
      <rPr>
        <sz val="12"/>
        <rFont val="宋体"/>
        <charset val="134"/>
      </rPr>
      <t>万元、金科公司</t>
    </r>
    <r>
      <rPr>
        <sz val="12"/>
        <rFont val="Times New Roman"/>
        <charset val="0"/>
      </rPr>
      <t>876.73</t>
    </r>
    <r>
      <rPr>
        <sz val="12"/>
        <rFont val="宋体"/>
        <charset val="134"/>
      </rPr>
      <t>万元</t>
    </r>
  </si>
  <si>
    <t>22</t>
  </si>
  <si>
    <r>
      <rPr>
        <sz val="12"/>
        <rFont val="宋体"/>
        <charset val="134"/>
      </rPr>
      <t>提前下达</t>
    </r>
    <r>
      <rPr>
        <sz val="12"/>
        <rFont val="Times New Roman"/>
        <charset val="0"/>
      </rPr>
      <t>2020</t>
    </r>
    <r>
      <rPr>
        <sz val="12"/>
        <rFont val="宋体"/>
        <charset val="134"/>
      </rPr>
      <t>年大中型水库移民后期扶持基金</t>
    </r>
  </si>
  <si>
    <r>
      <rPr>
        <sz val="12"/>
        <rFont val="宋体"/>
        <charset val="134"/>
      </rPr>
      <t>提前下达</t>
    </r>
    <r>
      <rPr>
        <sz val="12"/>
        <rFont val="Times New Roman"/>
        <charset val="0"/>
      </rPr>
      <t>2020</t>
    </r>
    <r>
      <rPr>
        <sz val="12"/>
        <rFont val="宋体"/>
        <charset val="134"/>
      </rPr>
      <t>年中央水库移民扶持基金（第二批）</t>
    </r>
  </si>
  <si>
    <t>229</t>
  </si>
  <si>
    <t>60</t>
  </si>
  <si>
    <r>
      <rPr>
        <sz val="12"/>
        <rFont val="宋体"/>
        <charset val="134"/>
      </rPr>
      <t>提前下达</t>
    </r>
    <r>
      <rPr>
        <sz val="12"/>
        <rFont val="Times New Roman"/>
        <charset val="0"/>
      </rPr>
      <t>2020</t>
    </r>
    <r>
      <rPr>
        <sz val="12"/>
        <rFont val="宋体"/>
        <charset val="134"/>
      </rPr>
      <t>年残疾人事业补助资金（中央彩票公益金）</t>
    </r>
  </si>
  <si>
    <r>
      <rPr>
        <sz val="12"/>
        <rFont val="宋体"/>
        <charset val="134"/>
      </rPr>
      <t>提前下达</t>
    </r>
    <r>
      <rPr>
        <sz val="12"/>
        <rFont val="Times New Roman"/>
        <charset val="0"/>
      </rPr>
      <t>2020</t>
    </r>
    <r>
      <rPr>
        <sz val="12"/>
        <rFont val="宋体"/>
        <charset val="134"/>
      </rPr>
      <t>年度中央福彩公益金</t>
    </r>
  </si>
  <si>
    <t>二、调出资金</t>
  </si>
  <si>
    <t>调出到一般公共预算安排支出</t>
  </si>
  <si>
    <t>备  注</t>
  </si>
  <si>
    <t>无</t>
  </si>
  <si>
    <t>2020年社会保险基金预算总表</t>
  </si>
  <si>
    <t>项        目</t>
  </si>
  <si>
    <t>失业保险基金</t>
  </si>
  <si>
    <t>城乡居民基本
养老保险基金</t>
  </si>
  <si>
    <t>一、收入</t>
  </si>
  <si>
    <t xml:space="preserve">    其中:1.社会保险费收入</t>
  </si>
  <si>
    <t xml:space="preserve">         2.利息收入</t>
  </si>
  <si>
    <t xml:space="preserve">         3.财政补贴收入</t>
  </si>
  <si>
    <t xml:space="preserve">         4.委托投资收益</t>
  </si>
  <si>
    <t xml:space="preserve">         5.其他收入</t>
  </si>
  <si>
    <t xml:space="preserve">         6.转移收入</t>
  </si>
  <si>
    <t xml:space="preserve">         7.中央调剂资金收入（省级专用）</t>
  </si>
  <si>
    <t xml:space="preserve">         8.中央调剂基金收入（中央专用)</t>
  </si>
  <si>
    <t>三、本年收支结余</t>
  </si>
  <si>
    <t>四、年末滚存结余</t>
  </si>
  <si>
    <t>2020年社会保险基金收入表</t>
  </si>
  <si>
    <t>二、支出</t>
  </si>
  <si>
    <t xml:space="preserve">    其中:1.社会保险待遇支出</t>
  </si>
  <si>
    <t xml:space="preserve">         2.基本医疗保险费支出 </t>
  </si>
  <si>
    <t xml:space="preserve">         3.转移支出</t>
  </si>
  <si>
    <t xml:space="preserve">         4.职业培训和职业介绍补贴支出</t>
  </si>
  <si>
    <t xml:space="preserve">         5.稳定岗位补贴支出</t>
  </si>
  <si>
    <t xml:space="preserve">         6.技能提升补贴支出</t>
  </si>
  <si>
    <t xml:space="preserve">         7.其他费用支出</t>
  </si>
  <si>
    <t xml:space="preserve">         8.上解上级支出</t>
  </si>
  <si>
    <t>株洲市荷塘区2019年政府债务余额及2020年增减变动情况表</t>
  </si>
  <si>
    <t>2019年12月政府债务余额</t>
  </si>
  <si>
    <t>2020年预计新增政府债务</t>
  </si>
  <si>
    <t>2020年应偿还政府债务</t>
  </si>
  <si>
    <t>2020年底政府债务余额</t>
  </si>
  <si>
    <t>荷塘区合计</t>
  </si>
  <si>
    <t>一般债务</t>
  </si>
  <si>
    <t>专项债务</t>
  </si>
  <si>
    <t>区财政局</t>
  </si>
  <si>
    <t>项      目</t>
  </si>
  <si>
    <t>2020年收入预算</t>
  </si>
  <si>
    <t>2020年支出预算</t>
  </si>
  <si>
    <t>金额单位：万元</t>
  </si>
  <si>
    <t>序号</t>
  </si>
  <si>
    <t>项目名称</t>
  </si>
  <si>
    <t>备注</t>
  </si>
  <si>
    <t>2020年财政扶贫专项经费</t>
  </si>
  <si>
    <t>区本级无</t>
  </si>
  <si>
    <t xml:space="preserve"> 2020年荷塘区一般预算税收返还和转移支付预算表</t>
  </si>
  <si>
    <t>2019年一般预算税收返还和转移支付预算表</t>
  </si>
  <si>
    <r>
      <rPr>
        <b/>
        <sz val="14"/>
        <rFont val="宋体"/>
        <charset val="134"/>
      </rPr>
      <t>项</t>
    </r>
    <r>
      <rPr>
        <b/>
        <sz val="14"/>
        <rFont val="Times New Roman"/>
        <charset val="0"/>
      </rPr>
      <t xml:space="preserve">            </t>
    </r>
    <r>
      <rPr>
        <b/>
        <sz val="14"/>
        <rFont val="宋体"/>
        <charset val="134"/>
      </rPr>
      <t>目</t>
    </r>
  </si>
  <si>
    <t>2019年
预算数</t>
  </si>
  <si>
    <t>上级固定补助收入</t>
  </si>
  <si>
    <t xml:space="preserve">  税基数返还</t>
  </si>
  <si>
    <t xml:space="preserve">  调整工资转移支付补助收入</t>
  </si>
  <si>
    <t xml:space="preserve">  税收、城建税奖励财力</t>
  </si>
  <si>
    <t xml:space="preserve">  定额补助、税务补助</t>
  </si>
  <si>
    <t xml:space="preserve">  递增补助基数</t>
  </si>
  <si>
    <t xml:space="preserve">  城管体制下区市补助基数</t>
  </si>
  <si>
    <t xml:space="preserve">  教育定额补助</t>
  </si>
  <si>
    <t xml:space="preserve">  上级下达转移性支付</t>
  </si>
  <si>
    <t xml:space="preserve">  增值税营业税基数返还</t>
  </si>
  <si>
    <t xml:space="preserve">  千金药业划转财力补助</t>
  </si>
  <si>
    <t xml:space="preserve">  提前下达2018年转移支付</t>
  </si>
  <si>
    <t>附件二</t>
  </si>
  <si>
    <t xml:space="preserve"> 2020年分项目分地区转移支付预算明细表</t>
  </si>
  <si>
    <t>单位代码</t>
  </si>
  <si>
    <t xml:space="preserve">县市区合计
</t>
  </si>
  <si>
    <t>区本级无此内容</t>
  </si>
  <si>
    <t>2020年株洲市荷塘区“三公”等经费预算情况表</t>
  </si>
  <si>
    <t>2019年预算数</t>
  </si>
  <si>
    <t xml:space="preserve">  “三公”经费小计</t>
  </si>
  <si>
    <t xml:space="preserve">   1、因公出国（境）费用</t>
  </si>
  <si>
    <t xml:space="preserve">     2、公务接待费</t>
  </si>
  <si>
    <t xml:space="preserve">     3、公务用车运行维护费</t>
  </si>
  <si>
    <t xml:space="preserve">        公务用车购置</t>
  </si>
  <si>
    <t xml:space="preserve">    注：按照党中央、国务院有关文件及部门预算管理有关规定，1.“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</si>
</sst>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 #,##0.00;* \-#,##0.00;* &quot;&quot;??;@"/>
    <numFmt numFmtId="179" formatCode="* #,##0.0;* \-#,##0.0;* &quot;&quot;??;@"/>
    <numFmt numFmtId="180" formatCode="_ * #,##0_ ;_ * \-#,##0_ ;_ * &quot;-&quot;??_ ;_ @_ "/>
    <numFmt numFmtId="181" formatCode="#,##0_ "/>
    <numFmt numFmtId="182" formatCode="0_ "/>
    <numFmt numFmtId="183" formatCode="0.00_ "/>
    <numFmt numFmtId="184" formatCode="#,##0.00_ ;\-#,##0.00;;"/>
    <numFmt numFmtId="185" formatCode="General;General;"/>
    <numFmt numFmtId="186" formatCode="#,##0.00_ "/>
    <numFmt numFmtId="187" formatCode=";;"/>
  </numFmts>
  <fonts count="98">
    <font>
      <sz val="11"/>
      <color theme="1"/>
      <name val="宋体"/>
      <charset val="134"/>
      <scheme val="minor"/>
    </font>
    <font>
      <sz val="11"/>
      <name val="仿宋_GB2312"/>
      <charset val="134"/>
    </font>
    <font>
      <sz val="11"/>
      <name val="黑体"/>
      <charset val="134"/>
    </font>
    <font>
      <b/>
      <sz val="11"/>
      <name val="仿宋_GB2312"/>
      <charset val="134"/>
    </font>
    <font>
      <b/>
      <sz val="18"/>
      <name val="方正小标宋简体"/>
      <charset val="134"/>
    </font>
    <font>
      <b/>
      <sz val="11"/>
      <name val="黑体"/>
      <charset val="134"/>
    </font>
    <font>
      <sz val="9"/>
      <name val="宋体"/>
      <charset val="134"/>
    </font>
    <font>
      <sz val="10"/>
      <name val="宋体"/>
      <charset val="134"/>
    </font>
    <font>
      <b/>
      <sz val="18"/>
      <name val="宋体"/>
      <charset val="134"/>
    </font>
    <font>
      <sz val="12"/>
      <name val="宋体"/>
      <charset val="134"/>
    </font>
    <font>
      <sz val="20"/>
      <name val="方正小标宋_GBK"/>
      <charset val="134"/>
    </font>
    <font>
      <sz val="18"/>
      <name val="黑体"/>
      <charset val="134"/>
    </font>
    <font>
      <sz val="11"/>
      <name val="宋体"/>
      <charset val="134"/>
    </font>
    <font>
      <b/>
      <sz val="11"/>
      <color theme="1"/>
      <name val="宋体"/>
      <charset val="134"/>
      <scheme val="minor"/>
    </font>
    <font>
      <b/>
      <sz val="14"/>
      <name val="宋体"/>
      <charset val="134"/>
    </font>
    <font>
      <b/>
      <sz val="11"/>
      <name val="宋体"/>
      <charset val="134"/>
    </font>
    <font>
      <b/>
      <sz val="14"/>
      <name val="仿宋"/>
      <charset val="134"/>
    </font>
    <font>
      <sz val="14"/>
      <name val="仿宋"/>
      <charset val="134"/>
    </font>
    <font>
      <sz val="12"/>
      <name val="仿宋"/>
      <charset val="134"/>
    </font>
    <font>
      <sz val="11"/>
      <color indexed="8"/>
      <name val="宋体"/>
      <charset val="134"/>
    </font>
    <font>
      <sz val="11"/>
      <name val="宋体"/>
      <charset val="134"/>
      <scheme val="minor"/>
    </font>
    <font>
      <sz val="18"/>
      <name val="微软雅黑"/>
      <charset val="134"/>
    </font>
    <font>
      <sz val="20"/>
      <name val="方正小标宋简体"/>
      <charset val="134"/>
    </font>
    <font>
      <b/>
      <sz val="12"/>
      <name val="仿宋"/>
      <charset val="134"/>
    </font>
    <font>
      <sz val="20"/>
      <color indexed="8"/>
      <name val="方正小标宋简体"/>
      <charset val="134"/>
    </font>
    <font>
      <sz val="12"/>
      <color indexed="8"/>
      <name val="Arial Narrow"/>
      <charset val="0"/>
    </font>
    <font>
      <sz val="10"/>
      <color indexed="8"/>
      <name val="宋体"/>
      <charset val="134"/>
    </font>
    <font>
      <sz val="12"/>
      <color indexed="8"/>
      <name val="宋体"/>
      <charset val="134"/>
    </font>
    <font>
      <sz val="12"/>
      <color indexed="8"/>
      <name val="仿宋_GB2312"/>
      <charset val="134"/>
    </font>
    <font>
      <sz val="12"/>
      <color indexed="8"/>
      <name val="黑体"/>
      <charset val="134"/>
    </font>
    <font>
      <sz val="10"/>
      <name val="黑体"/>
      <charset val="134"/>
    </font>
    <font>
      <sz val="20"/>
      <name val="微软雅黑"/>
      <charset val="134"/>
    </font>
    <font>
      <sz val="12"/>
      <name val="Times New Roman"/>
      <charset val="0"/>
    </font>
    <font>
      <sz val="12"/>
      <name val="黑体"/>
      <charset val="134"/>
    </font>
    <font>
      <b/>
      <sz val="12"/>
      <name val="宋体"/>
      <charset val="134"/>
    </font>
    <font>
      <b/>
      <sz val="12"/>
      <name val="Times New Roman"/>
      <charset val="0"/>
    </font>
    <font>
      <sz val="20"/>
      <name val="Times New Roman"/>
      <charset val="0"/>
    </font>
    <font>
      <sz val="14"/>
      <name val="Times New Roman"/>
      <charset val="0"/>
    </font>
    <font>
      <b/>
      <sz val="14"/>
      <name val="Times New Roman"/>
      <charset val="0"/>
    </font>
    <font>
      <sz val="14"/>
      <name val="宋体"/>
      <charset val="134"/>
    </font>
    <font>
      <sz val="25"/>
      <color theme="1"/>
      <name val="方正小标宋_GBK"/>
      <charset val="134"/>
    </font>
    <font>
      <sz val="20"/>
      <color theme="1"/>
      <name val="方正黑体_GBK"/>
      <charset val="134"/>
    </font>
    <font>
      <b/>
      <sz val="10"/>
      <name val="宋体"/>
      <charset val="134"/>
      <scheme val="major"/>
    </font>
    <font>
      <sz val="10"/>
      <name val="宋体"/>
      <charset val="134"/>
      <scheme val="minor"/>
    </font>
    <font>
      <sz val="10"/>
      <color theme="1"/>
      <name val="宋体"/>
      <charset val="134"/>
      <scheme val="minor"/>
    </font>
    <font>
      <sz val="14"/>
      <color theme="1"/>
      <name val="方正小标宋_GBK"/>
      <charset val="134"/>
    </font>
    <font>
      <sz val="8"/>
      <color theme="1"/>
      <name val="仿宋_GB2312"/>
      <charset val="134"/>
    </font>
    <font>
      <sz val="25"/>
      <name val="方正小标宋_GBK"/>
      <charset val="134"/>
    </font>
    <font>
      <b/>
      <sz val="10"/>
      <name val="宋体"/>
      <charset val="134"/>
    </font>
    <font>
      <b/>
      <sz val="10"/>
      <name val="宋体"/>
      <charset val="134"/>
      <scheme val="minor"/>
    </font>
    <font>
      <sz val="6"/>
      <color theme="1"/>
      <name val="宋体"/>
      <charset val="134"/>
      <scheme val="minor"/>
    </font>
    <font>
      <b/>
      <sz val="11"/>
      <name val="宋体"/>
      <charset val="134"/>
      <scheme val="major"/>
    </font>
    <font>
      <sz val="11"/>
      <color theme="1"/>
      <name val="Times New Roman"/>
      <charset val="134"/>
    </font>
    <font>
      <sz val="18"/>
      <name val="Times New Roman"/>
      <charset val="134"/>
    </font>
    <font>
      <sz val="11"/>
      <name val="Times New Roman"/>
      <charset val="134"/>
    </font>
    <font>
      <b/>
      <sz val="11"/>
      <name val="Times New Roman"/>
      <charset val="134"/>
    </font>
    <font>
      <sz val="12"/>
      <name val="仿宋_GB2312"/>
      <charset val="134"/>
    </font>
    <font>
      <b/>
      <sz val="12"/>
      <name val="仿宋_GB2312"/>
      <charset val="134"/>
    </font>
    <font>
      <b/>
      <sz val="22"/>
      <color theme="1"/>
      <name val="方正小标宋简体"/>
      <charset val="134"/>
    </font>
    <font>
      <sz val="22"/>
      <color theme="1"/>
      <name val="方正小标宋简体"/>
      <charset val="134"/>
    </font>
    <font>
      <b/>
      <sz val="9"/>
      <name val="宋体"/>
      <charset val="134"/>
    </font>
    <font>
      <b/>
      <sz val="16"/>
      <name val="仿宋_GB2312"/>
      <charset val="134"/>
    </font>
    <font>
      <sz val="15"/>
      <name val="仿宋"/>
      <charset val="134"/>
    </font>
    <font>
      <sz val="16"/>
      <name val="仿宋_GB2312"/>
      <charset val="134"/>
    </font>
    <font>
      <sz val="16"/>
      <color theme="1"/>
      <name val="仿宋_GB2312"/>
      <charset val="134"/>
    </font>
    <font>
      <b/>
      <sz val="12"/>
      <name val="Arial"/>
      <charset val="0"/>
    </font>
    <font>
      <sz val="22"/>
      <name val="方正小标宋简体"/>
      <charset val="134"/>
    </font>
    <font>
      <b/>
      <sz val="11"/>
      <color indexed="8"/>
      <name val="宋体"/>
      <charset val="134"/>
    </font>
    <font>
      <sz val="12"/>
      <name val="Arial"/>
      <charset val="0"/>
    </font>
    <font>
      <b/>
      <sz val="4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17"/>
      <name val="宋体"/>
      <charset val="134"/>
    </font>
    <font>
      <sz val="11"/>
      <color indexed="20"/>
      <name val="宋体"/>
      <charset val="134"/>
    </font>
    <font>
      <sz val="14"/>
      <name val="黑体"/>
      <charset val="134"/>
    </font>
    <font>
      <b/>
      <sz val="18"/>
      <name val="Times New Roman"/>
      <charset val="0"/>
    </font>
    <font>
      <sz val="11"/>
      <color theme="1"/>
      <name val="宋体"/>
      <charset val="134"/>
    </font>
    <font>
      <sz val="18"/>
      <name val="方正小标宋_GBK"/>
      <charset val="134"/>
    </font>
    <font>
      <sz val="20"/>
      <name val="方正小标宋简体"/>
      <charset val="0"/>
    </font>
    <font>
      <b/>
      <sz val="9"/>
      <name val="宋体"/>
      <charset val="134"/>
    </font>
    <font>
      <sz val="9"/>
      <name val="宋体"/>
      <charset val="134"/>
    </font>
  </fonts>
  <fills count="36">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7"/>
        <bgColor indexed="64"/>
      </patternFill>
    </fill>
    <fill>
      <patternFill patternType="solid">
        <fgColor indexed="45"/>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0" fillId="3" borderId="21" applyNumberFormat="0" applyFont="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22" applyNumberFormat="0" applyFill="0" applyAlignment="0" applyProtection="0">
      <alignment vertical="center"/>
    </xf>
    <xf numFmtId="0" fontId="76" fillId="0" borderId="22" applyNumberFormat="0" applyFill="0" applyAlignment="0" applyProtection="0">
      <alignment vertical="center"/>
    </xf>
    <xf numFmtId="0" fontId="77" fillId="0" borderId="23" applyNumberFormat="0" applyFill="0" applyAlignment="0" applyProtection="0">
      <alignment vertical="center"/>
    </xf>
    <xf numFmtId="0" fontId="77" fillId="0" borderId="0" applyNumberFormat="0" applyFill="0" applyBorder="0" applyAlignment="0" applyProtection="0">
      <alignment vertical="center"/>
    </xf>
    <xf numFmtId="0" fontId="78" fillId="4" borderId="24" applyNumberFormat="0" applyAlignment="0" applyProtection="0">
      <alignment vertical="center"/>
    </xf>
    <xf numFmtId="0" fontId="79" fillId="5" borderId="25" applyNumberFormat="0" applyAlignment="0" applyProtection="0">
      <alignment vertical="center"/>
    </xf>
    <xf numFmtId="0" fontId="80" fillId="5" borderId="24" applyNumberFormat="0" applyAlignment="0" applyProtection="0">
      <alignment vertical="center"/>
    </xf>
    <xf numFmtId="0" fontId="81" fillId="6" borderId="26" applyNumberFormat="0" applyAlignment="0" applyProtection="0">
      <alignment vertical="center"/>
    </xf>
    <xf numFmtId="0" fontId="82" fillId="0" borderId="27" applyNumberFormat="0" applyFill="0" applyAlignment="0" applyProtection="0">
      <alignment vertical="center"/>
    </xf>
    <xf numFmtId="0" fontId="83" fillId="0" borderId="28" applyNumberFormat="0" applyFill="0" applyAlignment="0" applyProtection="0">
      <alignment vertical="center"/>
    </xf>
    <xf numFmtId="0" fontId="84" fillId="7" borderId="0" applyNumberFormat="0" applyBorder="0" applyAlignment="0" applyProtection="0">
      <alignment vertical="center"/>
    </xf>
    <xf numFmtId="0" fontId="85" fillId="8" borderId="0" applyNumberFormat="0" applyBorder="0" applyAlignment="0" applyProtection="0">
      <alignment vertical="center"/>
    </xf>
    <xf numFmtId="0" fontId="86" fillId="9" borderId="0" applyNumberFormat="0" applyBorder="0" applyAlignment="0" applyProtection="0">
      <alignment vertical="center"/>
    </xf>
    <xf numFmtId="0" fontId="87" fillId="10" borderId="0" applyNumberFormat="0" applyBorder="0" applyAlignment="0" applyProtection="0">
      <alignment vertical="center"/>
    </xf>
    <xf numFmtId="0" fontId="88" fillId="11" borderId="0" applyNumberFormat="0" applyBorder="0" applyAlignment="0" applyProtection="0">
      <alignment vertical="center"/>
    </xf>
    <xf numFmtId="0" fontId="88" fillId="12" borderId="0" applyNumberFormat="0" applyBorder="0" applyAlignment="0" applyProtection="0">
      <alignment vertical="center"/>
    </xf>
    <xf numFmtId="0" fontId="87" fillId="13" borderId="0" applyNumberFormat="0" applyBorder="0" applyAlignment="0" applyProtection="0">
      <alignment vertical="center"/>
    </xf>
    <xf numFmtId="0" fontId="87" fillId="14" borderId="0" applyNumberFormat="0" applyBorder="0" applyAlignment="0" applyProtection="0">
      <alignment vertical="center"/>
    </xf>
    <xf numFmtId="0" fontId="88" fillId="15" borderId="0" applyNumberFormat="0" applyBorder="0" applyAlignment="0" applyProtection="0">
      <alignment vertical="center"/>
    </xf>
    <xf numFmtId="0" fontId="88" fillId="16" borderId="0" applyNumberFormat="0" applyBorder="0" applyAlignment="0" applyProtection="0">
      <alignment vertical="center"/>
    </xf>
    <xf numFmtId="0" fontId="87" fillId="17" borderId="0" applyNumberFormat="0" applyBorder="0" applyAlignment="0" applyProtection="0">
      <alignment vertical="center"/>
    </xf>
    <xf numFmtId="0" fontId="87" fillId="18" borderId="0" applyNumberFormat="0" applyBorder="0" applyAlignment="0" applyProtection="0">
      <alignment vertical="center"/>
    </xf>
    <xf numFmtId="0" fontId="88" fillId="19" borderId="0" applyNumberFormat="0" applyBorder="0" applyAlignment="0" applyProtection="0">
      <alignment vertical="center"/>
    </xf>
    <xf numFmtId="0" fontId="88" fillId="20" borderId="0" applyNumberFormat="0" applyBorder="0" applyAlignment="0" applyProtection="0">
      <alignment vertical="center"/>
    </xf>
    <xf numFmtId="0" fontId="87" fillId="21" borderId="0" applyNumberFormat="0" applyBorder="0" applyAlignment="0" applyProtection="0">
      <alignment vertical="center"/>
    </xf>
    <xf numFmtId="0" fontId="87" fillId="22" borderId="0" applyNumberFormat="0" applyBorder="0" applyAlignment="0" applyProtection="0">
      <alignment vertical="center"/>
    </xf>
    <xf numFmtId="0" fontId="88" fillId="23" borderId="0" applyNumberFormat="0" applyBorder="0" applyAlignment="0" applyProtection="0">
      <alignment vertical="center"/>
    </xf>
    <xf numFmtId="0" fontId="88" fillId="24" borderId="0" applyNumberFormat="0" applyBorder="0" applyAlignment="0" applyProtection="0">
      <alignment vertical="center"/>
    </xf>
    <xf numFmtId="0" fontId="87" fillId="25" borderId="0" applyNumberFormat="0" applyBorder="0" applyAlignment="0" applyProtection="0">
      <alignment vertical="center"/>
    </xf>
    <xf numFmtId="0" fontId="87" fillId="26" borderId="0" applyNumberFormat="0" applyBorder="0" applyAlignment="0" applyProtection="0">
      <alignment vertical="center"/>
    </xf>
    <xf numFmtId="0" fontId="88" fillId="27" borderId="0" applyNumberFormat="0" applyBorder="0" applyAlignment="0" applyProtection="0">
      <alignment vertical="center"/>
    </xf>
    <xf numFmtId="0" fontId="88" fillId="28" borderId="0" applyNumberFormat="0" applyBorder="0" applyAlignment="0" applyProtection="0">
      <alignment vertical="center"/>
    </xf>
    <xf numFmtId="0" fontId="87" fillId="29" borderId="0" applyNumberFormat="0" applyBorder="0" applyAlignment="0" applyProtection="0">
      <alignment vertical="center"/>
    </xf>
    <xf numFmtId="0" fontId="87" fillId="30" borderId="0" applyNumberFormat="0" applyBorder="0" applyAlignment="0" applyProtection="0">
      <alignment vertical="center"/>
    </xf>
    <xf numFmtId="0" fontId="88" fillId="31" borderId="0" applyNumberFormat="0" applyBorder="0" applyAlignment="0" applyProtection="0">
      <alignment vertical="center"/>
    </xf>
    <xf numFmtId="0" fontId="88" fillId="32" borderId="0" applyNumberFormat="0" applyBorder="0" applyAlignment="0" applyProtection="0">
      <alignment vertical="center"/>
    </xf>
    <xf numFmtId="0" fontId="87" fillId="33" borderId="0" applyNumberFormat="0" applyBorder="0" applyAlignment="0" applyProtection="0">
      <alignment vertical="center"/>
    </xf>
    <xf numFmtId="0" fontId="9" fillId="0" borderId="0"/>
    <xf numFmtId="0" fontId="19" fillId="34" borderId="0" applyProtection="0">
      <alignment vertical="center"/>
    </xf>
    <xf numFmtId="0" fontId="9" fillId="0" borderId="0" applyProtection="0">
      <alignment vertical="center"/>
    </xf>
    <xf numFmtId="0" fontId="9" fillId="0" borderId="0" applyProtection="0"/>
    <xf numFmtId="0" fontId="9" fillId="0" borderId="0"/>
    <xf numFmtId="0" fontId="89" fillId="34" borderId="0" applyProtection="0">
      <alignment vertical="center"/>
    </xf>
    <xf numFmtId="0" fontId="9" fillId="0" borderId="0">
      <alignment vertical="center"/>
    </xf>
    <xf numFmtId="0" fontId="9" fillId="0" borderId="0"/>
    <xf numFmtId="0" fontId="9" fillId="0" borderId="0"/>
    <xf numFmtId="0" fontId="90" fillId="35" borderId="0" applyProtection="0">
      <alignment vertical="center"/>
    </xf>
    <xf numFmtId="0" fontId="9" fillId="0" borderId="0"/>
    <xf numFmtId="0" fontId="9" fillId="0" borderId="0">
      <alignment vertical="center"/>
    </xf>
    <xf numFmtId="0" fontId="6" fillId="0" borderId="0">
      <alignment vertical="center"/>
    </xf>
    <xf numFmtId="0" fontId="9" fillId="0" borderId="0" applyProtection="0"/>
    <xf numFmtId="0" fontId="6" fillId="0" borderId="0"/>
    <xf numFmtId="0" fontId="9" fillId="0" borderId="0"/>
    <xf numFmtId="0" fontId="9" fillId="0" borderId="0" applyProtection="0">
      <alignment vertical="center"/>
    </xf>
    <xf numFmtId="0" fontId="9" fillId="0" borderId="0" applyProtection="0">
      <alignment vertical="center"/>
    </xf>
    <xf numFmtId="0" fontId="9" fillId="0" borderId="0"/>
    <xf numFmtId="0" fontId="9" fillId="0" borderId="0">
      <alignment vertical="center"/>
    </xf>
  </cellStyleXfs>
  <cellXfs count="345">
    <xf numFmtId="0" fontId="0" fillId="0" borderId="0" xfId="0">
      <alignment vertical="center"/>
    </xf>
    <xf numFmtId="0" fontId="1" fillId="0" borderId="0" xfId="56" applyFont="1"/>
    <xf numFmtId="0" fontId="1" fillId="0" borderId="0" xfId="56" applyNumberFormat="1" applyFont="1" applyFill="1" applyBorder="1" applyAlignment="1"/>
    <xf numFmtId="0" fontId="2" fillId="0" borderId="0" xfId="56" applyFont="1"/>
    <xf numFmtId="0" fontId="3" fillId="0" borderId="0" xfId="56" applyNumberFormat="1" applyFont="1" applyFill="1" applyBorder="1" applyAlignment="1"/>
    <xf numFmtId="176" fontId="1" fillId="0" borderId="0" xfId="56" applyNumberFormat="1" applyFont="1"/>
    <xf numFmtId="0" fontId="4" fillId="0" borderId="0" xfId="60" applyFont="1" applyAlignment="1">
      <alignment horizontal="center" vertical="center"/>
    </xf>
    <xf numFmtId="0" fontId="1" fillId="0" borderId="0" xfId="56" applyNumberFormat="1" applyFont="1" applyFill="1" applyBorder="1" applyAlignment="1">
      <alignment vertical="center"/>
    </xf>
    <xf numFmtId="176" fontId="1" fillId="0" borderId="0" xfId="56" applyNumberFormat="1" applyFont="1" applyFill="1" applyBorder="1" applyAlignment="1">
      <alignment vertical="center"/>
    </xf>
    <xf numFmtId="176" fontId="1" fillId="0" borderId="0" xfId="56" applyNumberFormat="1" applyFont="1" applyFill="1" applyBorder="1" applyAlignment="1">
      <alignment horizontal="right" vertical="center"/>
    </xf>
    <xf numFmtId="0" fontId="5" fillId="0" borderId="1" xfId="56" applyNumberFormat="1" applyFont="1" applyFill="1" applyBorder="1" applyAlignment="1">
      <alignment horizontal="center" vertical="center"/>
    </xf>
    <xf numFmtId="176" fontId="5" fillId="0" borderId="1" xfId="56" applyNumberFormat="1" applyFont="1" applyFill="1" applyBorder="1" applyAlignment="1">
      <alignment horizontal="center" vertical="center"/>
    </xf>
    <xf numFmtId="0" fontId="3" fillId="0" borderId="1" xfId="56" applyNumberFormat="1" applyFont="1" applyFill="1" applyBorder="1" applyAlignment="1">
      <alignment horizontal="left" vertical="center"/>
    </xf>
    <xf numFmtId="176" fontId="3" fillId="0" borderId="1" xfId="56" applyNumberFormat="1" applyFont="1" applyFill="1" applyBorder="1" applyAlignment="1">
      <alignment horizontal="center" vertical="center"/>
    </xf>
    <xf numFmtId="0" fontId="3" fillId="0" borderId="1" xfId="56" applyNumberFormat="1" applyFont="1" applyFill="1" applyBorder="1" applyAlignment="1">
      <alignment horizontal="center" vertical="center"/>
    </xf>
    <xf numFmtId="0" fontId="1" fillId="0" borderId="1" xfId="56" applyNumberFormat="1" applyFont="1" applyFill="1" applyBorder="1" applyAlignment="1">
      <alignment horizontal="left" vertical="center"/>
    </xf>
    <xf numFmtId="176" fontId="1" fillId="0" borderId="1" xfId="56" applyNumberFormat="1" applyFont="1" applyFill="1" applyBorder="1" applyAlignment="1">
      <alignment horizontal="center" vertical="center"/>
    </xf>
    <xf numFmtId="0" fontId="1" fillId="0" borderId="1" xfId="56" applyFont="1" applyBorder="1" applyAlignment="1">
      <alignment horizontal="center" vertical="center"/>
    </xf>
    <xf numFmtId="0" fontId="1" fillId="0" borderId="0" xfId="56" applyNumberFormat="1" applyFont="1" applyFill="1" applyBorder="1" applyAlignment="1">
      <alignment horizontal="left" vertical="center" wrapText="1"/>
    </xf>
    <xf numFmtId="0" fontId="3" fillId="0" borderId="0" xfId="56" applyNumberFormat="1" applyFont="1" applyFill="1" applyBorder="1" applyAlignment="1">
      <alignment horizontal="left" vertical="center" wrapText="1"/>
    </xf>
    <xf numFmtId="0" fontId="6" fillId="0" borderId="0" xfId="0" applyFont="1" applyFill="1" applyBorder="1" applyAlignment="1"/>
    <xf numFmtId="0" fontId="6" fillId="2" borderId="0" xfId="0" applyFont="1" applyFill="1" applyBorder="1" applyAlignment="1"/>
    <xf numFmtId="0" fontId="6" fillId="0" borderId="0" xfId="0" applyFont="1" applyFill="1" applyBorder="1" applyAlignment="1">
      <alignment horizontal="center"/>
    </xf>
    <xf numFmtId="0" fontId="6" fillId="0" borderId="0" xfId="5" applyNumberFormat="1" applyFont="1" applyFill="1" applyAlignment="1">
      <alignment vertical="center"/>
    </xf>
    <xf numFmtId="49" fontId="7" fillId="0" borderId="0" xfId="0" applyNumberFormat="1" applyFont="1" applyFill="1" applyBorder="1" applyAlignment="1">
      <alignment horizontal="center"/>
    </xf>
    <xf numFmtId="177" fontId="7" fillId="0" borderId="0" xfId="0" applyNumberFormat="1" applyFont="1" applyFill="1" applyBorder="1" applyAlignment="1">
      <alignment horizontal="center"/>
    </xf>
    <xf numFmtId="178" fontId="7" fillId="0" borderId="0" xfId="0" applyNumberFormat="1" applyFont="1" applyFill="1" applyBorder="1" applyAlignment="1">
      <alignment vertical="center"/>
    </xf>
    <xf numFmtId="179" fontId="7" fillId="0" borderId="0" xfId="0" applyNumberFormat="1" applyFont="1" applyFill="1" applyBorder="1" applyAlignment="1">
      <alignment vertical="center"/>
    </xf>
    <xf numFmtId="0" fontId="7" fillId="0" borderId="0" xfId="0" applyFont="1" applyFill="1" applyBorder="1" applyAlignment="1">
      <alignment vertical="center"/>
    </xf>
    <xf numFmtId="0" fontId="8" fillId="0" borderId="0" xfId="0" applyNumberFormat="1" applyFont="1" applyFill="1" applyBorder="1" applyAlignment="1" applyProtection="1">
      <alignment horizontal="center" vertical="center"/>
    </xf>
    <xf numFmtId="0" fontId="6" fillId="0" borderId="0" xfId="3" applyNumberFormat="1" applyFont="1" applyFill="1" applyAlignment="1">
      <alignment horizontal="left" vertical="center"/>
    </xf>
    <xf numFmtId="0" fontId="6" fillId="0" borderId="0" xfId="3" applyNumberFormat="1" applyFont="1" applyFill="1" applyAlignment="1">
      <alignment horizontal="center" vertical="center"/>
    </xf>
    <xf numFmtId="178" fontId="7" fillId="0" borderId="0" xfId="3" applyNumberFormat="1" applyFont="1" applyFill="1" applyAlignment="1">
      <alignment horizontal="right" vertical="center"/>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3"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6" fillId="0" borderId="6" xfId="0" applyNumberFormat="1" applyFont="1" applyFill="1" applyBorder="1" applyAlignment="1" applyProtection="1">
      <alignment horizontal="center" vertical="center" wrapText="1"/>
    </xf>
    <xf numFmtId="0" fontId="6" fillId="0" borderId="0" xfId="0" applyNumberFormat="1" applyFont="1" applyFill="1" applyAlignment="1" applyProtection="1">
      <alignment horizontal="center" vertical="center" wrapText="1"/>
    </xf>
    <xf numFmtId="0" fontId="6" fillId="0" borderId="7" xfId="0" applyNumberFormat="1" applyFont="1" applyFill="1" applyBorder="1" applyAlignment="1" applyProtection="1">
      <alignment horizontal="center" vertical="center" wrapText="1"/>
    </xf>
    <xf numFmtId="0" fontId="6" fillId="0" borderId="8" xfId="0" applyNumberFormat="1" applyFont="1" applyFill="1" applyBorder="1" applyAlignment="1" applyProtection="1">
      <alignment horizontal="center" vertical="center" wrapText="1"/>
    </xf>
    <xf numFmtId="0" fontId="6" fillId="0" borderId="9"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left" vertical="center" wrapText="1"/>
    </xf>
    <xf numFmtId="49" fontId="6" fillId="2" borderId="10" xfId="0" applyNumberFormat="1" applyFont="1" applyFill="1" applyBorder="1" applyAlignment="1" applyProtection="1">
      <alignment horizontal="center" vertical="center" wrapText="1"/>
    </xf>
    <xf numFmtId="4" fontId="6" fillId="2" borderId="1" xfId="2" applyNumberFormat="1" applyFont="1" applyFill="1" applyBorder="1" applyAlignment="1" applyProtection="1">
      <alignment horizontal="center" vertical="center" wrapText="1"/>
    </xf>
    <xf numFmtId="4" fontId="6" fillId="2" borderId="11" xfId="2" applyNumberFormat="1" applyFont="1" applyFill="1" applyBorder="1" applyAlignment="1" applyProtection="1">
      <alignment horizontal="center" vertical="center" wrapText="1"/>
    </xf>
    <xf numFmtId="178" fontId="7" fillId="0" borderId="0" xfId="3" applyNumberFormat="1" applyFont="1" applyFill="1" applyAlignment="1">
      <alignment vertical="center"/>
    </xf>
    <xf numFmtId="0" fontId="6" fillId="0" borderId="0" xfId="3" applyNumberFormat="1" applyFont="1" applyFill="1" applyAlignment="1" applyProtection="1">
      <alignment horizontal="right" vertical="center"/>
    </xf>
    <xf numFmtId="0" fontId="6" fillId="0" borderId="12" xfId="0" applyNumberFormat="1" applyFont="1" applyFill="1" applyBorder="1" applyAlignment="1" applyProtection="1">
      <alignment horizontal="center" vertical="center" wrapText="1"/>
    </xf>
    <xf numFmtId="0" fontId="6" fillId="0" borderId="13" xfId="0" applyNumberFormat="1" applyFont="1" applyFill="1" applyBorder="1" applyAlignment="1" applyProtection="1">
      <alignment horizontal="center" vertical="center" wrapText="1"/>
    </xf>
    <xf numFmtId="0" fontId="6" fillId="0" borderId="14" xfId="0" applyNumberFormat="1" applyFont="1" applyFill="1" applyBorder="1" applyAlignment="1" applyProtection="1">
      <alignment horizontal="center" vertical="center" wrapText="1"/>
    </xf>
    <xf numFmtId="0" fontId="7" fillId="0" borderId="0" xfId="0" applyFont="1" applyFill="1" applyBorder="1" applyAlignment="1">
      <alignment horizontal="center" vertical="center" wrapText="1"/>
    </xf>
    <xf numFmtId="0" fontId="7" fillId="2" borderId="0" xfId="0" applyFont="1" applyFill="1" applyBorder="1" applyAlignment="1">
      <alignment vertical="center"/>
    </xf>
    <xf numFmtId="0" fontId="9" fillId="0" borderId="0" xfId="0" applyFont="1" applyFill="1" applyBorder="1" applyAlignment="1">
      <alignment vertical="center"/>
    </xf>
    <xf numFmtId="180" fontId="9" fillId="0" borderId="0" xfId="1" applyNumberFormat="1" applyFont="1" applyFill="1" applyAlignment="1">
      <alignment vertical="center" wrapText="1"/>
    </xf>
    <xf numFmtId="180" fontId="9" fillId="0" borderId="0" xfId="1" applyNumberFormat="1" applyFont="1" applyFill="1" applyAlignment="1">
      <alignment vertical="center"/>
    </xf>
    <xf numFmtId="180" fontId="10" fillId="0" borderId="0" xfId="1" applyNumberFormat="1" applyFont="1" applyFill="1" applyAlignment="1">
      <alignment horizontal="center" vertical="center"/>
    </xf>
    <xf numFmtId="180" fontId="11" fillId="0" borderId="0" xfId="1" applyNumberFormat="1" applyFont="1" applyFill="1" applyAlignment="1">
      <alignment horizontal="center" vertical="center"/>
    </xf>
    <xf numFmtId="180" fontId="11" fillId="0" borderId="0" xfId="1" applyNumberFormat="1" applyFont="1" applyFill="1" applyAlignment="1">
      <alignment vertical="center"/>
    </xf>
    <xf numFmtId="180" fontId="12" fillId="0" borderId="0" xfId="1" applyNumberFormat="1" applyFont="1" applyFill="1" applyAlignment="1">
      <alignment horizontal="right" vertical="center"/>
    </xf>
    <xf numFmtId="0" fontId="9" fillId="0" borderId="0" xfId="64" applyFont="1" applyFill="1" applyAlignment="1">
      <alignment vertical="center" wrapText="1"/>
    </xf>
    <xf numFmtId="180" fontId="9" fillId="0" borderId="9" xfId="1" applyNumberFormat="1" applyFont="1" applyFill="1" applyBorder="1" applyAlignment="1">
      <alignment vertical="center"/>
    </xf>
    <xf numFmtId="180" fontId="9" fillId="0" borderId="0" xfId="1" applyNumberFormat="1" applyFont="1" applyFill="1" applyAlignment="1">
      <alignment horizontal="center" vertical="center" wrapText="1"/>
    </xf>
    <xf numFmtId="0" fontId="13" fillId="0" borderId="1" xfId="0" applyFont="1" applyFill="1" applyBorder="1" applyAlignment="1">
      <alignment horizontal="center" vertical="center" wrapText="1"/>
    </xf>
    <xf numFmtId="181" fontId="13" fillId="0" borderId="1" xfId="0" applyNumberFormat="1" applyFont="1" applyFill="1" applyBorder="1" applyAlignment="1">
      <alignment horizontal="center" vertical="center" wrapText="1"/>
    </xf>
    <xf numFmtId="180" fontId="14" fillId="0" borderId="1" xfId="1" applyNumberFormat="1" applyFont="1" applyFill="1" applyBorder="1" applyAlignment="1">
      <alignment horizontal="center" vertical="center" wrapText="1"/>
    </xf>
    <xf numFmtId="0" fontId="15" fillId="2" borderId="1" xfId="0" applyNumberFormat="1" applyFont="1" applyFill="1" applyBorder="1" applyAlignment="1">
      <alignment horizontal="left" vertical="center" wrapText="1" shrinkToFit="1"/>
    </xf>
    <xf numFmtId="181" fontId="13" fillId="0" borderId="1" xfId="0" applyNumberFormat="1" applyFont="1" applyFill="1" applyBorder="1" applyAlignment="1">
      <alignment horizontal="right" vertical="center" wrapText="1"/>
    </xf>
    <xf numFmtId="0" fontId="16" fillId="0" borderId="1" xfId="0" applyFont="1" applyFill="1" applyBorder="1" applyAlignment="1">
      <alignment horizontal="left" vertical="center" wrapText="1"/>
    </xf>
    <xf numFmtId="182" fontId="16" fillId="0" borderId="1" xfId="0" applyNumberFormat="1" applyFont="1" applyFill="1" applyBorder="1" applyAlignment="1">
      <alignment horizontal="center" vertical="center" wrapText="1"/>
    </xf>
    <xf numFmtId="180" fontId="9" fillId="0" borderId="1" xfId="1" applyNumberFormat="1" applyFont="1" applyFill="1" applyBorder="1" applyAlignment="1">
      <alignment vertical="center" wrapText="1"/>
    </xf>
    <xf numFmtId="0" fontId="13" fillId="0" borderId="1" xfId="0" applyFont="1" applyFill="1" applyBorder="1" applyAlignment="1">
      <alignment horizontal="left" vertical="center" wrapText="1"/>
    </xf>
    <xf numFmtId="181" fontId="0" fillId="0" borderId="1" xfId="0" applyNumberFormat="1" applyFont="1" applyFill="1" applyBorder="1" applyAlignment="1">
      <alignment horizontal="right" vertical="center" wrapText="1"/>
    </xf>
    <xf numFmtId="0" fontId="17" fillId="0" borderId="1" xfId="0" applyFont="1" applyFill="1" applyBorder="1" applyAlignment="1">
      <alignment horizontal="left" vertical="center" wrapText="1"/>
    </xf>
    <xf numFmtId="182" fontId="17"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181" fontId="12" fillId="0" borderId="1" xfId="65" applyNumberFormat="1" applyFont="1" applyFill="1" applyBorder="1" applyAlignment="1">
      <alignment horizontal="right" vertical="center" wrapText="1"/>
    </xf>
    <xf numFmtId="0" fontId="18" fillId="0" borderId="1" xfId="0" applyFont="1" applyFill="1" applyBorder="1" applyAlignment="1">
      <alignment horizontal="left" vertical="center" wrapText="1"/>
    </xf>
    <xf numFmtId="181" fontId="12" fillId="2" borderId="1" xfId="65" applyNumberFormat="1" applyFont="1" applyFill="1" applyBorder="1" applyAlignment="1">
      <alignment horizontal="right" vertical="center" wrapText="1"/>
    </xf>
    <xf numFmtId="0" fontId="12" fillId="2" borderId="1" xfId="65" applyNumberFormat="1" applyFont="1" applyFill="1" applyBorder="1" applyAlignment="1">
      <alignment horizontal="left" vertical="center" wrapText="1"/>
    </xf>
    <xf numFmtId="181" fontId="19" fillId="0" borderId="1" xfId="0" applyNumberFormat="1" applyFont="1" applyFill="1" applyBorder="1" applyAlignment="1">
      <alignment horizontal="right" vertical="center" wrapText="1"/>
    </xf>
    <xf numFmtId="181" fontId="20" fillId="0" borderId="1" xfId="65" applyNumberFormat="1" applyFont="1" applyFill="1" applyBorder="1" applyAlignment="1" applyProtection="1">
      <alignment horizontal="right" vertical="center" wrapText="1"/>
    </xf>
    <xf numFmtId="49" fontId="0" fillId="0" borderId="1" xfId="0" applyNumberFormat="1" applyFont="1" applyFill="1" applyBorder="1" applyAlignment="1">
      <alignment horizontal="left" vertical="center" wrapText="1"/>
    </xf>
    <xf numFmtId="0" fontId="21"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1" xfId="0" applyFont="1" applyFill="1" applyBorder="1" applyAlignment="1">
      <alignment horizontal="center" vertical="center"/>
    </xf>
    <xf numFmtId="0" fontId="3" fillId="0" borderId="0" xfId="62" applyNumberFormat="1" applyFont="1" applyFill="1" applyBorder="1" applyAlignment="1"/>
    <xf numFmtId="0" fontId="1" fillId="0" borderId="0" xfId="56" applyNumberFormat="1" applyFont="1" applyFill="1" applyBorder="1" applyAlignment="1">
      <alignment horizontal="right" vertical="center"/>
    </xf>
    <xf numFmtId="0" fontId="2" fillId="0" borderId="1" xfId="56" applyNumberFormat="1" applyFont="1" applyFill="1" applyBorder="1" applyAlignment="1">
      <alignment horizontal="center" vertical="center"/>
    </xf>
    <xf numFmtId="0" fontId="1" fillId="0" borderId="1" xfId="56" applyNumberFormat="1" applyFont="1" applyFill="1" applyBorder="1" applyAlignment="1">
      <alignment horizontal="center" vertical="center"/>
    </xf>
    <xf numFmtId="181" fontId="1" fillId="0" borderId="1" xfId="56" applyNumberFormat="1" applyFont="1" applyFill="1" applyBorder="1" applyAlignment="1">
      <alignment horizontal="center" vertical="center"/>
    </xf>
    <xf numFmtId="181" fontId="3" fillId="0" borderId="1" xfId="56" applyNumberFormat="1" applyFont="1" applyFill="1" applyBorder="1" applyAlignment="1">
      <alignment horizontal="center" vertical="center"/>
    </xf>
    <xf numFmtId="0" fontId="1" fillId="0" borderId="1" xfId="56" applyNumberFormat="1" applyFont="1" applyFill="1" applyBorder="1" applyAlignment="1">
      <alignment horizontal="left" vertical="center" wrapText="1"/>
    </xf>
    <xf numFmtId="0" fontId="3" fillId="0" borderId="1" xfId="62" applyNumberFormat="1" applyFont="1" applyFill="1" applyBorder="1" applyAlignment="1">
      <alignment horizontal="left" vertical="center" wrapText="1"/>
    </xf>
    <xf numFmtId="181" fontId="3" fillId="0" borderId="1" xfId="62" applyNumberFormat="1" applyFont="1" applyFill="1" applyBorder="1" applyAlignment="1">
      <alignment horizontal="center" vertical="center"/>
    </xf>
    <xf numFmtId="183" fontId="9" fillId="0" borderId="0"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1" xfId="0" applyFont="1" applyFill="1" applyBorder="1" applyAlignment="1">
      <alignment horizontal="center" vertical="center"/>
    </xf>
    <xf numFmtId="0" fontId="18" fillId="0" borderId="1" xfId="0" applyFont="1" applyFill="1" applyBorder="1" applyAlignment="1">
      <alignment horizontal="center" vertical="center"/>
    </xf>
    <xf numFmtId="183" fontId="18" fillId="0" borderId="1" xfId="0" applyNumberFormat="1" applyFont="1" applyFill="1" applyBorder="1" applyAlignment="1">
      <alignment horizontal="center" vertical="center"/>
    </xf>
    <xf numFmtId="0" fontId="18"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xf numFmtId="0" fontId="25" fillId="2" borderId="0" xfId="0" applyNumberFormat="1" applyFont="1" applyFill="1" applyBorder="1" applyAlignment="1" applyProtection="1">
      <alignment vertical="center"/>
    </xf>
    <xf numFmtId="0" fontId="7" fillId="2" borderId="0" xfId="0" applyNumberFormat="1" applyFont="1" applyFill="1" applyBorder="1" applyAlignment="1" applyProtection="1"/>
    <xf numFmtId="0" fontId="26" fillId="2" borderId="0" xfId="0" applyNumberFormat="1" applyFont="1" applyFill="1" applyBorder="1" applyAlignment="1" applyProtection="1">
      <alignment horizontal="right"/>
    </xf>
    <xf numFmtId="0" fontId="27" fillId="2" borderId="16" xfId="0" applyNumberFormat="1" applyFont="1" applyFill="1" applyBorder="1" applyAlignment="1" applyProtection="1">
      <alignment vertical="center"/>
    </xf>
    <xf numFmtId="0" fontId="25" fillId="2" borderId="16" xfId="0" applyNumberFormat="1" applyFont="1" applyFill="1" applyBorder="1" applyAlignment="1" applyProtection="1">
      <alignment vertical="center"/>
    </xf>
    <xf numFmtId="0" fontId="7" fillId="2" borderId="9" xfId="0" applyNumberFormat="1" applyFont="1" applyFill="1" applyBorder="1" applyAlignment="1" applyProtection="1"/>
    <xf numFmtId="0" fontId="28" fillId="2" borderId="16" xfId="0" applyNumberFormat="1" applyFont="1" applyFill="1" applyBorder="1" applyAlignment="1" applyProtection="1">
      <alignment horizontal="right" vertical="center"/>
    </xf>
    <xf numFmtId="0" fontId="29" fillId="2" borderId="17" xfId="0" applyNumberFormat="1" applyFont="1" applyFill="1" applyBorder="1" applyAlignment="1" applyProtection="1">
      <alignment horizontal="center" vertical="center"/>
    </xf>
    <xf numFmtId="0" fontId="29" fillId="0" borderId="18" xfId="0" applyNumberFormat="1" applyFont="1" applyFill="1" applyBorder="1" applyAlignment="1" applyProtection="1">
      <alignment horizontal="center" vertical="center" wrapText="1"/>
    </xf>
    <xf numFmtId="0" fontId="29" fillId="0" borderId="1" xfId="0" applyNumberFormat="1" applyFont="1" applyFill="1" applyBorder="1" applyAlignment="1" applyProtection="1">
      <alignment horizontal="center" vertical="center" wrapText="1"/>
    </xf>
    <xf numFmtId="0" fontId="27" fillId="2" borderId="17" xfId="0" applyNumberFormat="1" applyFont="1" applyFill="1" applyBorder="1" applyAlignment="1" applyProtection="1">
      <alignment horizontal="left" vertical="center"/>
    </xf>
    <xf numFmtId="184" fontId="27" fillId="0" borderId="17" xfId="0" applyNumberFormat="1" applyFont="1" applyFill="1" applyBorder="1" applyAlignment="1" applyProtection="1">
      <alignment horizontal="right" vertical="center"/>
    </xf>
    <xf numFmtId="0" fontId="27" fillId="2" borderId="17" xfId="0" applyNumberFormat="1" applyFont="1" applyFill="1" applyBorder="1" applyAlignment="1" applyProtection="1">
      <alignment vertical="center"/>
    </xf>
    <xf numFmtId="0" fontId="27" fillId="2" borderId="19" xfId="0" applyNumberFormat="1" applyFont="1" applyFill="1" applyBorder="1" applyAlignment="1" applyProtection="1">
      <alignment vertical="center"/>
    </xf>
    <xf numFmtId="0" fontId="27" fillId="2" borderId="19" xfId="0" applyNumberFormat="1" applyFont="1" applyFill="1" applyBorder="1" applyAlignment="1" applyProtection="1">
      <alignment horizontal="left" vertical="center"/>
    </xf>
    <xf numFmtId="184" fontId="27" fillId="0" borderId="18" xfId="0" applyNumberFormat="1" applyFont="1" applyFill="1" applyBorder="1" applyAlignment="1" applyProtection="1">
      <alignment horizontal="right" vertical="center"/>
    </xf>
    <xf numFmtId="184" fontId="27" fillId="0" borderId="20" xfId="0" applyNumberFormat="1" applyFont="1" applyFill="1" applyBorder="1" applyAlignment="1" applyProtection="1">
      <alignment horizontal="right" vertical="center"/>
    </xf>
    <xf numFmtId="0" fontId="7" fillId="0" borderId="0" xfId="0" applyFont="1" applyFill="1" applyBorder="1" applyAlignment="1"/>
    <xf numFmtId="0" fontId="30" fillId="0" borderId="0" xfId="0" applyFont="1" applyFill="1" applyBorder="1" applyAlignment="1"/>
    <xf numFmtId="0" fontId="7" fillId="0" borderId="0" xfId="0" applyNumberFormat="1" applyFont="1" applyFill="1" applyBorder="1" applyAlignment="1" applyProtection="1"/>
    <xf numFmtId="0" fontId="26" fillId="0" borderId="0" xfId="0" applyNumberFormat="1" applyFont="1" applyFill="1" applyBorder="1" applyAlignment="1" applyProtection="1">
      <alignment vertical="center"/>
    </xf>
    <xf numFmtId="0" fontId="26" fillId="0" borderId="0" xfId="0" applyNumberFormat="1" applyFont="1" applyFill="1" applyBorder="1" applyAlignment="1" applyProtection="1">
      <alignment horizontal="right" vertical="center"/>
    </xf>
    <xf numFmtId="0" fontId="9"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vertical="center" wrapText="1"/>
    </xf>
    <xf numFmtId="0" fontId="31" fillId="0" borderId="0" xfId="0" applyFont="1" applyFill="1" applyAlignment="1">
      <alignment horizontal="center" vertical="center"/>
    </xf>
    <xf numFmtId="0" fontId="31" fillId="0" borderId="0" xfId="0" applyFont="1" applyFill="1" applyAlignment="1">
      <alignment horizontal="center" vertical="center" wrapText="1"/>
    </xf>
    <xf numFmtId="0" fontId="9" fillId="0" borderId="0" xfId="0" applyFont="1" applyFill="1" applyAlignment="1">
      <alignment horizontal="center"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vertical="center"/>
    </xf>
    <xf numFmtId="0" fontId="17" fillId="0" borderId="1" xfId="0" applyFont="1" applyFill="1" applyBorder="1" applyAlignment="1">
      <alignment vertical="center" wrapText="1"/>
    </xf>
    <xf numFmtId="0" fontId="10" fillId="0" borderId="0" xfId="0" applyFont="1" applyFill="1" applyBorder="1" applyAlignment="1">
      <alignment horizontal="center" vertical="center"/>
    </xf>
    <xf numFmtId="0" fontId="32" fillId="0" borderId="0" xfId="0" applyFont="1" applyFill="1" applyBorder="1" applyAlignment="1">
      <alignment vertical="center"/>
    </xf>
    <xf numFmtId="0" fontId="32" fillId="0" borderId="0" xfId="0" applyFont="1" applyFill="1" applyBorder="1" applyAlignment="1">
      <alignment horizontal="center" vertical="center"/>
    </xf>
    <xf numFmtId="0" fontId="9" fillId="0" borderId="0" xfId="0" applyFont="1" applyFill="1" applyBorder="1" applyAlignment="1">
      <alignment horizontal="right" vertical="center" wrapText="1"/>
    </xf>
    <xf numFmtId="0" fontId="33" fillId="0" borderId="10" xfId="0" applyFont="1" applyFill="1" applyBorder="1" applyAlignment="1">
      <alignment horizontal="center" vertical="center"/>
    </xf>
    <xf numFmtId="0" fontId="32" fillId="0" borderId="15" xfId="0" applyFont="1" applyFill="1" applyBorder="1" applyAlignment="1">
      <alignment horizontal="center" vertical="center"/>
    </xf>
    <xf numFmtId="0" fontId="32" fillId="0" borderId="11" xfId="0" applyFont="1" applyFill="1" applyBorder="1" applyAlignment="1">
      <alignment horizontal="center" vertical="center"/>
    </xf>
    <xf numFmtId="0" fontId="34" fillId="0" borderId="1" xfId="0" applyFont="1" applyFill="1" applyBorder="1" applyAlignment="1">
      <alignment horizontal="center" vertical="center"/>
    </xf>
    <xf numFmtId="0" fontId="34" fillId="0" borderId="1" xfId="0" applyFont="1" applyFill="1" applyBorder="1" applyAlignment="1">
      <alignment horizontal="center" vertical="center" wrapText="1"/>
    </xf>
    <xf numFmtId="0" fontId="33" fillId="0" borderId="1" xfId="0" applyFont="1" applyFill="1" applyBorder="1" applyAlignment="1">
      <alignment horizontal="center" vertical="center"/>
    </xf>
    <xf numFmtId="182" fontId="35" fillId="0" borderId="1" xfId="0" applyNumberFormat="1" applyFont="1" applyFill="1" applyBorder="1" applyAlignment="1">
      <alignment horizontal="center" vertical="center"/>
    </xf>
    <xf numFmtId="0" fontId="32" fillId="0" borderId="1" xfId="0" applyFont="1" applyFill="1" applyBorder="1" applyAlignment="1">
      <alignment vertical="center" wrapText="1"/>
    </xf>
    <xf numFmtId="49" fontId="32" fillId="0" borderId="1" xfId="0" applyNumberFormat="1" applyFont="1" applyFill="1" applyBorder="1" applyAlignment="1">
      <alignment vertical="center"/>
    </xf>
    <xf numFmtId="0" fontId="9" fillId="0" borderId="1" xfId="0" applyFont="1" applyFill="1" applyBorder="1" applyAlignment="1">
      <alignment vertical="center"/>
    </xf>
    <xf numFmtId="182" fontId="32" fillId="0" borderId="1" xfId="0" applyNumberFormat="1" applyFont="1" applyFill="1" applyBorder="1" applyAlignment="1">
      <alignment horizontal="center" vertical="center"/>
    </xf>
    <xf numFmtId="0" fontId="9" fillId="0" borderId="1" xfId="0" applyFont="1" applyFill="1" applyBorder="1" applyAlignment="1">
      <alignment horizontal="left" vertical="center" indent="2"/>
    </xf>
    <xf numFmtId="0" fontId="9" fillId="0" borderId="1" xfId="0" applyFont="1" applyFill="1" applyBorder="1" applyAlignment="1">
      <alignment vertical="center" wrapText="1"/>
    </xf>
    <xf numFmtId="0" fontId="32" fillId="0" borderId="1" xfId="0" applyFont="1" applyFill="1" applyBorder="1" applyAlignment="1">
      <alignment horizontal="center" vertical="center"/>
    </xf>
    <xf numFmtId="0" fontId="36" fillId="0" borderId="0" xfId="0" applyFont="1" applyFill="1" applyBorder="1" applyAlignment="1">
      <alignment horizontal="center" vertical="center"/>
    </xf>
    <xf numFmtId="0" fontId="36" fillId="0" borderId="0" xfId="0" applyFont="1" applyFill="1" applyBorder="1" applyAlignment="1">
      <alignment horizontal="center" vertical="center" wrapText="1"/>
    </xf>
    <xf numFmtId="0" fontId="32" fillId="0" borderId="0" xfId="0" applyFont="1" applyFill="1" applyBorder="1" applyAlignment="1">
      <alignment horizontal="right" vertical="center" wrapText="1"/>
    </xf>
    <xf numFmtId="0" fontId="37" fillId="0" borderId="10" xfId="0" applyFont="1" applyFill="1" applyBorder="1" applyAlignment="1">
      <alignment horizontal="center" vertical="center"/>
    </xf>
    <xf numFmtId="0" fontId="37" fillId="0" borderId="15" xfId="0" applyFont="1" applyFill="1" applyBorder="1" applyAlignment="1">
      <alignment horizontal="center" vertical="center"/>
    </xf>
    <xf numFmtId="0" fontId="37" fillId="0" borderId="11" xfId="0" applyFont="1" applyFill="1" applyBorder="1" applyAlignment="1">
      <alignment horizontal="center" vertical="center"/>
    </xf>
    <xf numFmtId="0" fontId="37" fillId="0" borderId="1" xfId="0" applyFont="1" applyFill="1" applyBorder="1" applyAlignment="1">
      <alignment horizontal="center" vertical="center"/>
    </xf>
    <xf numFmtId="0" fontId="37" fillId="0" borderId="1" xfId="0" applyFont="1" applyFill="1" applyBorder="1" applyAlignment="1">
      <alignment horizontal="center" vertical="center" wrapText="1"/>
    </xf>
    <xf numFmtId="0" fontId="38" fillId="0" borderId="1" xfId="0" applyFont="1" applyFill="1" applyBorder="1" applyAlignment="1">
      <alignment horizontal="center" vertical="center"/>
    </xf>
    <xf numFmtId="0" fontId="37" fillId="0" borderId="1" xfId="0" applyFont="1" applyFill="1" applyBorder="1" applyAlignment="1">
      <alignment vertical="center" wrapText="1"/>
    </xf>
    <xf numFmtId="0" fontId="37" fillId="0" borderId="1" xfId="0" applyFont="1" applyFill="1" applyBorder="1" applyAlignment="1">
      <alignment vertical="center"/>
    </xf>
    <xf numFmtId="0" fontId="39" fillId="0" borderId="0" xfId="0" applyFont="1" applyFill="1" applyBorder="1" applyAlignment="1">
      <alignment vertical="center"/>
    </xf>
    <xf numFmtId="0" fontId="39" fillId="0" borderId="0" xfId="0" applyFont="1" applyFill="1" applyBorder="1" applyAlignment="1">
      <alignment horizontal="center" vertical="center"/>
    </xf>
    <xf numFmtId="0" fontId="39" fillId="0" borderId="0" xfId="0" applyFont="1" applyFill="1" applyBorder="1" applyAlignment="1">
      <alignment vertical="center" wrapText="1"/>
    </xf>
    <xf numFmtId="183" fontId="0" fillId="0" borderId="0" xfId="0" applyNumberFormat="1">
      <alignment vertical="center"/>
    </xf>
    <xf numFmtId="0" fontId="40" fillId="0" borderId="0" xfId="0" applyFont="1" applyFill="1" applyBorder="1" applyAlignment="1">
      <alignment vertical="center"/>
    </xf>
    <xf numFmtId="0" fontId="41" fillId="0" borderId="0" xfId="0" applyFont="1" applyFill="1" applyBorder="1" applyAlignment="1">
      <alignment horizontal="center" vertical="center"/>
    </xf>
    <xf numFmtId="0" fontId="42" fillId="0" borderId="1" xfId="3" applyNumberFormat="1" applyFont="1" applyFill="1" applyBorder="1" applyAlignment="1" applyProtection="1">
      <alignment horizontal="center" vertical="center"/>
    </xf>
    <xf numFmtId="49" fontId="42" fillId="0" borderId="1" xfId="3" applyNumberFormat="1" applyFont="1" applyFill="1" applyBorder="1" applyAlignment="1" applyProtection="1">
      <alignment horizontal="center" vertical="center"/>
    </xf>
    <xf numFmtId="49" fontId="42" fillId="0" borderId="10" xfId="3" applyNumberFormat="1" applyFont="1" applyFill="1" applyBorder="1" applyAlignment="1" applyProtection="1">
      <alignment horizontal="center" vertical="center"/>
    </xf>
    <xf numFmtId="0" fontId="42" fillId="0" borderId="1" xfId="55" applyFont="1" applyFill="1" applyBorder="1" applyAlignment="1">
      <alignment horizontal="center" vertical="center" wrapText="1"/>
    </xf>
    <xf numFmtId="177" fontId="42" fillId="0" borderId="1" xfId="55" applyNumberFormat="1" applyFont="1" applyFill="1" applyBorder="1" applyAlignment="1">
      <alignment horizontal="center" vertical="center" wrapText="1"/>
    </xf>
    <xf numFmtId="177" fontId="42" fillId="0" borderId="15" xfId="55" applyNumberFormat="1" applyFont="1" applyFill="1" applyBorder="1" applyAlignment="1">
      <alignment horizontal="center" vertical="center" wrapText="1"/>
    </xf>
    <xf numFmtId="0" fontId="42" fillId="0" borderId="2" xfId="3" applyNumberFormat="1" applyFont="1" applyFill="1" applyBorder="1" applyAlignment="1" applyProtection="1">
      <alignment horizontal="center" vertical="center" wrapText="1"/>
    </xf>
    <xf numFmtId="49" fontId="42" fillId="0" borderId="2" xfId="3" applyNumberFormat="1" applyFont="1" applyFill="1" applyBorder="1" applyAlignment="1" applyProtection="1">
      <alignment horizontal="center" vertical="center" wrapText="1"/>
    </xf>
    <xf numFmtId="49" fontId="42" fillId="0" borderId="3" xfId="3" applyNumberFormat="1" applyFont="1" applyFill="1" applyBorder="1" applyAlignment="1" applyProtection="1">
      <alignment horizontal="center" vertical="center" wrapText="1"/>
    </xf>
    <xf numFmtId="0" fontId="7" fillId="0" borderId="10" xfId="0" applyFont="1" applyFill="1" applyBorder="1" applyAlignment="1">
      <alignment horizontal="center" vertical="center"/>
    </xf>
    <xf numFmtId="0" fontId="7" fillId="0" borderId="15" xfId="0" applyFont="1" applyFill="1" applyBorder="1" applyAlignment="1">
      <alignment horizontal="center" vertical="center"/>
    </xf>
    <xf numFmtId="182" fontId="43" fillId="0" borderId="1" xfId="0" applyNumberFormat="1" applyFont="1" applyFill="1" applyBorder="1" applyAlignment="1">
      <alignment horizontal="center" vertical="center"/>
    </xf>
    <xf numFmtId="182" fontId="44" fillId="0" borderId="1" xfId="0" applyNumberFormat="1" applyFont="1" applyFill="1" applyBorder="1" applyAlignment="1">
      <alignment horizontal="center" vertical="center"/>
    </xf>
    <xf numFmtId="182" fontId="42" fillId="0" borderId="1" xfId="55" applyNumberFormat="1" applyFont="1" applyFill="1" applyBorder="1" applyAlignment="1">
      <alignment horizontal="center" vertical="center" wrapText="1"/>
    </xf>
    <xf numFmtId="182" fontId="42" fillId="0" borderId="10" xfId="55" applyNumberFormat="1" applyFont="1" applyFill="1" applyBorder="1" applyAlignment="1">
      <alignment horizontal="center" vertical="center" wrapText="1"/>
    </xf>
    <xf numFmtId="182" fontId="42" fillId="0" borderId="11" xfId="55" applyNumberFormat="1" applyFont="1" applyFill="1" applyBorder="1" applyAlignment="1">
      <alignment horizontal="center" vertical="center" wrapText="1"/>
    </xf>
    <xf numFmtId="177" fontId="42" fillId="0" borderId="11" xfId="55" applyNumberFormat="1" applyFont="1" applyFill="1" applyBorder="1" applyAlignment="1">
      <alignment horizontal="center" vertical="center" wrapText="1"/>
    </xf>
    <xf numFmtId="0" fontId="45" fillId="0" borderId="0" xfId="0" applyFont="1" applyFill="1" applyAlignment="1">
      <alignment horizontal="center" vertical="center"/>
    </xf>
    <xf numFmtId="0" fontId="46" fillId="0" borderId="0" xfId="0" applyFont="1" applyFill="1" applyBorder="1" applyAlignment="1">
      <alignment horizontal="center" vertical="center"/>
    </xf>
    <xf numFmtId="0" fontId="42" fillId="0" borderId="10" xfId="55" applyFont="1" applyFill="1" applyBorder="1" applyAlignment="1">
      <alignment horizontal="center" vertical="center" wrapText="1"/>
    </xf>
    <xf numFmtId="182" fontId="44" fillId="0" borderId="1" xfId="0" applyNumberFormat="1" applyFont="1" applyFill="1" applyBorder="1" applyAlignment="1">
      <alignment vertical="center"/>
    </xf>
    <xf numFmtId="0" fontId="47" fillId="0" borderId="0" xfId="0" applyFont="1" applyFill="1" applyBorder="1" applyAlignment="1">
      <alignment horizontal="center" vertical="center"/>
    </xf>
    <xf numFmtId="0" fontId="47" fillId="0" borderId="0" xfId="0" applyFont="1" applyFill="1" applyBorder="1" applyAlignment="1">
      <alignment horizontal="center" vertical="center" wrapText="1"/>
    </xf>
    <xf numFmtId="0" fontId="20" fillId="0" borderId="0" xfId="0" applyFont="1" applyFill="1" applyBorder="1" applyAlignment="1">
      <alignment horizontal="center" vertical="center"/>
    </xf>
    <xf numFmtId="0" fontId="20" fillId="0" borderId="0" xfId="0" applyFont="1" applyFill="1" applyBorder="1" applyAlignment="1">
      <alignment vertical="center" wrapText="1"/>
    </xf>
    <xf numFmtId="0" fontId="20" fillId="0" borderId="0" xfId="0" applyFont="1" applyFill="1" applyBorder="1" applyAlignment="1">
      <alignment vertical="center"/>
    </xf>
    <xf numFmtId="0" fontId="48" fillId="0" borderId="1" xfId="3" applyNumberFormat="1" applyFont="1" applyFill="1" applyBorder="1" applyAlignment="1" applyProtection="1">
      <alignment horizontal="center" vertical="center"/>
    </xf>
    <xf numFmtId="0" fontId="48" fillId="0" borderId="1" xfId="3" applyNumberFormat="1" applyFont="1" applyFill="1" applyBorder="1" applyAlignment="1" applyProtection="1">
      <alignment horizontal="center" vertical="center" wrapText="1"/>
    </xf>
    <xf numFmtId="0" fontId="48" fillId="0" borderId="2" xfId="3" applyNumberFormat="1" applyFont="1" applyFill="1" applyBorder="1" applyAlignment="1" applyProtection="1">
      <alignment horizontal="center" vertical="center" wrapText="1"/>
    </xf>
    <xf numFmtId="0" fontId="49" fillId="0" borderId="2" xfId="0" applyFont="1" applyFill="1" applyBorder="1" applyAlignment="1">
      <alignment horizontal="center" vertical="center" wrapText="1"/>
    </xf>
    <xf numFmtId="0" fontId="48" fillId="0" borderId="5" xfId="3" applyNumberFormat="1" applyFont="1" applyFill="1" applyBorder="1" applyAlignment="1" applyProtection="1">
      <alignment horizontal="center" vertical="center" wrapText="1"/>
    </xf>
    <xf numFmtId="0" fontId="49" fillId="0" borderId="1" xfId="0" applyFont="1" applyFill="1" applyBorder="1" applyAlignment="1">
      <alignment horizontal="center" vertical="center"/>
    </xf>
    <xf numFmtId="0" fontId="7" fillId="0" borderId="2" xfId="3" applyNumberFormat="1" applyFont="1" applyFill="1" applyBorder="1" applyAlignment="1" applyProtection="1">
      <alignment horizontal="center" vertical="center"/>
    </xf>
    <xf numFmtId="49" fontId="7" fillId="0" borderId="2" xfId="3" applyNumberFormat="1" applyFont="1" applyFill="1" applyBorder="1" applyAlignment="1" applyProtection="1">
      <alignment horizontal="center" vertical="center"/>
    </xf>
    <xf numFmtId="49" fontId="7" fillId="0" borderId="3" xfId="3" applyNumberFormat="1" applyFont="1" applyFill="1" applyBorder="1" applyAlignment="1" applyProtection="1">
      <alignment horizontal="center" vertical="center"/>
    </xf>
    <xf numFmtId="0" fontId="7" fillId="0" borderId="7" xfId="3" applyNumberFormat="1" applyFont="1" applyFill="1" applyBorder="1" applyAlignment="1" applyProtection="1">
      <alignment vertical="center" wrapText="1"/>
    </xf>
    <xf numFmtId="0" fontId="7" fillId="0" borderId="1" xfId="3" applyNumberFormat="1" applyFont="1" applyFill="1" applyBorder="1" applyAlignment="1" applyProtection="1">
      <alignment horizontal="center" vertical="center" wrapText="1"/>
    </xf>
    <xf numFmtId="0" fontId="43" fillId="0" borderId="1" xfId="0" applyFont="1" applyFill="1" applyBorder="1" applyAlignment="1">
      <alignment horizontal="center" vertical="center"/>
    </xf>
    <xf numFmtId="0" fontId="40" fillId="0" borderId="0" xfId="0" applyFont="1" applyFill="1" applyBorder="1" applyAlignment="1">
      <alignment horizontal="center" vertical="center"/>
    </xf>
    <xf numFmtId="0" fontId="41" fillId="0" borderId="0" xfId="0" applyFont="1" applyFill="1" applyBorder="1" applyAlignment="1">
      <alignment horizontal="center" vertical="center" wrapText="1"/>
    </xf>
    <xf numFmtId="0" fontId="42" fillId="0" borderId="1" xfId="3" applyNumberFormat="1" applyFont="1" applyFill="1" applyBorder="1" applyAlignment="1" applyProtection="1">
      <alignment horizontal="center" vertical="center" wrapText="1"/>
    </xf>
    <xf numFmtId="177" fontId="42" fillId="0" borderId="12" xfId="55" applyNumberFormat="1" applyFont="1" applyFill="1" applyBorder="1" applyAlignment="1">
      <alignment horizontal="center" vertical="center" wrapText="1"/>
    </xf>
    <xf numFmtId="177" fontId="42" fillId="0" borderId="13" xfId="55" applyNumberFormat="1" applyFont="1" applyFill="1" applyBorder="1" applyAlignment="1">
      <alignment horizontal="center" vertical="center" wrapText="1"/>
    </xf>
    <xf numFmtId="177" fontId="42" fillId="0" borderId="5" xfId="55" applyNumberFormat="1" applyFont="1" applyFill="1" applyBorder="1" applyAlignment="1">
      <alignment horizontal="center" vertical="center" wrapText="1"/>
    </xf>
    <xf numFmtId="0" fontId="7" fillId="0" borderId="11" xfId="0" applyFont="1" applyFill="1" applyBorder="1" applyAlignment="1">
      <alignment vertical="center"/>
    </xf>
    <xf numFmtId="0" fontId="50" fillId="0" borderId="0" xfId="0" applyFont="1">
      <alignment vertical="center"/>
    </xf>
    <xf numFmtId="185" fontId="40" fillId="0" borderId="0" xfId="0" applyNumberFormat="1" applyFont="1" applyFill="1" applyBorder="1" applyAlignment="1">
      <alignment horizontal="center" vertical="center"/>
    </xf>
    <xf numFmtId="185" fontId="41" fillId="0" borderId="0" xfId="0" applyNumberFormat="1" applyFont="1" applyFill="1" applyBorder="1" applyAlignment="1">
      <alignment horizontal="center" vertical="center"/>
    </xf>
    <xf numFmtId="185" fontId="51" fillId="0" borderId="15" xfId="55" applyNumberFormat="1" applyFont="1" applyFill="1" applyBorder="1" applyAlignment="1">
      <alignment horizontal="center" vertical="center" wrapText="1"/>
    </xf>
    <xf numFmtId="185" fontId="51" fillId="0" borderId="14" xfId="55" applyNumberFormat="1" applyFont="1" applyFill="1" applyBorder="1" applyAlignment="1">
      <alignment horizontal="center" vertical="center" wrapText="1"/>
    </xf>
    <xf numFmtId="185" fontId="51" fillId="0" borderId="9" xfId="55" applyNumberFormat="1" applyFont="1" applyFill="1" applyBorder="1" applyAlignment="1">
      <alignment horizontal="center" vertical="center" wrapText="1"/>
    </xf>
    <xf numFmtId="185" fontId="51" fillId="0" borderId="7" xfId="55" applyNumberFormat="1" applyFont="1" applyFill="1" applyBorder="1" applyAlignment="1">
      <alignment horizontal="center" vertical="center" wrapText="1"/>
    </xf>
    <xf numFmtId="185" fontId="51" fillId="0" borderId="11" xfId="55" applyNumberFormat="1" applyFont="1" applyFill="1" applyBorder="1" applyAlignment="1">
      <alignment horizontal="center" vertical="center" wrapText="1"/>
    </xf>
    <xf numFmtId="185" fontId="51" fillId="0" borderId="1" xfId="55" applyNumberFormat="1" applyFont="1" applyFill="1" applyBorder="1" applyAlignment="1">
      <alignment horizontal="center" vertical="center" wrapText="1"/>
    </xf>
    <xf numFmtId="185" fontId="0" fillId="0" borderId="1" xfId="0" applyNumberFormat="1" applyFont="1" applyFill="1" applyBorder="1" applyAlignment="1">
      <alignment vertical="center"/>
    </xf>
    <xf numFmtId="185" fontId="46" fillId="0" borderId="0" xfId="0" applyNumberFormat="1" applyFont="1" applyFill="1" applyBorder="1" applyAlignment="1">
      <alignment horizontal="center" vertical="center"/>
    </xf>
    <xf numFmtId="49" fontId="0" fillId="0" borderId="0" xfId="0" applyNumberFormat="1">
      <alignment vertical="center"/>
    </xf>
    <xf numFmtId="0" fontId="52" fillId="0" borderId="0" xfId="0" applyFont="1">
      <alignment vertical="center"/>
    </xf>
    <xf numFmtId="0" fontId="53" fillId="0" borderId="0" xfId="60" applyFont="1" applyFill="1" applyBorder="1" applyAlignment="1">
      <alignment horizontal="center" vertical="center"/>
    </xf>
    <xf numFmtId="49" fontId="53" fillId="0" borderId="0" xfId="60" applyNumberFormat="1" applyFont="1" applyFill="1" applyBorder="1" applyAlignment="1">
      <alignment horizontal="center" vertical="center"/>
    </xf>
    <xf numFmtId="0" fontId="54" fillId="0" borderId="0" xfId="63" applyFont="1" applyFill="1" applyAlignment="1">
      <alignment horizontal="center" vertical="center" wrapText="1"/>
    </xf>
    <xf numFmtId="49" fontId="54" fillId="0" borderId="0" xfId="63" applyNumberFormat="1" applyFont="1" applyFill="1" applyAlignment="1">
      <alignment horizontal="center" vertical="center" wrapText="1"/>
    </xf>
    <xf numFmtId="0" fontId="54" fillId="0" borderId="0" xfId="63" applyFont="1" applyFill="1" applyBorder="1" applyAlignment="1">
      <alignment horizontal="center" vertical="center" wrapText="1"/>
    </xf>
    <xf numFmtId="0" fontId="54" fillId="0" borderId="9" xfId="63" applyFont="1" applyFill="1" applyBorder="1" applyAlignment="1">
      <alignment horizontal="center" vertical="center" wrapText="1"/>
    </xf>
    <xf numFmtId="0" fontId="52" fillId="0" borderId="1" xfId="0" applyFont="1" applyBorder="1">
      <alignment vertical="center"/>
    </xf>
    <xf numFmtId="0" fontId="54" fillId="0" borderId="1" xfId="63" applyNumberFormat="1" applyFont="1" applyFill="1" applyBorder="1" applyAlignment="1" applyProtection="1">
      <alignment horizontal="center" vertical="center" wrapText="1"/>
    </xf>
    <xf numFmtId="0" fontId="54" fillId="0" borderId="1" xfId="63" applyFont="1" applyFill="1" applyBorder="1" applyAlignment="1">
      <alignment horizontal="center" vertical="center" wrapText="1"/>
    </xf>
    <xf numFmtId="4" fontId="54" fillId="0" borderId="1" xfId="63" applyNumberFormat="1" applyFont="1" applyFill="1" applyBorder="1" applyAlignment="1" applyProtection="1">
      <alignment horizontal="center" vertical="center" wrapText="1"/>
    </xf>
    <xf numFmtId="49" fontId="55" fillId="0" borderId="1" xfId="63" applyNumberFormat="1" applyFont="1" applyFill="1" applyBorder="1" applyAlignment="1" applyProtection="1">
      <alignment horizontal="center" vertical="center" wrapText="1"/>
    </xf>
    <xf numFmtId="186" fontId="55" fillId="0" borderId="1" xfId="63" applyNumberFormat="1" applyFont="1" applyFill="1" applyBorder="1" applyAlignment="1">
      <alignment horizontal="center" vertical="center" wrapText="1"/>
    </xf>
    <xf numFmtId="49" fontId="55" fillId="0" borderId="1" xfId="63" applyNumberFormat="1" applyFont="1" applyFill="1" applyBorder="1" applyAlignment="1">
      <alignment horizontal="center" vertical="center" wrapText="1"/>
    </xf>
    <xf numFmtId="0" fontId="55" fillId="0" borderId="1" xfId="63" applyFont="1" applyFill="1" applyBorder="1" applyAlignment="1">
      <alignment horizontal="center" vertical="center" wrapText="1"/>
    </xf>
    <xf numFmtId="4" fontId="55" fillId="0" borderId="1" xfId="63" applyNumberFormat="1" applyFont="1" applyFill="1" applyBorder="1" applyAlignment="1" applyProtection="1">
      <alignment horizontal="center" vertical="center" wrapText="1"/>
    </xf>
    <xf numFmtId="49" fontId="54" fillId="0" borderId="1" xfId="63" applyNumberFormat="1" applyFont="1" applyFill="1" applyBorder="1" applyAlignment="1" applyProtection="1">
      <alignment horizontal="center" vertical="center" wrapText="1"/>
    </xf>
    <xf numFmtId="0" fontId="52" fillId="0" borderId="1" xfId="0" applyFont="1" applyFill="1" applyBorder="1" applyAlignment="1">
      <alignment horizontal="center" vertical="center"/>
    </xf>
    <xf numFmtId="0" fontId="52" fillId="0" borderId="0" xfId="0" applyFont="1" applyFill="1">
      <alignment vertical="center"/>
    </xf>
    <xf numFmtId="0" fontId="54" fillId="0" borderId="7" xfId="63" applyFont="1" applyFill="1" applyBorder="1" applyAlignment="1">
      <alignment horizontal="center" vertical="center" wrapText="1"/>
    </xf>
    <xf numFmtId="4" fontId="54" fillId="0" borderId="7" xfId="63" applyNumberFormat="1" applyFont="1" applyFill="1" applyBorder="1" applyAlignment="1" applyProtection="1">
      <alignment horizontal="center" vertical="center" wrapText="1"/>
    </xf>
    <xf numFmtId="49" fontId="54" fillId="0" borderId="7" xfId="63" applyNumberFormat="1" applyFont="1" applyFill="1" applyBorder="1" applyAlignment="1" applyProtection="1">
      <alignment horizontal="center" vertical="center" wrapText="1"/>
    </xf>
    <xf numFmtId="0" fontId="0" fillId="0" borderId="0" xfId="0" applyFill="1">
      <alignment vertical="center"/>
    </xf>
    <xf numFmtId="49" fontId="0" fillId="0" borderId="0" xfId="0" applyNumberFormat="1" applyFill="1">
      <alignment vertical="center"/>
    </xf>
    <xf numFmtId="0" fontId="35" fillId="0" borderId="0" xfId="0" applyFont="1" applyFill="1" applyBorder="1" applyAlignment="1">
      <alignment vertical="center"/>
    </xf>
    <xf numFmtId="0" fontId="17" fillId="0" borderId="0" xfId="0" applyFont="1" applyFill="1" applyBorder="1" applyAlignment="1"/>
    <xf numFmtId="185" fontId="10" fillId="0" borderId="0" xfId="55" applyNumberFormat="1" applyFont="1" applyFill="1" applyBorder="1" applyAlignment="1">
      <alignment horizontal="center" vertical="center" wrapText="1"/>
    </xf>
    <xf numFmtId="185" fontId="35" fillId="0" borderId="0" xfId="55" applyNumberFormat="1" applyFont="1" applyFill="1" applyBorder="1" applyAlignment="1">
      <alignment horizontal="center" vertical="center" wrapText="1"/>
    </xf>
    <xf numFmtId="185" fontId="56" fillId="0" borderId="0" xfId="55" applyNumberFormat="1" applyFont="1" applyFill="1" applyBorder="1" applyAlignment="1">
      <alignment horizontal="right" vertical="center" wrapText="1"/>
    </xf>
    <xf numFmtId="185" fontId="57" fillId="0" borderId="1" xfId="55" applyNumberFormat="1" applyFont="1" applyFill="1" applyBorder="1" applyAlignment="1">
      <alignment horizontal="center" vertical="center" wrapText="1"/>
    </xf>
    <xf numFmtId="185" fontId="32" fillId="0" borderId="1" xfId="55" applyNumberFormat="1" applyFont="1" applyFill="1" applyBorder="1" applyAlignment="1" applyProtection="1">
      <alignment horizontal="center" vertical="center" wrapText="1"/>
      <protection locked="0"/>
    </xf>
    <xf numFmtId="183" fontId="32" fillId="0" borderId="0" xfId="0" applyNumberFormat="1" applyFont="1" applyFill="1" applyBorder="1" applyAlignment="1">
      <alignment vertical="center"/>
    </xf>
    <xf numFmtId="185" fontId="56" fillId="0" borderId="1" xfId="55" applyNumberFormat="1" applyFont="1" applyFill="1" applyBorder="1" applyAlignment="1" applyProtection="1">
      <alignment horizontal="center" vertical="center" wrapText="1"/>
      <protection locked="0"/>
    </xf>
    <xf numFmtId="185" fontId="9" fillId="0" borderId="1" xfId="55" applyNumberFormat="1" applyFont="1" applyFill="1" applyBorder="1" applyAlignment="1" applyProtection="1">
      <alignment horizontal="center" vertical="center" wrapText="1"/>
      <protection locked="0"/>
    </xf>
    <xf numFmtId="185" fontId="32" fillId="0" borderId="1" xfId="0" applyNumberFormat="1" applyFont="1" applyFill="1" applyBorder="1" applyAlignment="1">
      <alignment vertical="center"/>
    </xf>
    <xf numFmtId="185" fontId="32" fillId="0" borderId="1" xfId="55" applyNumberFormat="1" applyFont="1" applyFill="1" applyBorder="1" applyAlignment="1" applyProtection="1">
      <alignment vertical="center" wrapText="1"/>
      <protection locked="0"/>
    </xf>
    <xf numFmtId="185" fontId="32" fillId="0" borderId="1" xfId="0" applyNumberFormat="1" applyFont="1" applyFill="1" applyBorder="1" applyAlignment="1">
      <alignment horizontal="center" vertical="center"/>
    </xf>
    <xf numFmtId="185" fontId="56" fillId="0" borderId="1" xfId="68" applyNumberFormat="1" applyFont="1" applyFill="1" applyBorder="1" applyAlignment="1">
      <alignment horizontal="center" vertical="center" shrinkToFit="1"/>
    </xf>
    <xf numFmtId="185" fontId="32" fillId="0" borderId="1" xfId="68" applyNumberFormat="1" applyFont="1" applyFill="1" applyBorder="1" applyAlignment="1">
      <alignment horizontal="center" vertical="center" shrinkToFit="1"/>
    </xf>
    <xf numFmtId="0" fontId="0" fillId="0" borderId="0" xfId="0" applyFont="1" applyFill="1" applyBorder="1" applyAlignment="1">
      <alignment vertical="center" wrapText="1"/>
    </xf>
    <xf numFmtId="0" fontId="9" fillId="0" borderId="0" xfId="0" applyFont="1" applyFill="1" applyBorder="1" applyAlignment="1">
      <alignment vertical="center" wrapText="1"/>
    </xf>
    <xf numFmtId="181" fontId="0" fillId="0" borderId="0" xfId="0" applyNumberFormat="1" applyFont="1" applyFill="1" applyBorder="1" applyAlignment="1">
      <alignment horizontal="right" vertical="center" wrapText="1"/>
    </xf>
    <xf numFmtId="0" fontId="58" fillId="0" borderId="0" xfId="0" applyFont="1" applyFill="1" applyBorder="1" applyAlignment="1">
      <alignment horizontal="center" vertical="center" wrapText="1"/>
    </xf>
    <xf numFmtId="181" fontId="59" fillId="0" borderId="0" xfId="0" applyNumberFormat="1" applyFont="1" applyFill="1" applyBorder="1" applyAlignment="1">
      <alignment horizontal="right" vertical="center" wrapText="1"/>
    </xf>
    <xf numFmtId="0" fontId="59" fillId="0" borderId="0" xfId="0" applyFont="1" applyFill="1" applyBorder="1" applyAlignment="1">
      <alignment horizontal="center" vertical="center" wrapText="1"/>
    </xf>
    <xf numFmtId="0" fontId="15" fillId="0" borderId="1" xfId="0" applyNumberFormat="1" applyFont="1" applyFill="1" applyBorder="1" applyAlignment="1">
      <alignment horizontal="left" vertical="center" wrapText="1" shrinkToFit="1"/>
    </xf>
    <xf numFmtId="181" fontId="15" fillId="0" borderId="1" xfId="66" applyNumberFormat="1" applyFont="1" applyFill="1" applyBorder="1" applyAlignment="1">
      <alignment horizontal="right" vertical="center" wrapText="1"/>
    </xf>
    <xf numFmtId="0" fontId="12" fillId="0" borderId="1" xfId="0" applyNumberFormat="1" applyFont="1" applyFill="1" applyBorder="1" applyAlignment="1">
      <alignment horizontal="left" vertical="center" wrapText="1" shrinkToFit="1"/>
    </xf>
    <xf numFmtId="181" fontId="12" fillId="0" borderId="1" xfId="0" applyNumberFormat="1" applyFont="1" applyFill="1" applyBorder="1" applyAlignment="1">
      <alignment horizontal="right" vertical="center" wrapText="1"/>
    </xf>
    <xf numFmtId="181" fontId="12" fillId="0" borderId="1" xfId="66" applyNumberFormat="1" applyFont="1" applyFill="1" applyBorder="1" applyAlignment="1">
      <alignment horizontal="right" vertical="center" wrapText="1"/>
    </xf>
    <xf numFmtId="181" fontId="12" fillId="0" borderId="1" xfId="51" applyNumberFormat="1" applyFont="1" applyFill="1" applyBorder="1" applyAlignment="1" applyProtection="1">
      <alignment horizontal="right" vertical="center" wrapText="1"/>
      <protection locked="0"/>
    </xf>
    <xf numFmtId="181" fontId="0" fillId="0" borderId="10" xfId="0" applyNumberFormat="1" applyFont="1" applyFill="1" applyBorder="1" applyAlignment="1">
      <alignment horizontal="right" vertical="center" wrapText="1"/>
    </xf>
    <xf numFmtId="0" fontId="0" fillId="0" borderId="1" xfId="0" applyFont="1" applyFill="1" applyBorder="1" applyAlignment="1">
      <alignment vertical="center" wrapText="1"/>
    </xf>
    <xf numFmtId="10" fontId="0" fillId="0" borderId="0" xfId="0" applyNumberFormat="1" applyFont="1" applyFill="1" applyBorder="1" applyAlignment="1">
      <alignment vertical="center" wrapText="1"/>
    </xf>
    <xf numFmtId="49" fontId="0" fillId="0" borderId="1" xfId="0" applyNumberFormat="1" applyFont="1" applyFill="1" applyBorder="1" applyAlignment="1">
      <alignment vertical="center" wrapText="1"/>
    </xf>
    <xf numFmtId="181" fontId="0" fillId="0" borderId="1" xfId="0" applyNumberFormat="1" applyFont="1" applyFill="1" applyBorder="1" applyAlignment="1">
      <alignment vertical="center" wrapText="1"/>
    </xf>
    <xf numFmtId="181" fontId="13" fillId="0" borderId="10" xfId="0" applyNumberFormat="1" applyFont="1" applyFill="1" applyBorder="1" applyAlignment="1">
      <alignment vertical="center" wrapText="1"/>
    </xf>
    <xf numFmtId="0" fontId="34" fillId="0" borderId="0" xfId="0" applyFont="1" applyFill="1" applyBorder="1" applyAlignment="1">
      <alignment horizontal="center" vertical="center"/>
    </xf>
    <xf numFmtId="49" fontId="6" fillId="0" borderId="0" xfId="0" applyNumberFormat="1" applyFont="1" applyFill="1" applyBorder="1" applyAlignment="1"/>
    <xf numFmtId="0" fontId="10" fillId="0" borderId="0" xfId="0" applyNumberFormat="1" applyFont="1" applyFill="1" applyBorder="1" applyAlignment="1" applyProtection="1">
      <alignment horizontal="center" vertical="center"/>
    </xf>
    <xf numFmtId="0" fontId="56" fillId="0" borderId="0" xfId="0" applyNumberFormat="1" applyFont="1" applyFill="1" applyBorder="1" applyAlignment="1" applyProtection="1">
      <alignment horizontal="right" vertical="center"/>
    </xf>
    <xf numFmtId="49" fontId="60" fillId="0" borderId="1" xfId="0" applyNumberFormat="1" applyFont="1" applyFill="1" applyBorder="1" applyAlignment="1">
      <alignment horizontal="center" vertical="center"/>
    </xf>
    <xf numFmtId="0" fontId="61" fillId="0" borderId="1" xfId="0" applyNumberFormat="1" applyFont="1" applyFill="1" applyBorder="1" applyAlignment="1" applyProtection="1">
      <alignment horizontal="center" vertical="center"/>
    </xf>
    <xf numFmtId="49" fontId="62" fillId="0" borderId="1" xfId="0" applyNumberFormat="1" applyFont="1" applyFill="1" applyBorder="1" applyAlignment="1" applyProtection="1">
      <alignment horizontal="center" vertical="center"/>
    </xf>
    <xf numFmtId="187" fontId="63" fillId="0" borderId="1" xfId="0" applyNumberFormat="1" applyFont="1" applyFill="1" applyBorder="1" applyAlignment="1" applyProtection="1">
      <alignment horizontal="center" vertical="center"/>
    </xf>
    <xf numFmtId="183" fontId="63" fillId="0" borderId="1" xfId="0" applyNumberFormat="1" applyFont="1" applyFill="1" applyBorder="1" applyAlignment="1" applyProtection="1">
      <alignment horizontal="right" vertical="center"/>
    </xf>
    <xf numFmtId="183" fontId="63" fillId="0" borderId="1" xfId="0" applyNumberFormat="1" applyFont="1" applyFill="1" applyBorder="1" applyAlignment="1" applyProtection="1">
      <alignment horizontal="left" vertical="center"/>
    </xf>
    <xf numFmtId="187" fontId="63" fillId="0" borderId="1" xfId="0" applyNumberFormat="1" applyFont="1" applyFill="1" applyBorder="1" applyAlignment="1" applyProtection="1">
      <alignment horizontal="left" vertical="center"/>
    </xf>
    <xf numFmtId="183" fontId="64" fillId="0" borderId="1" xfId="0" applyNumberFormat="1" applyFont="1" applyFill="1" applyBorder="1" applyAlignment="1">
      <alignment vertical="center"/>
    </xf>
    <xf numFmtId="183" fontId="64" fillId="0" borderId="1" xfId="0" applyNumberFormat="1" applyFont="1" applyFill="1" applyBorder="1" applyAlignment="1">
      <alignment horizontal="left" vertical="center"/>
    </xf>
    <xf numFmtId="0" fontId="0" fillId="0" borderId="1" xfId="0" applyBorder="1">
      <alignment vertical="center"/>
    </xf>
    <xf numFmtId="183" fontId="63" fillId="0" borderId="1" xfId="0" applyNumberFormat="1" applyFont="1" applyFill="1" applyBorder="1" applyAlignment="1">
      <alignment vertical="center"/>
    </xf>
    <xf numFmtId="0" fontId="64" fillId="0" borderId="1" xfId="0" applyFont="1" applyFill="1" applyBorder="1" applyAlignment="1">
      <alignment horizontal="left" vertical="center"/>
    </xf>
    <xf numFmtId="0" fontId="63" fillId="0" borderId="1" xfId="0" applyFont="1" applyFill="1" applyBorder="1" applyAlignment="1">
      <alignment vertical="center"/>
    </xf>
    <xf numFmtId="183" fontId="9" fillId="0" borderId="1" xfId="0" applyNumberFormat="1" applyFont="1" applyFill="1" applyBorder="1" applyAlignment="1">
      <alignment vertical="center"/>
    </xf>
    <xf numFmtId="49" fontId="9" fillId="0" borderId="1" xfId="0" applyNumberFormat="1" applyFont="1" applyFill="1" applyBorder="1" applyAlignment="1">
      <alignment vertical="center"/>
    </xf>
    <xf numFmtId="0" fontId="60" fillId="0" borderId="0" xfId="0" applyFont="1" applyFill="1" applyBorder="1" applyAlignment="1">
      <alignment horizontal="center" vertical="center"/>
    </xf>
    <xf numFmtId="0" fontId="9" fillId="0" borderId="0" xfId="0" applyFont="1" applyFill="1" applyBorder="1" applyAlignment="1" applyProtection="1">
      <protection locked="0"/>
    </xf>
    <xf numFmtId="176" fontId="9" fillId="0" borderId="0" xfId="0" applyNumberFormat="1" applyFont="1" applyFill="1" applyBorder="1" applyAlignment="1" applyProtection="1">
      <protection locked="0"/>
    </xf>
    <xf numFmtId="0" fontId="9" fillId="0" borderId="0" xfId="0" applyFont="1" applyFill="1" applyBorder="1" applyAlignment="1"/>
    <xf numFmtId="0" fontId="65" fillId="0" borderId="0" xfId="0" applyFont="1" applyFill="1" applyBorder="1" applyAlignment="1" applyProtection="1">
      <protection locked="0"/>
    </xf>
    <xf numFmtId="0" fontId="12" fillId="0" borderId="0" xfId="0" applyFont="1" applyFill="1" applyBorder="1" applyAlignment="1" applyProtection="1">
      <alignment vertical="top"/>
      <protection locked="0"/>
    </xf>
    <xf numFmtId="31" fontId="66" fillId="0" borderId="0" xfId="0" applyNumberFormat="1" applyFont="1" applyFill="1" applyBorder="1" applyAlignment="1" applyProtection="1">
      <alignment horizontal="center"/>
      <protection locked="0"/>
    </xf>
    <xf numFmtId="31" fontId="12" fillId="0" borderId="0" xfId="0" applyNumberFormat="1" applyFont="1" applyFill="1" applyBorder="1" applyAlignment="1" applyProtection="1">
      <alignment horizontal="left"/>
      <protection locked="0"/>
    </xf>
    <xf numFmtId="0" fontId="9" fillId="0" borderId="0" xfId="0" applyFont="1" applyFill="1" applyBorder="1" applyAlignment="1" applyProtection="1">
      <alignment horizontal="right"/>
      <protection locked="0"/>
    </xf>
    <xf numFmtId="0" fontId="15" fillId="0"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wrapText="1"/>
      <protection locked="0"/>
    </xf>
    <xf numFmtId="0" fontId="15" fillId="0" borderId="2" xfId="0" applyFont="1" applyFill="1" applyBorder="1" applyAlignment="1" applyProtection="1">
      <alignment horizontal="center" vertical="center" wrapText="1"/>
      <protection locked="0"/>
    </xf>
    <xf numFmtId="0" fontId="15" fillId="0" borderId="1" xfId="0" applyFont="1" applyFill="1" applyBorder="1" applyAlignment="1" applyProtection="1">
      <protection locked="0"/>
    </xf>
    <xf numFmtId="186" fontId="12" fillId="0" borderId="1" xfId="0" applyNumberFormat="1" applyFont="1" applyFill="1" applyBorder="1" applyAlignment="1" applyProtection="1">
      <alignment horizontal="right"/>
    </xf>
    <xf numFmtId="0" fontId="12" fillId="0" borderId="1" xfId="0" applyFont="1" applyFill="1" applyBorder="1" applyAlignment="1" applyProtection="1">
      <protection locked="0"/>
    </xf>
    <xf numFmtId="176" fontId="12" fillId="0" borderId="1" xfId="0" applyNumberFormat="1" applyFont="1" applyFill="1" applyBorder="1" applyAlignment="1" applyProtection="1">
      <protection locked="0"/>
    </xf>
    <xf numFmtId="186" fontId="12" fillId="0" borderId="1" xfId="0" applyNumberFormat="1" applyFont="1" applyFill="1" applyBorder="1" applyAlignment="1" applyProtection="1">
      <alignment horizontal="right"/>
      <protection locked="0"/>
    </xf>
    <xf numFmtId="186" fontId="12" fillId="0" borderId="1" xfId="59" applyNumberFormat="1" applyFont="1" applyFill="1" applyBorder="1" applyAlignment="1" applyProtection="1">
      <alignment horizontal="right" shrinkToFit="1"/>
      <protection locked="0"/>
    </xf>
    <xf numFmtId="186" fontId="12" fillId="0" borderId="1" xfId="67" applyNumberFormat="1" applyFont="1" applyFill="1" applyBorder="1" applyAlignment="1" applyProtection="1">
      <alignment horizontal="right"/>
      <protection locked="0"/>
    </xf>
    <xf numFmtId="186" fontId="12" fillId="0" borderId="1" xfId="59" applyNumberFormat="1" applyFont="1" applyFill="1" applyBorder="1" applyAlignment="1" applyProtection="1">
      <alignment horizontal="right"/>
    </xf>
    <xf numFmtId="186" fontId="12" fillId="0" borderId="1" xfId="59" applyNumberFormat="1" applyFont="1" applyFill="1" applyBorder="1" applyAlignment="1" applyProtection="1">
      <alignment horizontal="right"/>
      <protection locked="0"/>
    </xf>
    <xf numFmtId="186" fontId="12" fillId="0" borderId="1" xfId="59" applyNumberFormat="1" applyFont="1" applyFill="1" applyBorder="1" applyAlignment="1" applyProtection="1">
      <alignment horizontal="right" shrinkToFit="1"/>
    </xf>
    <xf numFmtId="0" fontId="67" fillId="0" borderId="0" xfId="0" applyFont="1" applyFill="1" applyBorder="1" applyAlignment="1" applyProtection="1">
      <alignment horizontal="left" indent="1"/>
      <protection locked="0"/>
    </xf>
    <xf numFmtId="182" fontId="9" fillId="0" borderId="0" xfId="0" applyNumberFormat="1" applyFont="1" applyFill="1" applyBorder="1" applyAlignment="1" applyProtection="1">
      <alignment horizontal="center"/>
      <protection locked="0"/>
    </xf>
    <xf numFmtId="183" fontId="9" fillId="0" borderId="0" xfId="0" applyNumberFormat="1" applyFont="1" applyFill="1" applyBorder="1" applyAlignment="1" applyProtection="1">
      <alignment horizontal="center"/>
      <protection locked="0"/>
    </xf>
    <xf numFmtId="0" fontId="19" fillId="0" borderId="0" xfId="0" applyFont="1" applyFill="1" applyBorder="1" applyAlignment="1" applyProtection="1">
      <alignment vertical="top"/>
      <protection locked="0"/>
    </xf>
    <xf numFmtId="182" fontId="68" fillId="0" borderId="0" xfId="0" applyNumberFormat="1" applyFont="1" applyFill="1" applyBorder="1" applyAlignment="1" applyProtection="1">
      <alignment vertical="top"/>
      <protection locked="0"/>
    </xf>
    <xf numFmtId="0" fontId="9" fillId="0" borderId="0" xfId="49"/>
    <xf numFmtId="0" fontId="56" fillId="0" borderId="0" xfId="49" applyFont="1"/>
    <xf numFmtId="0" fontId="9" fillId="0" borderId="0" xfId="49" applyAlignment="1">
      <alignment horizontal="center" vertical="center"/>
    </xf>
    <xf numFmtId="49" fontId="9" fillId="0" borderId="0" xfId="49" applyNumberFormat="1"/>
    <xf numFmtId="0" fontId="8" fillId="0" borderId="0" xfId="49" applyFont="1" applyAlignment="1">
      <alignment horizontal="center"/>
    </xf>
    <xf numFmtId="0" fontId="56" fillId="0" borderId="0" xfId="49" applyFont="1" applyAlignment="1">
      <alignment horizontal="right"/>
    </xf>
    <xf numFmtId="49" fontId="56" fillId="0" borderId="0" xfId="49" applyNumberFormat="1" applyFont="1" applyAlignment="1">
      <alignment horizontal="center" vertical="center"/>
    </xf>
    <xf numFmtId="49" fontId="56" fillId="0" borderId="0" xfId="49" applyNumberFormat="1" applyFont="1" applyAlignment="1">
      <alignment horizontal="center"/>
    </xf>
    <xf numFmtId="0" fontId="56" fillId="0" borderId="0" xfId="49" applyFont="1" applyFill="1" applyAlignment="1">
      <alignment horizontal="left" vertical="center" wrapText="1"/>
    </xf>
    <xf numFmtId="0" fontId="69" fillId="0" borderId="0" xfId="49" applyFont="1" applyAlignment="1">
      <alignment horizontal="center" vertical="center"/>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7年预算（参阅资料）12.12修改(3)" xfId="49"/>
    <cellStyle name="20% - 强调文字颜色 5 2 4 2" xfId="50"/>
    <cellStyle name="常规_2011年结算单-1" xfId="51"/>
    <cellStyle name="常规 2_株洲市荷塘区某某局预算公开附表 2" xfId="52"/>
    <cellStyle name="常规_株洲市荷塘区某某局预算公开附表 2" xfId="53"/>
    <cellStyle name="好_2006年27重庆_财力性转移支付2010年预算参考数 2 4" xfId="54"/>
    <cellStyle name="常规_2016年部门预算经费安排表1.26" xfId="55"/>
    <cellStyle name="常规_株洲市荷塘区某某局预算公开附表" xfId="56"/>
    <cellStyle name="常规 2 2" xfId="57"/>
    <cellStyle name="差_卫生(按照总人口测算）—20080416_民生政策最低支出需求_财力性转移支付2010年预算参考数 2 2" xfId="58"/>
    <cellStyle name="常规_12" xfId="59"/>
    <cellStyle name="常规_综合预算-2.18" xfId="60"/>
    <cellStyle name="千位分隔_2   草案表" xfId="61"/>
    <cellStyle name="常规 2_株洲市荷塘区某某局预算公开附表" xfId="62"/>
    <cellStyle name="常规 2" xfId="63"/>
    <cellStyle name="gcd" xfId="64"/>
    <cellStyle name="常规_2011年全省结算汇总表2012(1).03.28定稿" xfId="65"/>
    <cellStyle name="常规_2011年全省结算汇总表2012(1).03.28定稿 2" xfId="66"/>
    <cellStyle name="常规_Sheet1" xfId="67"/>
    <cellStyle name="常规_综合预算-2.18 2" xfId="68"/>
  </cellStyles>
  <dxfs count="2">
    <dxf>
      <fill>
        <patternFill patternType="solid">
          <bgColor indexed="45"/>
        </patternFill>
      </fill>
    </dxf>
    <dxf>
      <font>
        <b val="0"/>
        <i val="0"/>
        <color indexed="9"/>
      </font>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1" Type="http://schemas.openxmlformats.org/officeDocument/2006/relationships/styles" Target="styles.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externalLink" Target="externalLinks/externalLink2.xml"/><Relationship Id="rId27" Type="http://schemas.openxmlformats.org/officeDocument/2006/relationships/externalLink" Target="externalLinks/externalLink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wyx\Documents\WeChat%20Files\weiyuxin93\FileStorage\File\2020-06\3-2020&#24180;&#19968;&#33324;&#20844;&#20849;&#39044;&#31639;&#25910;&#20837;&#39044;&#31639;&#34920;-&#20154;&#22823;&#20250;06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wyx\Desktop\20&#39044;&#31639;&#20070;4.21\3-2020&#24180;&#19968;&#33324;&#20844;&#20849;&#39044;&#31639;&#25910;&#20837;&#39044;&#31639;&#34920;-&#20154;&#22823;&#20250;61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收入明细表"/>
      <sheetName val="财力表"/>
      <sheetName val="人员、公用、专项汇总"/>
      <sheetName val="支出功能分类科目表"/>
      <sheetName val="一般公共预算支出预算明细表（工资福利支出）"/>
      <sheetName val="一般公共预算支出预算明细表（对个人和家庭的补助）"/>
      <sheetName val="一般公共预算支出预算明细表（商品和服务支出）"/>
      <sheetName val="人员 (1)"/>
      <sheetName val="人员(2)"/>
      <sheetName val="公用"/>
      <sheetName val="公用2"/>
      <sheetName val="专项表"/>
      <sheetName val="专项-基本支出"/>
      <sheetName val="专项-基本支出2"/>
      <sheetName val="专项-项目支出"/>
      <sheetName val="专项-项目支出2"/>
      <sheetName val="专项-项目支出3"/>
      <sheetName val="提前下达（含科目）"/>
    </sheetNames>
    <sheetDataSet>
      <sheetData sheetId="0" refreshError="1">
        <row r="8">
          <cell r="D8">
            <v>49810</v>
          </cell>
        </row>
        <row r="10">
          <cell r="D10">
            <v>43987</v>
          </cell>
        </row>
        <row r="26">
          <cell r="D26">
            <v>5823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收入明细表"/>
      <sheetName val="财力表"/>
      <sheetName val="支出功能分类科目表"/>
      <sheetName val="人员、公用、专项汇总"/>
      <sheetName val="一般公共预算支出预算明细表（工资福利支出）"/>
      <sheetName val="一般公共预算支出预算明细表（对个人和家庭的补助）"/>
      <sheetName val="人员 (1)"/>
      <sheetName val="人员(2)"/>
      <sheetName val="公用"/>
      <sheetName val="公用2"/>
      <sheetName val="专项表1"/>
      <sheetName val="Sheet1"/>
      <sheetName val="Sheet2"/>
      <sheetName val="Sheet3"/>
      <sheetName val="Sheet4"/>
      <sheetName val="提前下达（含科目）"/>
    </sheetNames>
    <sheetDataSet>
      <sheetData sheetId="0"/>
      <sheetData sheetId="1"/>
      <sheetData sheetId="2"/>
      <sheetData sheetId="3"/>
      <sheetData sheetId="4"/>
      <sheetData sheetId="5"/>
      <sheetData sheetId="6"/>
      <sheetData sheetId="7"/>
      <sheetData sheetId="8"/>
      <sheetData sheetId="9"/>
      <sheetData sheetId="10">
        <row r="6">
          <cell r="D6">
            <v>10754</v>
          </cell>
        </row>
        <row r="27">
          <cell r="D27">
            <v>2105</v>
          </cell>
        </row>
        <row r="31">
          <cell r="D31">
            <v>94</v>
          </cell>
        </row>
        <row r="39">
          <cell r="D39">
            <v>67</v>
          </cell>
        </row>
        <row r="46">
          <cell r="D46">
            <v>120</v>
          </cell>
        </row>
        <row r="62">
          <cell r="D62">
            <v>55</v>
          </cell>
        </row>
        <row r="69">
          <cell r="D69">
            <v>133</v>
          </cell>
        </row>
        <row r="76">
          <cell r="D76">
            <v>119.5</v>
          </cell>
        </row>
        <row r="80">
          <cell r="D80">
            <v>36</v>
          </cell>
        </row>
        <row r="83">
          <cell r="D83">
            <v>83</v>
          </cell>
        </row>
        <row r="88">
          <cell r="D88">
            <v>34</v>
          </cell>
        </row>
        <row r="92">
          <cell r="D92">
            <v>10</v>
          </cell>
        </row>
        <row r="96">
          <cell r="D96">
            <v>719</v>
          </cell>
        </row>
        <row r="109">
          <cell r="D109">
            <v>7</v>
          </cell>
        </row>
        <row r="111">
          <cell r="D111">
            <v>500</v>
          </cell>
        </row>
        <row r="115">
          <cell r="D115">
            <v>16</v>
          </cell>
        </row>
        <row r="118">
          <cell r="D118">
            <v>64.5</v>
          </cell>
        </row>
        <row r="121">
          <cell r="D121">
            <v>9</v>
          </cell>
        </row>
        <row r="123">
          <cell r="D123">
            <v>93.7</v>
          </cell>
        </row>
        <row r="128">
          <cell r="D128">
            <v>18</v>
          </cell>
        </row>
        <row r="131">
          <cell r="D131">
            <v>5.4</v>
          </cell>
        </row>
        <row r="133">
          <cell r="D133">
            <v>27</v>
          </cell>
        </row>
        <row r="137">
          <cell r="D137">
            <v>4</v>
          </cell>
        </row>
        <row r="140">
          <cell r="D140">
            <v>9</v>
          </cell>
        </row>
        <row r="143">
          <cell r="D143">
            <v>18</v>
          </cell>
        </row>
        <row r="151">
          <cell r="D151">
            <v>4.5</v>
          </cell>
        </row>
        <row r="155">
          <cell r="D155">
            <v>9</v>
          </cell>
        </row>
        <row r="157">
          <cell r="D157">
            <v>5</v>
          </cell>
        </row>
        <row r="159">
          <cell r="D159">
            <v>10</v>
          </cell>
        </row>
        <row r="161">
          <cell r="D161">
            <v>10</v>
          </cell>
        </row>
        <row r="163">
          <cell r="D163">
            <v>2.5</v>
          </cell>
        </row>
        <row r="172">
          <cell r="D172">
            <v>6022</v>
          </cell>
        </row>
        <row r="183">
          <cell r="D183">
            <v>1034.61</v>
          </cell>
        </row>
        <row r="194">
          <cell r="D194">
            <v>9</v>
          </cell>
        </row>
        <row r="196">
          <cell r="D196">
            <v>9</v>
          </cell>
        </row>
        <row r="198">
          <cell r="D198">
            <v>60.5</v>
          </cell>
        </row>
        <row r="205">
          <cell r="D205">
            <v>7</v>
          </cell>
        </row>
        <row r="207">
          <cell r="D207">
            <v>50</v>
          </cell>
        </row>
        <row r="210">
          <cell r="D210">
            <v>680</v>
          </cell>
        </row>
        <row r="214">
          <cell r="D214">
            <v>354</v>
          </cell>
        </row>
        <row r="217">
          <cell r="D217">
            <v>136.5</v>
          </cell>
        </row>
        <row r="221">
          <cell r="D221">
            <v>2318.3</v>
          </cell>
        </row>
        <row r="252">
          <cell r="D252">
            <v>72</v>
          </cell>
        </row>
        <row r="258">
          <cell r="D258">
            <v>199.8</v>
          </cell>
        </row>
        <row r="271">
          <cell r="D271">
            <v>2.5</v>
          </cell>
        </row>
        <row r="273">
          <cell r="D273">
            <v>173</v>
          </cell>
        </row>
        <row r="288">
          <cell r="D288">
            <v>4398</v>
          </cell>
        </row>
        <row r="291">
          <cell r="D291">
            <v>4.5</v>
          </cell>
        </row>
        <row r="293">
          <cell r="D293">
            <v>13.5</v>
          </cell>
        </row>
        <row r="295">
          <cell r="D295">
            <v>224</v>
          </cell>
        </row>
        <row r="298">
          <cell r="D298">
            <v>180</v>
          </cell>
        </row>
        <row r="300">
          <cell r="D300">
            <v>45</v>
          </cell>
        </row>
        <row r="302">
          <cell r="D302">
            <v>18</v>
          </cell>
        </row>
        <row r="306">
          <cell r="D306">
            <v>4.5</v>
          </cell>
        </row>
      </sheetData>
      <sheetData sheetId="11"/>
      <sheetData sheetId="12"/>
      <sheetData sheetId="13"/>
      <sheetData sheetId="14"/>
      <sheetData sheetId="1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
  <sheetViews>
    <sheetView workbookViewId="0">
      <selection activeCell="A2" sqref="A2:I2"/>
    </sheetView>
  </sheetViews>
  <sheetFormatPr defaultColWidth="10" defaultRowHeight="14.25"/>
  <cols>
    <col min="1" max="1" width="12.3583333333333" style="335" customWidth="1"/>
    <col min="2" max="2" width="7.08333333333333" style="335" customWidth="1"/>
    <col min="3" max="5" width="12.3583333333333" style="335" customWidth="1"/>
    <col min="6" max="6" width="15.4166666666667" style="335" customWidth="1"/>
    <col min="7" max="7" width="91.8083333333333" style="338" customWidth="1"/>
    <col min="8" max="16384" width="10" style="335"/>
  </cols>
  <sheetData>
    <row r="1" s="335" customFormat="1" spans="7:7">
      <c r="G1" s="338"/>
    </row>
    <row r="2" s="335" customFormat="1" ht="120" customHeight="1" spans="1:9">
      <c r="A2" s="344" t="s">
        <v>0</v>
      </c>
      <c r="B2" s="344"/>
      <c r="C2" s="344"/>
      <c r="D2" s="344"/>
      <c r="E2" s="344"/>
      <c r="F2" s="344"/>
      <c r="G2" s="344"/>
      <c r="H2" s="344"/>
      <c r="I2" s="344"/>
    </row>
    <row r="3" s="335" customFormat="1" ht="116.25" customHeight="1"/>
    <row r="4" s="335" customFormat="1" ht="32.25" customHeight="1" spans="7:7">
      <c r="G4" s="338"/>
    </row>
    <row r="5" s="335" customFormat="1" ht="32.25" customHeight="1" spans="7:7">
      <c r="G5" s="338"/>
    </row>
    <row r="6" s="335" customFormat="1" ht="32.25" customHeight="1" spans="7:7">
      <c r="G6" s="338"/>
    </row>
    <row r="7" s="335" customFormat="1" ht="32.25" customHeight="1" spans="7:7">
      <c r="G7" s="338"/>
    </row>
    <row r="8" s="335" customFormat="1" ht="32.25" customHeight="1" spans="7:7">
      <c r="G8" s="338"/>
    </row>
    <row r="9" s="335" customFormat="1" ht="32.25" customHeight="1" spans="7:7">
      <c r="G9" s="338"/>
    </row>
    <row r="10" s="335" customFormat="1" ht="32.25" customHeight="1" spans="7:7">
      <c r="G10" s="338"/>
    </row>
    <row r="11" s="335" customFormat="1" ht="40.5" customHeight="1" spans="7:7">
      <c r="G11" s="338"/>
    </row>
  </sheetData>
  <mergeCells count="1">
    <mergeCell ref="A2:I2"/>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
  <sheetViews>
    <sheetView topLeftCell="B1" workbookViewId="0">
      <selection activeCell="B1" sqref="B1:AA1"/>
    </sheetView>
  </sheetViews>
  <sheetFormatPr defaultColWidth="8.89166666666667" defaultRowHeight="13.5"/>
  <cols>
    <col min="1" max="1" width="11.8916666666667" hidden="1" customWidth="1"/>
    <col min="2" max="2" width="10.775" hidden="1" customWidth="1"/>
    <col min="3" max="3" width="9.66666666666667" hidden="1" customWidth="1"/>
    <col min="4" max="5" width="8.89166666666667" hidden="1" customWidth="1"/>
    <col min="6" max="7" width="11.8916666666667"/>
    <col min="8" max="9" width="10.775"/>
    <col min="10" max="10" width="9.66666666666667"/>
    <col min="11" max="14" width="10.775"/>
    <col min="15" max="16" width="9.66666666666667"/>
    <col min="17" max="20" width="10.775"/>
    <col min="21" max="21" width="9.66666666666667" hidden="1" customWidth="1"/>
    <col min="22" max="22" width="8.89166666666667" hidden="1" customWidth="1"/>
    <col min="23" max="23" width="9.66666666666667" hidden="1" customWidth="1"/>
    <col min="24" max="27" width="8.89166666666667" hidden="1" customWidth="1"/>
  </cols>
  <sheetData>
    <row r="1" s="20" customFormat="1" ht="36" customHeight="1" spans="1:27">
      <c r="A1" s="85"/>
      <c r="B1" s="213" t="s">
        <v>498</v>
      </c>
      <c r="C1" s="213"/>
      <c r="D1" s="213"/>
      <c r="E1" s="213"/>
      <c r="F1" s="213"/>
      <c r="G1" s="213"/>
      <c r="H1" s="213"/>
      <c r="I1" s="213"/>
      <c r="J1" s="213"/>
      <c r="K1" s="213"/>
      <c r="L1" s="213"/>
      <c r="M1" s="213"/>
      <c r="N1" s="213"/>
      <c r="O1" s="213"/>
      <c r="P1" s="213"/>
      <c r="Q1" s="213"/>
      <c r="R1" s="213"/>
      <c r="S1" s="213"/>
      <c r="T1" s="213"/>
      <c r="U1" s="221"/>
      <c r="V1" s="221"/>
      <c r="W1" s="221"/>
      <c r="X1" s="221"/>
      <c r="Y1" s="221"/>
      <c r="Z1" s="221"/>
      <c r="AA1" s="221"/>
    </row>
    <row r="2" s="20" customFormat="1" ht="22.5" customHeight="1" spans="1:27">
      <c r="A2" s="85"/>
      <c r="B2" s="174"/>
      <c r="C2" s="174"/>
      <c r="D2" s="214"/>
      <c r="E2" s="174"/>
      <c r="F2" s="174"/>
      <c r="G2" s="174"/>
      <c r="H2" s="174"/>
      <c r="I2" s="174"/>
      <c r="J2" s="174"/>
      <c r="K2" s="174"/>
      <c r="L2" s="174"/>
      <c r="M2" s="174"/>
      <c r="N2" s="174"/>
      <c r="O2" s="174"/>
      <c r="P2" s="174"/>
      <c r="Q2" s="174"/>
      <c r="R2" s="174"/>
      <c r="S2" s="174"/>
      <c r="T2" s="193" t="s">
        <v>307</v>
      </c>
      <c r="U2" s="222"/>
      <c r="V2" s="222"/>
      <c r="W2" s="222"/>
      <c r="X2" s="222"/>
      <c r="Y2" s="222"/>
      <c r="Z2" s="222"/>
      <c r="AA2" s="230" t="s">
        <v>307</v>
      </c>
    </row>
    <row r="3" s="20" customFormat="1" spans="1:27">
      <c r="A3" s="175" t="s">
        <v>499</v>
      </c>
      <c r="B3" s="176"/>
      <c r="C3" s="177"/>
      <c r="D3" s="215" t="s">
        <v>500</v>
      </c>
      <c r="E3" s="216" t="s">
        <v>501</v>
      </c>
      <c r="F3" s="178" t="s">
        <v>502</v>
      </c>
      <c r="G3" s="178"/>
      <c r="H3" s="178"/>
      <c r="I3" s="178"/>
      <c r="J3" s="178"/>
      <c r="K3" s="178"/>
      <c r="L3" s="178"/>
      <c r="M3" s="178"/>
      <c r="N3" s="188"/>
      <c r="O3" s="188"/>
      <c r="P3" s="178"/>
      <c r="Q3" s="178"/>
      <c r="R3" s="194"/>
      <c r="S3" s="194"/>
      <c r="T3" s="178"/>
      <c r="U3" s="223" t="s">
        <v>503</v>
      </c>
      <c r="V3" s="223"/>
      <c r="W3" s="223"/>
      <c r="X3" s="223"/>
      <c r="Y3" s="223"/>
      <c r="Z3" s="223"/>
      <c r="AA3" s="227"/>
    </row>
    <row r="4" s="20" customFormat="1" spans="1:27">
      <c r="A4" s="175"/>
      <c r="B4" s="176"/>
      <c r="C4" s="177"/>
      <c r="D4" s="215"/>
      <c r="E4" s="217"/>
      <c r="F4" s="179"/>
      <c r="G4" s="180">
        <v>30101</v>
      </c>
      <c r="H4" s="180">
        <v>30102</v>
      </c>
      <c r="I4" s="179">
        <v>30103</v>
      </c>
      <c r="J4" s="179">
        <v>30106</v>
      </c>
      <c r="K4" s="179">
        <v>30107</v>
      </c>
      <c r="L4" s="179">
        <v>30108</v>
      </c>
      <c r="M4" s="179">
        <v>30109</v>
      </c>
      <c r="N4" s="189">
        <v>30110</v>
      </c>
      <c r="O4" s="188">
        <v>30111</v>
      </c>
      <c r="P4" s="191">
        <v>30112</v>
      </c>
      <c r="Q4" s="179">
        <v>30113</v>
      </c>
      <c r="R4" s="179">
        <v>30114</v>
      </c>
      <c r="S4" s="179">
        <v>30226</v>
      </c>
      <c r="T4" s="179">
        <v>30199</v>
      </c>
      <c r="U4" s="224"/>
      <c r="V4" s="225">
        <v>30301</v>
      </c>
      <c r="W4" s="224">
        <v>30302</v>
      </c>
      <c r="X4" s="226">
        <v>30304</v>
      </c>
      <c r="Y4" s="225">
        <v>30307</v>
      </c>
      <c r="Z4" s="225">
        <v>30399</v>
      </c>
      <c r="AA4" s="226" t="s">
        <v>504</v>
      </c>
    </row>
    <row r="5" s="20" customFormat="1" ht="40.5" spans="1:27">
      <c r="A5" s="181" t="s">
        <v>96</v>
      </c>
      <c r="B5" s="182" t="s">
        <v>97</v>
      </c>
      <c r="C5" s="183" t="s">
        <v>505</v>
      </c>
      <c r="D5" s="181"/>
      <c r="E5" s="218"/>
      <c r="F5" s="179" t="s">
        <v>506</v>
      </c>
      <c r="G5" s="179" t="s">
        <v>507</v>
      </c>
      <c r="H5" s="179" t="s">
        <v>508</v>
      </c>
      <c r="I5" s="179" t="s">
        <v>509</v>
      </c>
      <c r="J5" s="179" t="s">
        <v>510</v>
      </c>
      <c r="K5" s="179" t="s">
        <v>511</v>
      </c>
      <c r="L5" s="179" t="s">
        <v>512</v>
      </c>
      <c r="M5" s="179" t="s">
        <v>513</v>
      </c>
      <c r="N5" s="189" t="s">
        <v>514</v>
      </c>
      <c r="O5" s="188" t="s">
        <v>515</v>
      </c>
      <c r="P5" s="179" t="s">
        <v>516</v>
      </c>
      <c r="Q5" s="179" t="s">
        <v>517</v>
      </c>
      <c r="R5" s="179" t="s">
        <v>518</v>
      </c>
      <c r="S5" s="179" t="s">
        <v>519</v>
      </c>
      <c r="T5" s="179" t="s">
        <v>520</v>
      </c>
      <c r="U5" s="227" t="s">
        <v>506</v>
      </c>
      <c r="V5" s="228" t="s">
        <v>521</v>
      </c>
      <c r="W5" s="228" t="s">
        <v>522</v>
      </c>
      <c r="X5" s="228" t="s">
        <v>523</v>
      </c>
      <c r="Y5" s="228" t="s">
        <v>524</v>
      </c>
      <c r="Z5" s="228" t="s">
        <v>525</v>
      </c>
      <c r="AA5" s="228"/>
    </row>
    <row r="6" s="20" customFormat="1" spans="1:27">
      <c r="A6" s="184" t="s">
        <v>315</v>
      </c>
      <c r="B6" s="185"/>
      <c r="C6" s="185"/>
      <c r="D6" s="185"/>
      <c r="E6" s="219"/>
      <c r="F6" s="186">
        <f>SUM(G6:T6)</f>
        <v>486225448</v>
      </c>
      <c r="G6" s="187">
        <v>156423872</v>
      </c>
      <c r="H6" s="187">
        <v>32019637</v>
      </c>
      <c r="I6" s="187">
        <v>69851869</v>
      </c>
      <c r="J6" s="187">
        <v>7194000</v>
      </c>
      <c r="K6" s="187">
        <v>48419664</v>
      </c>
      <c r="L6" s="187">
        <v>33568598</v>
      </c>
      <c r="M6" s="187">
        <v>15582813</v>
      </c>
      <c r="N6" s="187">
        <v>16195769</v>
      </c>
      <c r="O6" s="187">
        <v>9307913</v>
      </c>
      <c r="P6" s="187">
        <v>2448529</v>
      </c>
      <c r="Q6" s="187">
        <v>32376738</v>
      </c>
      <c r="R6" s="187">
        <v>16580457</v>
      </c>
      <c r="S6" s="187">
        <v>16471689</v>
      </c>
      <c r="T6" s="187">
        <v>29783900</v>
      </c>
      <c r="U6" s="229">
        <f>SUM(V6:AA6)</f>
        <v>47543774</v>
      </c>
      <c r="V6" s="229">
        <v>7872573</v>
      </c>
      <c r="W6" s="229">
        <v>29931323</v>
      </c>
      <c r="X6" s="229">
        <v>297338</v>
      </c>
      <c r="Y6" s="229">
        <v>9326440</v>
      </c>
      <c r="Z6" s="229">
        <v>116100</v>
      </c>
      <c r="AA6" s="229">
        <v>0</v>
      </c>
    </row>
    <row r="10" spans="11:11">
      <c r="K10" s="220"/>
    </row>
  </sheetData>
  <mergeCells count="8">
    <mergeCell ref="B1:AA1"/>
    <mergeCell ref="F3:T3"/>
    <mergeCell ref="U3:AA3"/>
    <mergeCell ref="A6:E6"/>
    <mergeCell ref="D3:D5"/>
    <mergeCell ref="E3:E5"/>
    <mergeCell ref="AA4:AA5"/>
    <mergeCell ref="A3:C4"/>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5"/>
  <sheetViews>
    <sheetView workbookViewId="0">
      <selection activeCell="A1" sqref="A1:AF1"/>
    </sheetView>
  </sheetViews>
  <sheetFormatPr defaultColWidth="8.89166666666667" defaultRowHeight="13.5" outlineLevelRow="4"/>
  <cols>
    <col min="1" max="5" width="8.89166666666667" hidden="1" customWidth="1"/>
  </cols>
  <sheetData>
    <row r="1" ht="33" spans="1:32">
      <c r="A1" s="196" t="s">
        <v>526</v>
      </c>
      <c r="B1" s="196"/>
      <c r="C1" s="196"/>
      <c r="D1" s="197"/>
      <c r="E1" s="197"/>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row>
    <row r="2" spans="1:32">
      <c r="A2" s="198"/>
      <c r="B2" s="198"/>
      <c r="C2" s="198"/>
      <c r="D2" s="199"/>
      <c r="E2" s="199"/>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t="s">
        <v>307</v>
      </c>
    </row>
    <row r="3" ht="36" spans="1:32">
      <c r="A3" s="201" t="s">
        <v>499</v>
      </c>
      <c r="B3" s="201"/>
      <c r="C3" s="201"/>
      <c r="D3" s="202" t="s">
        <v>500</v>
      </c>
      <c r="E3" s="203" t="s">
        <v>527</v>
      </c>
      <c r="F3" s="204" t="s">
        <v>528</v>
      </c>
      <c r="G3" s="204" t="s">
        <v>529</v>
      </c>
      <c r="H3" s="204" t="s">
        <v>530</v>
      </c>
      <c r="I3" s="204" t="s">
        <v>531</v>
      </c>
      <c r="J3" s="204" t="s">
        <v>532</v>
      </c>
      <c r="K3" s="204" t="s">
        <v>533</v>
      </c>
      <c r="L3" s="204" t="s">
        <v>534</v>
      </c>
      <c r="M3" s="204" t="s">
        <v>535</v>
      </c>
      <c r="N3" s="204" t="s">
        <v>536</v>
      </c>
      <c r="O3" s="204" t="s">
        <v>537</v>
      </c>
      <c r="P3" s="204" t="s">
        <v>538</v>
      </c>
      <c r="Q3" s="204" t="s">
        <v>539</v>
      </c>
      <c r="R3" s="204" t="s">
        <v>540</v>
      </c>
      <c r="S3" s="204" t="s">
        <v>541</v>
      </c>
      <c r="T3" s="204" t="s">
        <v>542</v>
      </c>
      <c r="U3" s="204" t="s">
        <v>543</v>
      </c>
      <c r="V3" s="204" t="s">
        <v>544</v>
      </c>
      <c r="W3" s="204" t="s">
        <v>545</v>
      </c>
      <c r="X3" s="204" t="s">
        <v>546</v>
      </c>
      <c r="Y3" s="204" t="s">
        <v>519</v>
      </c>
      <c r="Z3" s="204" t="s">
        <v>547</v>
      </c>
      <c r="AA3" s="204" t="s">
        <v>548</v>
      </c>
      <c r="AB3" s="204" t="s">
        <v>549</v>
      </c>
      <c r="AC3" s="204" t="s">
        <v>550</v>
      </c>
      <c r="AD3" s="204" t="s">
        <v>551</v>
      </c>
      <c r="AE3" s="204" t="s">
        <v>552</v>
      </c>
      <c r="AF3" s="204" t="s">
        <v>553</v>
      </c>
    </row>
    <row r="4" spans="1:32">
      <c r="A4" s="201"/>
      <c r="B4" s="201"/>
      <c r="C4" s="201"/>
      <c r="D4" s="202"/>
      <c r="E4" s="205"/>
      <c r="F4" s="206">
        <v>1</v>
      </c>
      <c r="G4" s="206">
        <v>2</v>
      </c>
      <c r="H4" s="206">
        <v>3</v>
      </c>
      <c r="I4" s="206">
        <v>4</v>
      </c>
      <c r="J4" s="206">
        <v>5</v>
      </c>
      <c r="K4" s="206">
        <v>6</v>
      </c>
      <c r="L4" s="206">
        <v>7</v>
      </c>
      <c r="M4" s="206">
        <v>8</v>
      </c>
      <c r="N4" s="206">
        <v>9</v>
      </c>
      <c r="O4" s="206">
        <v>10</v>
      </c>
      <c r="P4" s="206">
        <v>11</v>
      </c>
      <c r="Q4" s="206">
        <v>12</v>
      </c>
      <c r="R4" s="206">
        <v>13</v>
      </c>
      <c r="S4" s="206">
        <v>14</v>
      </c>
      <c r="T4" s="206">
        <v>15</v>
      </c>
      <c r="U4" s="206">
        <v>16</v>
      </c>
      <c r="V4" s="206">
        <v>17</v>
      </c>
      <c r="W4" s="206">
        <v>18</v>
      </c>
      <c r="X4" s="206">
        <v>19</v>
      </c>
      <c r="Y4" s="206">
        <v>20</v>
      </c>
      <c r="Z4" s="206">
        <v>21</v>
      </c>
      <c r="AA4" s="206">
        <v>22</v>
      </c>
      <c r="AB4" s="206">
        <v>23</v>
      </c>
      <c r="AC4" s="206">
        <v>24</v>
      </c>
      <c r="AD4" s="206">
        <v>25</v>
      </c>
      <c r="AE4" s="206">
        <v>26</v>
      </c>
      <c r="AF4" s="206">
        <v>27</v>
      </c>
    </row>
    <row r="5" spans="1:32">
      <c r="A5" s="207" t="s">
        <v>96</v>
      </c>
      <c r="B5" s="208" t="s">
        <v>97</v>
      </c>
      <c r="C5" s="209" t="s">
        <v>505</v>
      </c>
      <c r="D5" s="210"/>
      <c r="E5" s="211" t="s">
        <v>315</v>
      </c>
      <c r="F5" s="212">
        <v>43644878</v>
      </c>
      <c r="G5" s="212">
        <v>10761094.4</v>
      </c>
      <c r="H5" s="212">
        <v>1608924</v>
      </c>
      <c r="I5" s="212">
        <v>146000</v>
      </c>
      <c r="J5" s="212">
        <v>13780</v>
      </c>
      <c r="K5" s="212">
        <v>655300</v>
      </c>
      <c r="L5" s="212">
        <v>1041900</v>
      </c>
      <c r="M5" s="212">
        <v>581083</v>
      </c>
      <c r="N5" s="212">
        <v>42400</v>
      </c>
      <c r="O5" s="212">
        <v>798288</v>
      </c>
      <c r="P5" s="212">
        <v>20000</v>
      </c>
      <c r="Q5" s="212">
        <v>1597505</v>
      </c>
      <c r="R5" s="212">
        <v>227000</v>
      </c>
      <c r="S5" s="212">
        <v>593987</v>
      </c>
      <c r="T5" s="212">
        <v>3468475</v>
      </c>
      <c r="U5" s="212">
        <v>1332852</v>
      </c>
      <c r="V5" s="212">
        <v>2716954</v>
      </c>
      <c r="W5" s="212">
        <v>43000</v>
      </c>
      <c r="X5" s="212">
        <v>290000</v>
      </c>
      <c r="Y5" s="212">
        <v>1249873</v>
      </c>
      <c r="Z5" s="212">
        <v>495772</v>
      </c>
      <c r="AA5" s="212">
        <v>1595740.84</v>
      </c>
      <c r="AB5" s="212">
        <v>1833247.76</v>
      </c>
      <c r="AC5" s="212">
        <v>881500</v>
      </c>
      <c r="AD5" s="212">
        <v>0</v>
      </c>
      <c r="AE5" s="212">
        <v>2936834</v>
      </c>
      <c r="AF5" s="212">
        <v>8713368</v>
      </c>
    </row>
  </sheetData>
  <mergeCells count="4">
    <mergeCell ref="A1:AF1"/>
    <mergeCell ref="D3:D4"/>
    <mergeCell ref="E3:E4"/>
    <mergeCell ref="A3:C4"/>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
  <sheetViews>
    <sheetView topLeftCell="T1" workbookViewId="0">
      <selection activeCell="T1" sqref="T1:Z1"/>
    </sheetView>
  </sheetViews>
  <sheetFormatPr defaultColWidth="8.89166666666667" defaultRowHeight="13.5" outlineLevelRow="5"/>
  <cols>
    <col min="1" max="4" width="16.25" hidden="1" customWidth="1"/>
    <col min="5" max="5" width="11.8916666666667" hidden="1" customWidth="1"/>
    <col min="6" max="7" width="9.25" hidden="1" customWidth="1"/>
    <col min="8" max="8" width="13.8916666666667" hidden="1" customWidth="1"/>
    <col min="9" max="12" width="9.25" hidden="1" customWidth="1"/>
    <col min="13" max="15" width="8.89166666666667" hidden="1" customWidth="1"/>
    <col min="16" max="19" width="9.25" hidden="1" customWidth="1"/>
    <col min="20" max="20" width="9.25"/>
    <col min="22" max="22" width="9.25"/>
    <col min="26" max="26" width="18.125" customWidth="1"/>
  </cols>
  <sheetData>
    <row r="1" s="20" customFormat="1" ht="37" customHeight="1" spans="1:26">
      <c r="A1" s="85"/>
      <c r="C1" s="173"/>
      <c r="D1" s="173"/>
      <c r="E1" s="173"/>
      <c r="F1" s="173"/>
      <c r="G1" s="173"/>
      <c r="H1" s="173"/>
      <c r="I1" s="173"/>
      <c r="J1" s="173"/>
      <c r="K1" s="173"/>
      <c r="L1" s="173"/>
      <c r="M1" s="173"/>
      <c r="N1" s="173"/>
      <c r="O1" s="173"/>
      <c r="P1" s="173"/>
      <c r="Q1" s="173"/>
      <c r="R1" s="173"/>
      <c r="S1" s="173"/>
      <c r="T1" s="192" t="s">
        <v>554</v>
      </c>
      <c r="U1" s="192"/>
      <c r="V1" s="192"/>
      <c r="W1" s="192"/>
      <c r="X1" s="192"/>
      <c r="Y1" s="192"/>
      <c r="Z1" s="192"/>
    </row>
    <row r="2" s="20" customFormat="1" ht="20.1" customHeight="1" spans="1:26">
      <c r="A2" s="85"/>
      <c r="B2" s="174"/>
      <c r="C2" s="174"/>
      <c r="D2" s="174"/>
      <c r="E2" s="174"/>
      <c r="F2" s="174"/>
      <c r="G2" s="174"/>
      <c r="H2" s="174"/>
      <c r="I2" s="174"/>
      <c r="J2" s="174"/>
      <c r="K2" s="174"/>
      <c r="L2" s="174"/>
      <c r="M2" s="174"/>
      <c r="N2" s="174"/>
      <c r="O2" s="174"/>
      <c r="P2" s="174"/>
      <c r="Q2" s="174"/>
      <c r="R2" s="174"/>
      <c r="S2" s="193" t="s">
        <v>307</v>
      </c>
      <c r="T2" s="174"/>
      <c r="U2" s="174"/>
      <c r="V2" s="174"/>
      <c r="W2" s="174"/>
      <c r="X2" s="174"/>
      <c r="Y2" s="174"/>
      <c r="Z2" s="193" t="s">
        <v>307</v>
      </c>
    </row>
    <row r="3" s="20" customFormat="1" ht="20.1" customHeight="1" spans="1:26">
      <c r="A3" s="175" t="s">
        <v>499</v>
      </c>
      <c r="B3" s="176"/>
      <c r="C3" s="177"/>
      <c r="D3" s="178" t="s">
        <v>502</v>
      </c>
      <c r="E3" s="178"/>
      <c r="F3" s="178"/>
      <c r="G3" s="178"/>
      <c r="H3" s="178"/>
      <c r="I3" s="178"/>
      <c r="J3" s="178"/>
      <c r="K3" s="178"/>
      <c r="L3" s="188"/>
      <c r="M3" s="188"/>
      <c r="N3" s="188"/>
      <c r="O3" s="178"/>
      <c r="P3" s="178"/>
      <c r="Q3" s="194"/>
      <c r="R3" s="194"/>
      <c r="S3" s="178"/>
      <c r="T3" s="178" t="s">
        <v>503</v>
      </c>
      <c r="U3" s="178"/>
      <c r="V3" s="178"/>
      <c r="W3" s="178"/>
      <c r="X3" s="178"/>
      <c r="Y3" s="178"/>
      <c r="Z3" s="178"/>
    </row>
    <row r="4" s="20" customFormat="1" ht="36" customHeight="1" spans="1:26">
      <c r="A4" s="175"/>
      <c r="B4" s="176"/>
      <c r="C4" s="177"/>
      <c r="D4" s="179"/>
      <c r="E4" s="180">
        <v>30101</v>
      </c>
      <c r="F4" s="180">
        <v>30102</v>
      </c>
      <c r="G4" s="179">
        <v>30103</v>
      </c>
      <c r="H4" s="179">
        <v>30106</v>
      </c>
      <c r="I4" s="179">
        <v>30107</v>
      </c>
      <c r="J4" s="179">
        <v>30108</v>
      </c>
      <c r="K4" s="179">
        <v>30109</v>
      </c>
      <c r="L4" s="189">
        <v>30110</v>
      </c>
      <c r="M4" s="190"/>
      <c r="N4" s="188">
        <v>30111</v>
      </c>
      <c r="O4" s="191">
        <v>30112</v>
      </c>
      <c r="P4" s="179">
        <v>30113</v>
      </c>
      <c r="Q4" s="179">
        <v>30114</v>
      </c>
      <c r="R4" s="179">
        <v>30226</v>
      </c>
      <c r="S4" s="179">
        <v>30199</v>
      </c>
      <c r="T4" s="179"/>
      <c r="U4" s="179">
        <v>30301</v>
      </c>
      <c r="V4" s="179">
        <v>30302</v>
      </c>
      <c r="W4" s="179">
        <v>30304</v>
      </c>
      <c r="X4" s="179">
        <v>30307</v>
      </c>
      <c r="Y4" s="179">
        <v>30399</v>
      </c>
      <c r="Z4" s="178" t="s">
        <v>504</v>
      </c>
    </row>
    <row r="5" s="20" customFormat="1" ht="45" customHeight="1" spans="1:26">
      <c r="A5" s="181" t="s">
        <v>96</v>
      </c>
      <c r="B5" s="182" t="s">
        <v>97</v>
      </c>
      <c r="C5" s="183" t="s">
        <v>505</v>
      </c>
      <c r="D5" s="179" t="s">
        <v>506</v>
      </c>
      <c r="E5" s="179" t="s">
        <v>507</v>
      </c>
      <c r="F5" s="179" t="s">
        <v>508</v>
      </c>
      <c r="G5" s="179" t="s">
        <v>509</v>
      </c>
      <c r="H5" s="179" t="s">
        <v>510</v>
      </c>
      <c r="I5" s="179" t="s">
        <v>511</v>
      </c>
      <c r="J5" s="179" t="s">
        <v>512</v>
      </c>
      <c r="K5" s="179" t="s">
        <v>513</v>
      </c>
      <c r="L5" s="189" t="s">
        <v>514</v>
      </c>
      <c r="M5" s="190"/>
      <c r="N5" s="188" t="s">
        <v>515</v>
      </c>
      <c r="O5" s="179" t="s">
        <v>516</v>
      </c>
      <c r="P5" s="179" t="s">
        <v>517</v>
      </c>
      <c r="Q5" s="179" t="s">
        <v>518</v>
      </c>
      <c r="R5" s="179" t="s">
        <v>519</v>
      </c>
      <c r="S5" s="179" t="s">
        <v>520</v>
      </c>
      <c r="T5" s="179" t="s">
        <v>506</v>
      </c>
      <c r="U5" s="179" t="s">
        <v>521</v>
      </c>
      <c r="V5" s="179" t="s">
        <v>522</v>
      </c>
      <c r="W5" s="179" t="s">
        <v>523</v>
      </c>
      <c r="X5" s="179" t="s">
        <v>524</v>
      </c>
      <c r="Y5" s="179" t="s">
        <v>525</v>
      </c>
      <c r="Z5" s="178"/>
    </row>
    <row r="6" s="172" customFormat="1" ht="23" customHeight="1" spans="1:26">
      <c r="A6" s="184" t="s">
        <v>315</v>
      </c>
      <c r="B6" s="185"/>
      <c r="C6" s="185"/>
      <c r="D6" s="186">
        <f>SUM(E6:S6)</f>
        <v>486225448</v>
      </c>
      <c r="E6" s="187">
        <v>156423872</v>
      </c>
      <c r="F6" s="187">
        <v>32019637</v>
      </c>
      <c r="G6" s="187">
        <v>69851869</v>
      </c>
      <c r="H6" s="187">
        <v>7194000</v>
      </c>
      <c r="I6" s="187">
        <v>48419664</v>
      </c>
      <c r="J6" s="187">
        <v>33568598</v>
      </c>
      <c r="K6" s="187">
        <v>15582813</v>
      </c>
      <c r="L6" s="187">
        <v>14892657</v>
      </c>
      <c r="M6" s="187">
        <v>1303112</v>
      </c>
      <c r="N6" s="187">
        <v>9307913</v>
      </c>
      <c r="O6" s="187">
        <v>2448529</v>
      </c>
      <c r="P6" s="187">
        <v>32376738</v>
      </c>
      <c r="Q6" s="187">
        <v>16580457</v>
      </c>
      <c r="R6" s="187">
        <v>16471689</v>
      </c>
      <c r="S6" s="187">
        <v>29783900</v>
      </c>
      <c r="T6" s="195">
        <v>47543774</v>
      </c>
      <c r="U6" s="195">
        <v>7872573</v>
      </c>
      <c r="V6" s="195">
        <v>29931323</v>
      </c>
      <c r="W6" s="195">
        <v>297338</v>
      </c>
      <c r="X6" s="195">
        <v>9326440</v>
      </c>
      <c r="Y6" s="195">
        <v>116100</v>
      </c>
      <c r="Z6" s="195">
        <v>0</v>
      </c>
    </row>
  </sheetData>
  <mergeCells count="8">
    <mergeCell ref="T1:Z1"/>
    <mergeCell ref="D3:S3"/>
    <mergeCell ref="T3:Z3"/>
    <mergeCell ref="L4:M4"/>
    <mergeCell ref="L5:M5"/>
    <mergeCell ref="A6:C6"/>
    <mergeCell ref="Z4:Z5"/>
    <mergeCell ref="A3:C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A1" sqref="A1:F1"/>
    </sheetView>
  </sheetViews>
  <sheetFormatPr defaultColWidth="9.775" defaultRowHeight="14.25" outlineLevelCol="5"/>
  <cols>
    <col min="1" max="3" width="4.88333333333333" style="54" customWidth="1"/>
    <col min="4" max="4" width="47.1333333333333" style="54" customWidth="1"/>
    <col min="5" max="5" width="16.1083333333333" style="54" customWidth="1"/>
    <col min="6" max="6" width="52.1333333333333" style="54" customWidth="1"/>
    <col min="7" max="16384" width="9.775" style="54"/>
  </cols>
  <sheetData>
    <row r="1" s="54" customFormat="1" ht="26.25" spans="1:6">
      <c r="A1" s="158" t="s">
        <v>555</v>
      </c>
      <c r="B1" s="158"/>
      <c r="C1" s="158"/>
      <c r="D1" s="158"/>
      <c r="E1" s="158"/>
      <c r="F1" s="158"/>
    </row>
    <row r="2" s="54" customFormat="1" ht="26.25" spans="1:6">
      <c r="A2" s="141"/>
      <c r="B2" s="141"/>
      <c r="C2" s="141"/>
      <c r="D2" s="158"/>
      <c r="E2" s="158"/>
      <c r="F2" s="159"/>
    </row>
    <row r="3" s="54" customFormat="1" ht="15.75" spans="1:6">
      <c r="A3" s="141"/>
      <c r="B3" s="141"/>
      <c r="C3" s="141"/>
      <c r="D3" s="141"/>
      <c r="E3" s="142"/>
      <c r="F3" s="160" t="s">
        <v>556</v>
      </c>
    </row>
    <row r="4" s="54" customFormat="1" ht="54" customHeight="1" spans="1:6">
      <c r="A4" s="161" t="s">
        <v>557</v>
      </c>
      <c r="B4" s="162"/>
      <c r="C4" s="163"/>
      <c r="D4" s="164" t="s">
        <v>558</v>
      </c>
      <c r="E4" s="164" t="s">
        <v>559</v>
      </c>
      <c r="F4" s="165" t="s">
        <v>560</v>
      </c>
    </row>
    <row r="5" s="54" customFormat="1" ht="54" customHeight="1" spans="1:6">
      <c r="A5" s="164" t="s">
        <v>561</v>
      </c>
      <c r="B5" s="164" t="s">
        <v>562</v>
      </c>
      <c r="C5" s="164" t="s">
        <v>563</v>
      </c>
      <c r="D5" s="166" t="s">
        <v>564</v>
      </c>
      <c r="E5" s="164">
        <f>SUM(E6:E8)</f>
        <v>174600</v>
      </c>
      <c r="F5" s="167"/>
    </row>
    <row r="6" s="54" customFormat="1" ht="54" customHeight="1" spans="1:6">
      <c r="A6" s="152">
        <v>110</v>
      </c>
      <c r="B6" s="152" t="s">
        <v>118</v>
      </c>
      <c r="C6" s="152" t="s">
        <v>104</v>
      </c>
      <c r="D6" s="168" t="s">
        <v>565</v>
      </c>
      <c r="E6" s="164">
        <v>45889</v>
      </c>
      <c r="F6" s="167" t="s">
        <v>566</v>
      </c>
    </row>
    <row r="7" s="54" customFormat="1" ht="54" customHeight="1" spans="1:6">
      <c r="A7" s="152">
        <v>110</v>
      </c>
      <c r="B7" s="152" t="s">
        <v>118</v>
      </c>
      <c r="C7" s="152" t="s">
        <v>104</v>
      </c>
      <c r="D7" s="168" t="s">
        <v>567</v>
      </c>
      <c r="E7" s="164">
        <v>128600</v>
      </c>
      <c r="F7" s="167" t="s">
        <v>568</v>
      </c>
    </row>
    <row r="8" s="54" customFormat="1" ht="54" customHeight="1" spans="1:6">
      <c r="A8" s="152">
        <v>110</v>
      </c>
      <c r="B8" s="152" t="s">
        <v>118</v>
      </c>
      <c r="C8" s="152" t="s">
        <v>104</v>
      </c>
      <c r="D8" s="168" t="s">
        <v>569</v>
      </c>
      <c r="E8" s="164">
        <v>111</v>
      </c>
      <c r="F8" s="167"/>
    </row>
    <row r="9" s="54" customFormat="1" ht="69" customHeight="1" spans="4:6">
      <c r="D9" s="169"/>
      <c r="E9" s="170"/>
      <c r="F9" s="171"/>
    </row>
    <row r="10" s="54" customFormat="1" ht="63" customHeight="1"/>
  </sheetData>
  <mergeCells count="2">
    <mergeCell ref="A1:F1"/>
    <mergeCell ref="A4:C4"/>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A1" sqref="A1:F1"/>
    </sheetView>
  </sheetViews>
  <sheetFormatPr defaultColWidth="9.775" defaultRowHeight="14.25" outlineLevelCol="5"/>
  <cols>
    <col min="1" max="3" width="5.13333333333333" style="54" customWidth="1"/>
    <col min="4" max="4" width="59.5" style="54" customWidth="1"/>
    <col min="5" max="5" width="14.725" style="54" customWidth="1"/>
    <col min="6" max="6" width="42.5" style="54" customWidth="1"/>
    <col min="7" max="16384" width="9.775" style="54"/>
  </cols>
  <sheetData>
    <row r="1" s="54" customFormat="1" ht="27" spans="1:6">
      <c r="A1" s="140" t="s">
        <v>23</v>
      </c>
      <c r="B1" s="140"/>
      <c r="C1" s="140"/>
      <c r="D1" s="140"/>
      <c r="E1" s="140"/>
      <c r="F1" s="140"/>
    </row>
    <row r="2" s="54" customFormat="1" ht="23" customHeight="1" spans="1:6">
      <c r="A2" s="141"/>
      <c r="B2" s="141"/>
      <c r="C2" s="141"/>
      <c r="D2" s="141"/>
      <c r="E2" s="142"/>
      <c r="F2" s="143" t="s">
        <v>49</v>
      </c>
    </row>
    <row r="3" s="54" customFormat="1" ht="40" customHeight="1" spans="1:6">
      <c r="A3" s="144" t="s">
        <v>500</v>
      </c>
      <c r="B3" s="145"/>
      <c r="C3" s="146"/>
      <c r="D3" s="147" t="s">
        <v>570</v>
      </c>
      <c r="E3" s="147" t="s">
        <v>100</v>
      </c>
      <c r="F3" s="148" t="s">
        <v>571</v>
      </c>
    </row>
    <row r="4" s="54" customFormat="1" ht="40" customHeight="1" spans="1:6">
      <c r="A4" s="149" t="s">
        <v>96</v>
      </c>
      <c r="B4" s="149" t="s">
        <v>97</v>
      </c>
      <c r="C4" s="149" t="s">
        <v>505</v>
      </c>
      <c r="D4" s="147" t="s">
        <v>572</v>
      </c>
      <c r="E4" s="150">
        <f>E5+E12</f>
        <v>174600.28</v>
      </c>
      <c r="F4" s="151"/>
    </row>
    <row r="5" s="54" customFormat="1" ht="40" customHeight="1" spans="1:6">
      <c r="A5" s="152"/>
      <c r="B5" s="152"/>
      <c r="C5" s="152"/>
      <c r="D5" s="153" t="s">
        <v>573</v>
      </c>
      <c r="E5" s="154">
        <f>SUM(E6:E11)</f>
        <v>147714.28</v>
      </c>
      <c r="F5" s="151"/>
    </row>
    <row r="6" s="54" customFormat="1" ht="40" customHeight="1" spans="1:6">
      <c r="A6" s="152" t="s">
        <v>175</v>
      </c>
      <c r="B6" s="152" t="s">
        <v>129</v>
      </c>
      <c r="C6" s="152" t="s">
        <v>109</v>
      </c>
      <c r="D6" s="155" t="s">
        <v>574</v>
      </c>
      <c r="E6" s="154">
        <v>141939</v>
      </c>
      <c r="F6" s="151"/>
    </row>
    <row r="7" s="54" customFormat="1" ht="40" customHeight="1" spans="1:6">
      <c r="A7" s="152" t="s">
        <v>220</v>
      </c>
      <c r="B7" s="152" t="s">
        <v>118</v>
      </c>
      <c r="C7" s="152" t="s">
        <v>109</v>
      </c>
      <c r="D7" s="155" t="s">
        <v>575</v>
      </c>
      <c r="E7" s="154">
        <v>5664</v>
      </c>
      <c r="F7" s="156" t="s">
        <v>576</v>
      </c>
    </row>
    <row r="8" s="54" customFormat="1" ht="40" customHeight="1" spans="1:6">
      <c r="A8" s="152" t="s">
        <v>179</v>
      </c>
      <c r="B8" s="152" t="s">
        <v>577</v>
      </c>
      <c r="C8" s="152" t="s">
        <v>104</v>
      </c>
      <c r="D8" s="155" t="s">
        <v>578</v>
      </c>
      <c r="E8" s="154">
        <v>35.58</v>
      </c>
      <c r="F8" s="151"/>
    </row>
    <row r="9" s="54" customFormat="1" ht="40" customHeight="1" spans="1:6">
      <c r="A9" s="152" t="s">
        <v>179</v>
      </c>
      <c r="B9" s="152" t="s">
        <v>577</v>
      </c>
      <c r="C9" s="152" t="s">
        <v>111</v>
      </c>
      <c r="D9" s="155" t="s">
        <v>579</v>
      </c>
      <c r="E9" s="154">
        <v>52</v>
      </c>
      <c r="F9" s="151"/>
    </row>
    <row r="10" s="54" customFormat="1" ht="40" customHeight="1" spans="1:6">
      <c r="A10" s="152" t="s">
        <v>580</v>
      </c>
      <c r="B10" s="152" t="s">
        <v>581</v>
      </c>
      <c r="C10" s="152" t="s">
        <v>106</v>
      </c>
      <c r="D10" s="155" t="s">
        <v>582</v>
      </c>
      <c r="E10" s="154">
        <v>21.7</v>
      </c>
      <c r="F10" s="151"/>
    </row>
    <row r="11" s="54" customFormat="1" ht="40" customHeight="1" spans="1:6">
      <c r="A11" s="152" t="s">
        <v>580</v>
      </c>
      <c r="B11" s="152" t="s">
        <v>581</v>
      </c>
      <c r="C11" s="152" t="s">
        <v>111</v>
      </c>
      <c r="D11" s="155" t="s">
        <v>583</v>
      </c>
      <c r="E11" s="154">
        <v>2</v>
      </c>
      <c r="F11" s="151"/>
    </row>
    <row r="12" s="54" customFormat="1" ht="40" customHeight="1" spans="1:6">
      <c r="A12" s="152">
        <v>230</v>
      </c>
      <c r="B12" s="152" t="s">
        <v>129</v>
      </c>
      <c r="C12" s="152" t="s">
        <v>111</v>
      </c>
      <c r="D12" s="153" t="s">
        <v>584</v>
      </c>
      <c r="E12" s="157">
        <v>26886</v>
      </c>
      <c r="F12" s="156" t="s">
        <v>585</v>
      </c>
    </row>
  </sheetData>
  <mergeCells count="2">
    <mergeCell ref="A1:F1"/>
    <mergeCell ref="A3:C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
  <sheetViews>
    <sheetView workbookViewId="0">
      <selection activeCell="A1" sqref="A1:C1"/>
    </sheetView>
  </sheetViews>
  <sheetFormatPr defaultColWidth="15.6916666666667" defaultRowHeight="36" customHeight="1" outlineLevelRow="3" outlineLevelCol="2"/>
  <cols>
    <col min="1" max="1" width="70" style="130" customWidth="1"/>
    <col min="2" max="2" width="14.725" style="131" customWidth="1"/>
    <col min="3" max="3" width="40.8333333333333" style="132" customWidth="1"/>
    <col min="4" max="16381" width="15.6916666666667" style="130" customWidth="1"/>
    <col min="16382" max="16384" width="15.6916666666667" style="130"/>
  </cols>
  <sheetData>
    <row r="1" s="130" customFormat="1" customHeight="1" spans="1:3">
      <c r="A1" s="133" t="s">
        <v>25</v>
      </c>
      <c r="B1" s="133"/>
      <c r="C1" s="134"/>
    </row>
    <row r="2" s="130" customFormat="1" customHeight="1" spans="2:3">
      <c r="B2" s="131"/>
      <c r="C2" s="135" t="s">
        <v>49</v>
      </c>
    </row>
    <row r="3" s="130" customFormat="1" customHeight="1" spans="1:3">
      <c r="A3" s="136" t="s">
        <v>98</v>
      </c>
      <c r="B3" s="136" t="s">
        <v>100</v>
      </c>
      <c r="C3" s="137" t="s">
        <v>586</v>
      </c>
    </row>
    <row r="4" s="130" customFormat="1" customHeight="1" spans="1:3">
      <c r="A4" s="138" t="s">
        <v>587</v>
      </c>
      <c r="B4" s="136"/>
      <c r="C4" s="139"/>
    </row>
  </sheetData>
  <mergeCells count="1">
    <mergeCell ref="A1:C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
  <sheetViews>
    <sheetView workbookViewId="0">
      <selection activeCell="A1" sqref="A1:D1"/>
    </sheetView>
  </sheetViews>
  <sheetFormatPr defaultColWidth="8.84166666666667" defaultRowHeight="14.25" customHeight="1" outlineLevelCol="3"/>
  <cols>
    <col min="1" max="1" width="53.8416666666667" style="125" customWidth="1"/>
    <col min="2" max="4" width="26.1333333333333" style="125" customWidth="1"/>
    <col min="5" max="16384" width="8.84166666666667" style="125"/>
  </cols>
  <sheetData>
    <row r="1" s="125" customFormat="1" ht="37.5" customHeight="1" spans="1:4">
      <c r="A1" s="106" t="s">
        <v>588</v>
      </c>
      <c r="B1" s="106"/>
      <c r="C1" s="107"/>
      <c r="D1" s="106"/>
    </row>
    <row r="2" s="125" customFormat="1" ht="15.75" customHeight="1" spans="1:4">
      <c r="A2" s="108"/>
      <c r="B2" s="108"/>
      <c r="C2" s="109"/>
      <c r="D2" s="110"/>
    </row>
    <row r="3" s="125" customFormat="1" ht="15.75" customHeight="1" spans="1:4">
      <c r="A3" s="111"/>
      <c r="B3" s="112"/>
      <c r="C3" s="113"/>
      <c r="D3" s="114" t="s">
        <v>49</v>
      </c>
    </row>
    <row r="4" s="126" customFormat="1" ht="39.75" customHeight="1" spans="1:4">
      <c r="A4" s="115" t="s">
        <v>589</v>
      </c>
      <c r="B4" s="116" t="s">
        <v>101</v>
      </c>
      <c r="C4" s="116" t="s">
        <v>590</v>
      </c>
      <c r="D4" s="117" t="s">
        <v>591</v>
      </c>
    </row>
    <row r="5" s="125" customFormat="1" ht="24" customHeight="1" spans="1:4">
      <c r="A5" s="122" t="s">
        <v>592</v>
      </c>
      <c r="B5" s="119">
        <f t="shared" ref="B5:B8" si="0">D5+C5</f>
        <v>1576.583459</v>
      </c>
      <c r="C5" s="123">
        <v>443.054859</v>
      </c>
      <c r="D5" s="124">
        <v>1133.5286</v>
      </c>
    </row>
    <row r="6" s="125" customFormat="1" ht="24" customHeight="1" spans="1:4">
      <c r="A6" s="118" t="s">
        <v>593</v>
      </c>
      <c r="B6" s="119">
        <f t="shared" si="0"/>
        <v>1077.195008</v>
      </c>
      <c r="C6" s="123">
        <v>429.379008</v>
      </c>
      <c r="D6" s="119">
        <v>647.816</v>
      </c>
    </row>
    <row r="7" s="125" customFormat="1" ht="24" customHeight="1" spans="1:4">
      <c r="A7" s="118" t="s">
        <v>594</v>
      </c>
      <c r="B7" s="119">
        <f t="shared" si="0"/>
        <v>28.835581</v>
      </c>
      <c r="C7" s="123">
        <v>10.835581</v>
      </c>
      <c r="D7" s="119">
        <v>18</v>
      </c>
    </row>
    <row r="8" s="125" customFormat="1" ht="24" customHeight="1" spans="1:4">
      <c r="A8" s="120" t="s">
        <v>595</v>
      </c>
      <c r="B8" s="119">
        <f t="shared" si="0"/>
        <v>457.0126</v>
      </c>
      <c r="C8" s="123">
        <v>0</v>
      </c>
      <c r="D8" s="119">
        <v>457.0126</v>
      </c>
    </row>
    <row r="9" s="125" customFormat="1" ht="24" customHeight="1" spans="1:4">
      <c r="A9" s="120" t="s">
        <v>596</v>
      </c>
      <c r="B9" s="119">
        <v>0</v>
      </c>
      <c r="C9" s="119">
        <v>0</v>
      </c>
      <c r="D9" s="119">
        <v>0</v>
      </c>
    </row>
    <row r="10" s="125" customFormat="1" ht="24" customHeight="1" spans="1:4">
      <c r="A10" s="120" t="s">
        <v>597</v>
      </c>
      <c r="B10" s="119">
        <f>D10+C10</f>
        <v>4.2</v>
      </c>
      <c r="C10" s="119">
        <v>0</v>
      </c>
      <c r="D10" s="119">
        <v>4.2</v>
      </c>
    </row>
    <row r="11" s="125" customFormat="1" ht="24" customHeight="1" spans="1:4">
      <c r="A11" s="120" t="s">
        <v>598</v>
      </c>
      <c r="B11" s="119">
        <f>D11+C11</f>
        <v>9.34027</v>
      </c>
      <c r="C11" s="119">
        <v>2.84027</v>
      </c>
      <c r="D11" s="119">
        <v>6.5</v>
      </c>
    </row>
    <row r="12" s="125" customFormat="1" ht="24" customHeight="1" spans="1:4">
      <c r="A12" s="120" t="s">
        <v>599</v>
      </c>
      <c r="B12" s="119">
        <v>0</v>
      </c>
      <c r="C12" s="119">
        <v>0</v>
      </c>
      <c r="D12" s="119">
        <v>0</v>
      </c>
    </row>
    <row r="13" s="125" customFormat="1" ht="24" customHeight="1" spans="1:4">
      <c r="A13" s="120" t="s">
        <v>600</v>
      </c>
      <c r="B13" s="119">
        <v>0</v>
      </c>
      <c r="C13" s="119">
        <v>0</v>
      </c>
      <c r="D13" s="119">
        <v>0</v>
      </c>
    </row>
    <row r="14" s="125" customFormat="1" ht="24" customHeight="1" spans="1:4">
      <c r="A14"/>
      <c r="B14"/>
      <c r="C14"/>
      <c r="D14"/>
    </row>
    <row r="15" s="125" customFormat="1" ht="24" customHeight="1" spans="1:4">
      <c r="A15"/>
      <c r="B15"/>
      <c r="C15"/>
      <c r="D15"/>
    </row>
    <row r="16" s="125" customFormat="1" ht="24" customHeight="1" spans="1:4">
      <c r="A16"/>
      <c r="B16"/>
      <c r="C16"/>
      <c r="D16"/>
    </row>
    <row r="17" s="125" customFormat="1" ht="24" customHeight="1" spans="1:4">
      <c r="A17"/>
      <c r="B17"/>
      <c r="C17"/>
      <c r="D17"/>
    </row>
    <row r="18" s="125" customFormat="1" ht="24" customHeight="1" spans="1:4">
      <c r="A18"/>
      <c r="B18"/>
      <c r="C18"/>
      <c r="D18"/>
    </row>
    <row r="19" s="125" customFormat="1" ht="24" customHeight="1" spans="1:4">
      <c r="A19"/>
      <c r="B19"/>
      <c r="C19"/>
      <c r="D19"/>
    </row>
    <row r="20" s="125" customFormat="1" ht="24" customHeight="1" spans="1:4">
      <c r="A20"/>
      <c r="B20"/>
      <c r="C20"/>
      <c r="D20"/>
    </row>
    <row r="21" s="125" customFormat="1" ht="24" customHeight="1" spans="1:4">
      <c r="A21"/>
      <c r="B21"/>
      <c r="C21"/>
      <c r="D21"/>
    </row>
    <row r="22" s="125" customFormat="1" ht="24" customHeight="1" spans="1:4">
      <c r="A22"/>
      <c r="B22"/>
      <c r="C22"/>
      <c r="D22"/>
    </row>
    <row r="23" s="125" customFormat="1" ht="24" customHeight="1" spans="1:4">
      <c r="A23" s="122" t="s">
        <v>601</v>
      </c>
      <c r="B23" s="119">
        <f>D23+C23</f>
        <v>854.085865</v>
      </c>
      <c r="C23" s="123">
        <v>209.697225</v>
      </c>
      <c r="D23" s="119">
        <v>644.38864</v>
      </c>
    </row>
    <row r="24" s="125" customFormat="1" ht="24" customHeight="1" spans="1:4">
      <c r="A24" s="118" t="s">
        <v>602</v>
      </c>
      <c r="B24" s="119">
        <f>D24+C24</f>
        <v>6503.974062</v>
      </c>
      <c r="C24" s="123">
        <v>2193.286399</v>
      </c>
      <c r="D24" s="119">
        <v>4310.687663</v>
      </c>
    </row>
    <row r="25" s="125" customFormat="1" ht="19.5" customHeight="1" spans="1:4">
      <c r="A25" s="127"/>
      <c r="B25" s="128"/>
      <c r="C25" s="127"/>
      <c r="D25" s="129"/>
    </row>
  </sheetData>
  <mergeCells count="1">
    <mergeCell ref="A1:D1"/>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A1" sqref="A1:D1"/>
    </sheetView>
  </sheetViews>
  <sheetFormatPr defaultColWidth="10" defaultRowHeight="14.25" outlineLevelCol="3"/>
  <cols>
    <col min="1" max="1" width="34.8583333333333" style="85" customWidth="1"/>
    <col min="2" max="2" width="22.775" style="85" customWidth="1"/>
    <col min="3" max="3" width="25.275" style="85" customWidth="1"/>
    <col min="4" max="4" width="27.5" style="85" customWidth="1"/>
    <col min="5" max="16384" width="10" style="85"/>
  </cols>
  <sheetData>
    <row r="1" s="85" customFormat="1" ht="22.5" customHeight="1" spans="1:4">
      <c r="A1" s="106" t="s">
        <v>603</v>
      </c>
      <c r="B1" s="106"/>
      <c r="C1" s="107"/>
      <c r="D1" s="106"/>
    </row>
    <row r="2" s="85" customFormat="1" ht="13" customHeight="1" spans="1:4">
      <c r="A2" s="108"/>
      <c r="B2" s="108"/>
      <c r="C2" s="109"/>
      <c r="D2" s="110"/>
    </row>
    <row r="3" s="105" customFormat="1" ht="27.75" customHeight="1" spans="1:4">
      <c r="A3" s="111"/>
      <c r="B3" s="112"/>
      <c r="C3" s="113"/>
      <c r="D3" s="114" t="s">
        <v>49</v>
      </c>
    </row>
    <row r="4" s="85" customFormat="1" ht="21.95" customHeight="1" spans="1:4">
      <c r="A4" s="115" t="s">
        <v>589</v>
      </c>
      <c r="B4" s="116" t="s">
        <v>101</v>
      </c>
      <c r="C4" s="116" t="s">
        <v>590</v>
      </c>
      <c r="D4" s="117" t="s">
        <v>591</v>
      </c>
    </row>
    <row r="5" s="85" customFormat="1" ht="21.95" customHeight="1" spans="1:4">
      <c r="A5" s="122" t="s">
        <v>592</v>
      </c>
      <c r="B5" s="119">
        <f t="shared" ref="B5:B8" si="0">D5+C5</f>
        <v>1576.583459</v>
      </c>
      <c r="C5" s="123">
        <v>443.054859</v>
      </c>
      <c r="D5" s="124">
        <v>1133.5286</v>
      </c>
    </row>
    <row r="6" s="85" customFormat="1" ht="21.95" customHeight="1" spans="1:4">
      <c r="A6" s="118" t="s">
        <v>593</v>
      </c>
      <c r="B6" s="119">
        <f t="shared" si="0"/>
        <v>1077.195008</v>
      </c>
      <c r="C6" s="123">
        <v>429.379008</v>
      </c>
      <c r="D6" s="119">
        <v>647.816</v>
      </c>
    </row>
    <row r="7" s="85" customFormat="1" ht="21.95" customHeight="1" spans="1:4">
      <c r="A7" s="118" t="s">
        <v>594</v>
      </c>
      <c r="B7" s="119">
        <f t="shared" si="0"/>
        <v>28.835581</v>
      </c>
      <c r="C7" s="123">
        <v>10.835581</v>
      </c>
      <c r="D7" s="119">
        <v>18</v>
      </c>
    </row>
    <row r="8" s="85" customFormat="1" ht="21.95" customHeight="1" spans="1:4">
      <c r="A8" s="120" t="s">
        <v>595</v>
      </c>
      <c r="B8" s="119">
        <f t="shared" si="0"/>
        <v>457.0126</v>
      </c>
      <c r="C8" s="123">
        <v>0</v>
      </c>
      <c r="D8" s="119">
        <v>457.0126</v>
      </c>
    </row>
    <row r="9" s="85" customFormat="1" ht="21.95" customHeight="1" spans="1:4">
      <c r="A9" s="120" t="s">
        <v>596</v>
      </c>
      <c r="B9" s="119">
        <v>0</v>
      </c>
      <c r="C9" s="119">
        <v>0</v>
      </c>
      <c r="D9" s="119">
        <v>0</v>
      </c>
    </row>
    <row r="10" spans="1:4">
      <c r="A10" s="120" t="s">
        <v>597</v>
      </c>
      <c r="B10" s="119">
        <f>D10+C10</f>
        <v>4.2</v>
      </c>
      <c r="C10" s="119">
        <v>0</v>
      </c>
      <c r="D10" s="119">
        <v>4.2</v>
      </c>
    </row>
    <row r="11" spans="1:4">
      <c r="A11" s="120" t="s">
        <v>598</v>
      </c>
      <c r="B11" s="119">
        <f>D11+C11</f>
        <v>9.34027</v>
      </c>
      <c r="C11" s="119">
        <v>2.84027</v>
      </c>
      <c r="D11" s="119">
        <v>6.5</v>
      </c>
    </row>
    <row r="12" spans="1:4">
      <c r="A12" s="120" t="s">
        <v>599</v>
      </c>
      <c r="B12" s="119">
        <v>0</v>
      </c>
      <c r="C12" s="119">
        <v>0</v>
      </c>
      <c r="D12" s="119">
        <v>0</v>
      </c>
    </row>
    <row r="13" spans="1:4">
      <c r="A13" s="120" t="s">
        <v>600</v>
      </c>
      <c r="B13" s="119">
        <v>0</v>
      </c>
      <c r="C13" s="119">
        <v>0</v>
      </c>
      <c r="D13" s="119">
        <v>0</v>
      </c>
    </row>
  </sheetData>
  <mergeCells count="1">
    <mergeCell ref="A1:D1"/>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A1" sqref="A1:D1"/>
    </sheetView>
  </sheetViews>
  <sheetFormatPr defaultColWidth="10" defaultRowHeight="14.25" outlineLevelCol="3"/>
  <cols>
    <col min="1" max="1" width="34.8583333333333" style="85" customWidth="1"/>
    <col min="2" max="2" width="22.775" style="85" customWidth="1"/>
    <col min="3" max="3" width="25.275" style="85" customWidth="1"/>
    <col min="4" max="4" width="27.5" style="85" customWidth="1"/>
    <col min="5" max="16384" width="10" style="85"/>
  </cols>
  <sheetData>
    <row r="1" s="85" customFormat="1" ht="22.5" customHeight="1" spans="1:4">
      <c r="A1" s="106" t="s">
        <v>588</v>
      </c>
      <c r="B1" s="106"/>
      <c r="C1" s="107"/>
      <c r="D1" s="106"/>
    </row>
    <row r="2" s="85" customFormat="1" ht="13" customHeight="1" spans="1:4">
      <c r="A2" s="108"/>
      <c r="B2" s="108"/>
      <c r="C2" s="109"/>
      <c r="D2" s="110"/>
    </row>
    <row r="3" s="105" customFormat="1" ht="27.75" customHeight="1" spans="1:4">
      <c r="A3" s="111"/>
      <c r="B3" s="112"/>
      <c r="C3" s="113"/>
      <c r="D3" s="114" t="s">
        <v>49</v>
      </c>
    </row>
    <row r="4" s="85" customFormat="1" ht="46" customHeight="1" spans="1:4">
      <c r="A4" s="115" t="s">
        <v>589</v>
      </c>
      <c r="B4" s="116" t="s">
        <v>101</v>
      </c>
      <c r="C4" s="116" t="s">
        <v>590</v>
      </c>
      <c r="D4" s="117" t="s">
        <v>591</v>
      </c>
    </row>
    <row r="5" s="85" customFormat="1" ht="21.95" customHeight="1" spans="1:4">
      <c r="A5" s="118" t="s">
        <v>604</v>
      </c>
      <c r="B5" s="119">
        <f t="shared" ref="B5:B13" si="0">D5+C5</f>
        <v>722.497594</v>
      </c>
      <c r="C5" s="119">
        <v>233.357634</v>
      </c>
      <c r="D5" s="119">
        <v>489.13996</v>
      </c>
    </row>
    <row r="6" s="85" customFormat="1" ht="21.95" customHeight="1" spans="1:4">
      <c r="A6" s="118" t="s">
        <v>605</v>
      </c>
      <c r="B6" s="119">
        <f t="shared" si="0"/>
        <v>593.69996</v>
      </c>
      <c r="C6" s="119">
        <v>122.06</v>
      </c>
      <c r="D6" s="119">
        <v>471.63996</v>
      </c>
    </row>
    <row r="7" s="85" customFormat="1" ht="21.95" customHeight="1" spans="1:4">
      <c r="A7" s="118" t="s">
        <v>606</v>
      </c>
      <c r="B7" s="119">
        <f t="shared" si="0"/>
        <v>31.78</v>
      </c>
      <c r="C7" s="119">
        <v>31.78</v>
      </c>
      <c r="D7" s="119">
        <v>0</v>
      </c>
    </row>
    <row r="8" s="85" customFormat="1" ht="21.95" customHeight="1" spans="1:4">
      <c r="A8" s="120" t="s">
        <v>607</v>
      </c>
      <c r="B8" s="119">
        <f t="shared" si="0"/>
        <v>17.650865</v>
      </c>
      <c r="C8" s="119">
        <v>0.150865</v>
      </c>
      <c r="D8" s="119">
        <v>17.5</v>
      </c>
    </row>
    <row r="9" s="85" customFormat="1" ht="21.95" customHeight="1" spans="1:4">
      <c r="A9" s="120" t="s">
        <v>608</v>
      </c>
      <c r="B9" s="119">
        <f t="shared" si="0"/>
        <v>0.449031</v>
      </c>
      <c r="C9" s="119">
        <v>0.449031</v>
      </c>
      <c r="D9" s="119"/>
    </row>
    <row r="10" s="85" customFormat="1" ht="21.95" customHeight="1" spans="1:4">
      <c r="A10" s="120" t="s">
        <v>609</v>
      </c>
      <c r="B10" s="119">
        <f t="shared" si="0"/>
        <v>48.86037</v>
      </c>
      <c r="C10" s="119">
        <v>48.86037</v>
      </c>
      <c r="D10" s="119"/>
    </row>
    <row r="11" s="85" customFormat="1" ht="21.95" customHeight="1" spans="1:4">
      <c r="A11" s="120" t="s">
        <v>610</v>
      </c>
      <c r="B11" s="119">
        <f t="shared" si="0"/>
        <v>1.875</v>
      </c>
      <c r="C11" s="119">
        <v>1.875</v>
      </c>
      <c r="D11" s="119"/>
    </row>
    <row r="12" s="85" customFormat="1" ht="21.95" customHeight="1" spans="1:4">
      <c r="A12" s="120" t="s">
        <v>611</v>
      </c>
      <c r="B12" s="119">
        <f t="shared" si="0"/>
        <v>4.48448</v>
      </c>
      <c r="C12" s="119">
        <v>4.48448</v>
      </c>
      <c r="D12" s="119"/>
    </row>
    <row r="13" s="85" customFormat="1" ht="21.95" customHeight="1" spans="1:4">
      <c r="A13" s="121" t="s">
        <v>612</v>
      </c>
      <c r="B13" s="119">
        <f t="shared" si="0"/>
        <v>23.7</v>
      </c>
      <c r="C13" s="119">
        <v>23.7</v>
      </c>
      <c r="D13" s="119"/>
    </row>
  </sheetData>
  <mergeCells count="1">
    <mergeCell ref="A1:D1"/>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
  <sheetViews>
    <sheetView topLeftCell="A2" workbookViewId="0">
      <selection activeCell="C12" sqref="C12:C13"/>
    </sheetView>
  </sheetViews>
  <sheetFormatPr defaultColWidth="10" defaultRowHeight="31" customHeight="1" outlineLevelRow="6"/>
  <cols>
    <col min="1" max="1" width="12.5" style="85" customWidth="1"/>
    <col min="2" max="2" width="12.3583333333333" style="85" customWidth="1"/>
    <col min="3" max="3" width="10.975" style="85" customWidth="1"/>
    <col min="4" max="4" width="11.525" style="85" customWidth="1"/>
    <col min="5" max="5" width="11.25" style="85" customWidth="1"/>
    <col min="6" max="6" width="9.85833333333333" style="85" customWidth="1"/>
    <col min="7" max="7" width="11.9416666666667" style="85" customWidth="1"/>
    <col min="8" max="8" width="11.25" style="85" customWidth="1"/>
    <col min="9" max="9" width="9.85833333333333" style="85" customWidth="1"/>
    <col min="10" max="10" width="11.8083333333333" style="85" customWidth="1"/>
    <col min="11" max="11" width="11.6666666666667" style="85" customWidth="1"/>
    <col min="12" max="12" width="11.525" style="85" customWidth="1"/>
    <col min="13" max="13" width="14.5833333333333" style="85" customWidth="1"/>
    <col min="14" max="255" width="9.85833333333333" style="85" customWidth="1"/>
    <col min="256" max="256" width="9.85833333333333" style="85"/>
    <col min="257" max="16384" width="10" style="85"/>
  </cols>
  <sheetData>
    <row r="1" s="85" customFormat="1" ht="43" customHeight="1" spans="1:13">
      <c r="A1" s="97" t="s">
        <v>613</v>
      </c>
      <c r="B1" s="97"/>
      <c r="C1" s="97"/>
      <c r="D1" s="97"/>
      <c r="E1" s="97"/>
      <c r="F1" s="97"/>
      <c r="G1" s="97"/>
      <c r="H1" s="97"/>
      <c r="I1" s="97"/>
      <c r="J1" s="97"/>
      <c r="K1" s="97"/>
      <c r="L1" s="97"/>
      <c r="M1" s="97"/>
    </row>
    <row r="2" s="85" customFormat="1" customHeight="1" spans="12:13">
      <c r="L2" s="104" t="s">
        <v>49</v>
      </c>
      <c r="M2" s="104"/>
    </row>
    <row r="3" s="85" customFormat="1" ht="42" customHeight="1" spans="1:13">
      <c r="A3" s="98" t="s">
        <v>501</v>
      </c>
      <c r="B3" s="99" t="s">
        <v>614</v>
      </c>
      <c r="C3" s="100"/>
      <c r="D3" s="101"/>
      <c r="E3" s="99" t="s">
        <v>615</v>
      </c>
      <c r="F3" s="100"/>
      <c r="G3" s="101"/>
      <c r="H3" s="99" t="s">
        <v>616</v>
      </c>
      <c r="I3" s="100"/>
      <c r="J3" s="101"/>
      <c r="K3" s="99" t="s">
        <v>617</v>
      </c>
      <c r="L3" s="100"/>
      <c r="M3" s="101"/>
    </row>
    <row r="4" s="85" customFormat="1" ht="36" customHeight="1" spans="1:13">
      <c r="A4" s="102" t="s">
        <v>618</v>
      </c>
      <c r="B4" s="102" t="s">
        <v>101</v>
      </c>
      <c r="C4" s="102" t="s">
        <v>619</v>
      </c>
      <c r="D4" s="102" t="s">
        <v>620</v>
      </c>
      <c r="E4" s="102" t="s">
        <v>101</v>
      </c>
      <c r="F4" s="102" t="s">
        <v>619</v>
      </c>
      <c r="G4" s="102" t="s">
        <v>620</v>
      </c>
      <c r="H4" s="102" t="s">
        <v>101</v>
      </c>
      <c r="I4" s="102" t="s">
        <v>619</v>
      </c>
      <c r="J4" s="102" t="s">
        <v>620</v>
      </c>
      <c r="K4" s="102" t="s">
        <v>101</v>
      </c>
      <c r="L4" s="102" t="s">
        <v>619</v>
      </c>
      <c r="M4" s="102" t="s">
        <v>620</v>
      </c>
    </row>
    <row r="5" s="96" customFormat="1" ht="39" customHeight="1" spans="1:13">
      <c r="A5" s="103" t="s">
        <v>621</v>
      </c>
      <c r="B5" s="103">
        <f>SUM(C5:D5)</f>
        <v>193961</v>
      </c>
      <c r="C5" s="103">
        <v>52900</v>
      </c>
      <c r="D5" s="103">
        <v>141061</v>
      </c>
      <c r="E5" s="103">
        <f>SUM(F5:G5)</f>
        <v>29000</v>
      </c>
      <c r="F5" s="103">
        <v>8000</v>
      </c>
      <c r="G5" s="103">
        <v>21000</v>
      </c>
      <c r="H5" s="103">
        <f>SUM(I5:J5)</f>
        <v>27315.93</v>
      </c>
      <c r="I5" s="103">
        <v>3515.93</v>
      </c>
      <c r="J5" s="103">
        <v>23800</v>
      </c>
      <c r="K5" s="103">
        <f>SUM(L5:M5)</f>
        <v>195645.07</v>
      </c>
      <c r="L5" s="103">
        <f>C5+F5-I5</f>
        <v>57384.07</v>
      </c>
      <c r="M5" s="103">
        <f>D5+G5-J5</f>
        <v>138261</v>
      </c>
    </row>
    <row r="6" s="85" customFormat="1" customHeight="1" spans="1:13">
      <c r="A6" s="102"/>
      <c r="B6" s="102"/>
      <c r="C6" s="102"/>
      <c r="D6" s="102"/>
      <c r="E6" s="102"/>
      <c r="F6" s="102"/>
      <c r="G6" s="102"/>
      <c r="H6" s="102"/>
      <c r="I6" s="102"/>
      <c r="J6" s="102"/>
      <c r="K6" s="102"/>
      <c r="L6" s="102"/>
      <c r="M6" s="102"/>
    </row>
    <row r="7" s="85" customFormat="1" customHeight="1" spans="1:13">
      <c r="A7" s="102"/>
      <c r="B7" s="102"/>
      <c r="C7" s="102"/>
      <c r="D7" s="102"/>
      <c r="E7" s="102"/>
      <c r="F7" s="102"/>
      <c r="G7" s="102"/>
      <c r="H7" s="102"/>
      <c r="I7" s="102"/>
      <c r="J7" s="102"/>
      <c r="K7" s="102"/>
      <c r="L7" s="102"/>
      <c r="M7" s="102"/>
    </row>
  </sheetData>
  <mergeCells count="6">
    <mergeCell ref="A1:M1"/>
    <mergeCell ref="L2:M2"/>
    <mergeCell ref="B3:D3"/>
    <mergeCell ref="E3:G3"/>
    <mergeCell ref="H3:J3"/>
    <mergeCell ref="K3:M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topLeftCell="A10" workbookViewId="0">
      <selection activeCell="D14" sqref="D14"/>
    </sheetView>
  </sheetViews>
  <sheetFormatPr defaultColWidth="10" defaultRowHeight="14.25" outlineLevelCol="7"/>
  <cols>
    <col min="1" max="1" width="10" style="335"/>
    <col min="2" max="2" width="15.225" style="335" customWidth="1"/>
    <col min="3" max="5" width="10" style="335"/>
    <col min="6" max="6" width="34.8583333333333" style="335" customWidth="1"/>
    <col min="7" max="7" width="14.725" style="337" customWidth="1"/>
    <col min="8" max="8" width="9.30833333333333" style="338" customWidth="1"/>
    <col min="9" max="16384" width="10" style="335"/>
  </cols>
  <sheetData>
    <row r="1" s="335" customFormat="1" ht="22.5" spans="1:8">
      <c r="A1" s="339" t="s">
        <v>1</v>
      </c>
      <c r="B1" s="339"/>
      <c r="C1" s="339"/>
      <c r="D1" s="339"/>
      <c r="E1" s="339"/>
      <c r="F1" s="339"/>
      <c r="G1" s="339"/>
      <c r="H1" s="339"/>
    </row>
    <row r="2" s="335" customFormat="1" spans="7:8">
      <c r="G2" s="337"/>
      <c r="H2" s="338"/>
    </row>
    <row r="3" s="336" customFormat="1" ht="36.75" customHeight="1" spans="2:8">
      <c r="B3" s="340" t="s">
        <v>2</v>
      </c>
      <c r="C3" s="336" t="s">
        <v>3</v>
      </c>
      <c r="G3" s="341"/>
      <c r="H3" s="342"/>
    </row>
    <row r="4" s="336" customFormat="1" ht="36.75" customHeight="1" spans="2:8">
      <c r="B4" s="340" t="s">
        <v>4</v>
      </c>
      <c r="C4" s="336" t="s">
        <v>5</v>
      </c>
      <c r="G4" s="341"/>
      <c r="H4" s="342"/>
    </row>
    <row r="5" s="336" customFormat="1" ht="36.75" customHeight="1" spans="2:8">
      <c r="B5" s="340" t="s">
        <v>6</v>
      </c>
      <c r="C5" s="336" t="s">
        <v>7</v>
      </c>
      <c r="G5" s="341"/>
      <c r="H5" s="342"/>
    </row>
    <row r="6" s="336" customFormat="1" ht="36.75" customHeight="1" spans="2:8">
      <c r="B6" s="340" t="s">
        <v>8</v>
      </c>
      <c r="C6" s="336" t="s">
        <v>9</v>
      </c>
      <c r="G6" s="341"/>
      <c r="H6" s="342"/>
    </row>
    <row r="7" s="336" customFormat="1" ht="36.75" customHeight="1" spans="2:8">
      <c r="B7" s="340" t="s">
        <v>10</v>
      </c>
      <c r="C7" s="336" t="s">
        <v>11</v>
      </c>
      <c r="G7" s="341"/>
      <c r="H7" s="342"/>
    </row>
    <row r="8" s="336" customFormat="1" ht="36.75" customHeight="1" spans="2:8">
      <c r="B8" s="340" t="s">
        <v>12</v>
      </c>
      <c r="C8" s="336" t="s">
        <v>13</v>
      </c>
      <c r="G8" s="341"/>
      <c r="H8" s="342"/>
    </row>
    <row r="9" s="336" customFormat="1" ht="36.75" customHeight="1" spans="2:8">
      <c r="B9" s="340" t="s">
        <v>14</v>
      </c>
      <c r="C9" s="336" t="s">
        <v>15</v>
      </c>
      <c r="G9" s="341"/>
      <c r="H9" s="342"/>
    </row>
    <row r="10" s="336" customFormat="1" ht="36.75" customHeight="1" spans="2:8">
      <c r="B10" s="340" t="s">
        <v>16</v>
      </c>
      <c r="C10" s="336" t="s">
        <v>17</v>
      </c>
      <c r="G10" s="341"/>
      <c r="H10" s="342"/>
    </row>
    <row r="11" s="336" customFormat="1" ht="36.75" customHeight="1" spans="2:8">
      <c r="B11" s="340" t="s">
        <v>18</v>
      </c>
      <c r="C11" s="336" t="s">
        <v>19</v>
      </c>
      <c r="G11" s="341"/>
      <c r="H11" s="342"/>
    </row>
    <row r="12" s="336" customFormat="1" ht="36.75" customHeight="1" spans="2:8">
      <c r="B12" s="340" t="s">
        <v>20</v>
      </c>
      <c r="C12" s="336" t="s">
        <v>21</v>
      </c>
      <c r="G12" s="341"/>
      <c r="H12" s="342"/>
    </row>
    <row r="13" s="336" customFormat="1" ht="36.75" customHeight="1" spans="2:8">
      <c r="B13" s="340" t="s">
        <v>22</v>
      </c>
      <c r="C13" s="336" t="s">
        <v>23</v>
      </c>
      <c r="G13" s="341"/>
      <c r="H13" s="342"/>
    </row>
    <row r="14" s="336" customFormat="1" ht="36.75" customHeight="1" spans="2:8">
      <c r="B14" s="340" t="s">
        <v>24</v>
      </c>
      <c r="C14" s="336" t="s">
        <v>25</v>
      </c>
      <c r="G14" s="341"/>
      <c r="H14" s="342"/>
    </row>
    <row r="15" s="336" customFormat="1" ht="36.75" customHeight="1" spans="2:8">
      <c r="B15" s="340" t="s">
        <v>26</v>
      </c>
      <c r="C15" s="336" t="s">
        <v>27</v>
      </c>
      <c r="G15" s="341"/>
      <c r="H15" s="342"/>
    </row>
    <row r="16" s="336" customFormat="1" ht="36" customHeight="1" spans="2:8">
      <c r="B16" s="340" t="s">
        <v>28</v>
      </c>
      <c r="C16" s="336" t="s">
        <v>29</v>
      </c>
      <c r="G16" s="341"/>
      <c r="H16" s="342"/>
    </row>
    <row r="17" s="336" customFormat="1" ht="36" customHeight="1" spans="2:8">
      <c r="B17" s="340" t="s">
        <v>30</v>
      </c>
      <c r="C17" s="336" t="s">
        <v>31</v>
      </c>
      <c r="G17" s="341"/>
      <c r="H17" s="342"/>
    </row>
    <row r="18" s="336" customFormat="1" ht="36.75" customHeight="1" spans="2:8">
      <c r="B18" s="340" t="s">
        <v>32</v>
      </c>
      <c r="C18" s="336" t="s">
        <v>33</v>
      </c>
      <c r="G18" s="341"/>
      <c r="H18" s="342"/>
    </row>
    <row r="19" s="336" customFormat="1" ht="36.75" customHeight="1" spans="2:8">
      <c r="B19" s="340" t="s">
        <v>34</v>
      </c>
      <c r="C19" s="336" t="s">
        <v>35</v>
      </c>
      <c r="G19" s="341"/>
      <c r="H19" s="342"/>
    </row>
    <row r="20" s="336" customFormat="1" ht="36.75" customHeight="1" spans="2:8">
      <c r="B20" s="340" t="s">
        <v>36</v>
      </c>
      <c r="C20" s="336" t="s">
        <v>37</v>
      </c>
      <c r="G20" s="341"/>
      <c r="H20" s="342"/>
    </row>
    <row r="21" s="336" customFormat="1" ht="36.75" customHeight="1" spans="2:8">
      <c r="B21" s="340" t="s">
        <v>38</v>
      </c>
      <c r="C21" s="336" t="s">
        <v>39</v>
      </c>
      <c r="G21" s="341"/>
      <c r="H21" s="342"/>
    </row>
    <row r="22" s="336" customFormat="1" ht="36.75" customHeight="1" spans="2:8">
      <c r="B22" s="340" t="s">
        <v>40</v>
      </c>
      <c r="C22" s="336" t="s">
        <v>41</v>
      </c>
      <c r="G22" s="341"/>
      <c r="H22" s="342"/>
    </row>
    <row r="23" s="336" customFormat="1" ht="36.75" customHeight="1" spans="2:8">
      <c r="B23" s="340" t="s">
        <v>42</v>
      </c>
      <c r="C23" s="336" t="s">
        <v>43</v>
      </c>
      <c r="G23" s="341"/>
      <c r="H23" s="342"/>
    </row>
    <row r="24" s="336" customFormat="1" ht="36.75" customHeight="1" spans="2:8">
      <c r="B24" s="340" t="s">
        <v>44</v>
      </c>
      <c r="C24" s="336" t="s">
        <v>45</v>
      </c>
      <c r="G24" s="341"/>
      <c r="H24" s="342"/>
    </row>
    <row r="25" s="336" customFormat="1" ht="36.75" customHeight="1" spans="2:8">
      <c r="B25" s="336" t="s">
        <v>46</v>
      </c>
      <c r="C25" s="336" t="s">
        <v>47</v>
      </c>
      <c r="G25" s="341"/>
      <c r="H25" s="342"/>
    </row>
    <row r="26" s="336" customFormat="1" ht="36.75" customHeight="1" spans="2:8">
      <c r="B26" s="335"/>
      <c r="G26" s="341"/>
      <c r="H26" s="342"/>
    </row>
    <row r="27" s="335" customFormat="1" ht="30" customHeight="1" spans="3:8">
      <c r="C27" s="343"/>
      <c r="D27" s="343"/>
      <c r="E27" s="343"/>
      <c r="F27" s="343"/>
      <c r="G27" s="337"/>
      <c r="H27" s="338"/>
    </row>
  </sheetData>
  <mergeCells count="2">
    <mergeCell ref="A1:G1"/>
    <mergeCell ref="C27:F27"/>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
  <sheetViews>
    <sheetView workbookViewId="0">
      <selection activeCell="A1" sqref="A1:M1"/>
    </sheetView>
  </sheetViews>
  <sheetFormatPr defaultColWidth="10" defaultRowHeight="31" customHeight="1" outlineLevelRow="6"/>
  <cols>
    <col min="1" max="1" width="12.5" style="85" customWidth="1"/>
    <col min="2" max="2" width="12.3583333333333" style="85" customWidth="1"/>
    <col min="3" max="3" width="10.975" style="85" customWidth="1"/>
    <col min="4" max="4" width="11.525" style="85" customWidth="1"/>
    <col min="5" max="5" width="11.25" style="85" customWidth="1"/>
    <col min="6" max="6" width="9.85833333333333" style="85" customWidth="1"/>
    <col min="7" max="7" width="11.9416666666667" style="85" customWidth="1"/>
    <col min="8" max="8" width="11.25" style="85" customWidth="1"/>
    <col min="9" max="9" width="9.85833333333333" style="85" customWidth="1"/>
    <col min="10" max="10" width="11.8083333333333" style="85" customWidth="1"/>
    <col min="11" max="11" width="11.6666666666667" style="85" customWidth="1"/>
    <col min="12" max="12" width="11.525" style="85" customWidth="1"/>
    <col min="13" max="13" width="14.5833333333333" style="85" customWidth="1"/>
    <col min="14" max="255" width="9.85833333333333" style="85" customWidth="1"/>
    <col min="256" max="256" width="9.85833333333333" style="85"/>
    <col min="257" max="16384" width="10" style="85"/>
  </cols>
  <sheetData>
    <row r="1" s="85" customFormat="1" ht="43" customHeight="1" spans="1:13">
      <c r="A1" s="97" t="s">
        <v>613</v>
      </c>
      <c r="B1" s="97"/>
      <c r="C1" s="97"/>
      <c r="D1" s="97"/>
      <c r="E1" s="97"/>
      <c r="F1" s="97"/>
      <c r="G1" s="97"/>
      <c r="H1" s="97"/>
      <c r="I1" s="97"/>
      <c r="J1" s="97"/>
      <c r="K1" s="97"/>
      <c r="L1" s="97"/>
      <c r="M1" s="97"/>
    </row>
    <row r="2" s="85" customFormat="1" customHeight="1" spans="12:13">
      <c r="L2" s="104" t="s">
        <v>49</v>
      </c>
      <c r="M2" s="104"/>
    </row>
    <row r="3" s="85" customFormat="1" ht="42" customHeight="1" spans="1:13">
      <c r="A3" s="98" t="s">
        <v>501</v>
      </c>
      <c r="B3" s="99" t="s">
        <v>614</v>
      </c>
      <c r="C3" s="100"/>
      <c r="D3" s="101"/>
      <c r="E3" s="99" t="s">
        <v>615</v>
      </c>
      <c r="F3" s="100"/>
      <c r="G3" s="101"/>
      <c r="H3" s="99" t="s">
        <v>616</v>
      </c>
      <c r="I3" s="100"/>
      <c r="J3" s="101"/>
      <c r="K3" s="99" t="s">
        <v>617</v>
      </c>
      <c r="L3" s="100"/>
      <c r="M3" s="101"/>
    </row>
    <row r="4" s="85" customFormat="1" ht="36" customHeight="1" spans="1:13">
      <c r="A4" s="102" t="s">
        <v>618</v>
      </c>
      <c r="B4" s="102" t="s">
        <v>101</v>
      </c>
      <c r="C4" s="102" t="s">
        <v>619</v>
      </c>
      <c r="D4" s="102" t="s">
        <v>620</v>
      </c>
      <c r="E4" s="102" t="s">
        <v>101</v>
      </c>
      <c r="F4" s="102" t="s">
        <v>619</v>
      </c>
      <c r="G4" s="102" t="s">
        <v>620</v>
      </c>
      <c r="H4" s="102" t="s">
        <v>101</v>
      </c>
      <c r="I4" s="102" t="s">
        <v>619</v>
      </c>
      <c r="J4" s="102" t="s">
        <v>620</v>
      </c>
      <c r="K4" s="102" t="s">
        <v>101</v>
      </c>
      <c r="L4" s="102" t="s">
        <v>619</v>
      </c>
      <c r="M4" s="102" t="s">
        <v>620</v>
      </c>
    </row>
    <row r="5" s="96" customFormat="1" ht="39" customHeight="1" spans="1:13">
      <c r="A5" s="103" t="s">
        <v>621</v>
      </c>
      <c r="B5" s="103">
        <f>SUM(C5:D5)</f>
        <v>193961</v>
      </c>
      <c r="C5" s="103">
        <v>52900</v>
      </c>
      <c r="D5" s="103">
        <v>141061</v>
      </c>
      <c r="E5" s="103">
        <f>SUM(F5:G5)</f>
        <v>29000</v>
      </c>
      <c r="F5" s="103">
        <v>8000</v>
      </c>
      <c r="G5" s="103">
        <v>21000</v>
      </c>
      <c r="H5" s="103">
        <f>SUM(I5:J5)</f>
        <v>27315.93</v>
      </c>
      <c r="I5" s="103">
        <v>3515.93</v>
      </c>
      <c r="J5" s="103">
        <v>23800</v>
      </c>
      <c r="K5" s="103">
        <f>SUM(L5:M5)</f>
        <v>195645.07</v>
      </c>
      <c r="L5" s="103">
        <f>C5+F5-I5</f>
        <v>57384.07</v>
      </c>
      <c r="M5" s="103">
        <f>D5+G5-J5</f>
        <v>138261</v>
      </c>
    </row>
    <row r="6" s="85" customFormat="1" customHeight="1" spans="1:13">
      <c r="A6" s="102"/>
      <c r="B6" s="102"/>
      <c r="C6" s="102"/>
      <c r="D6" s="102"/>
      <c r="E6" s="102"/>
      <c r="F6" s="102"/>
      <c r="G6" s="102"/>
      <c r="H6" s="102"/>
      <c r="I6" s="102"/>
      <c r="J6" s="102"/>
      <c r="K6" s="102"/>
      <c r="L6" s="102"/>
      <c r="M6" s="102"/>
    </row>
    <row r="7" s="85" customFormat="1" customHeight="1" spans="1:13">
      <c r="A7" s="102"/>
      <c r="B7" s="102"/>
      <c r="C7" s="102"/>
      <c r="D7" s="102"/>
      <c r="E7" s="102"/>
      <c r="F7" s="102"/>
      <c r="G7" s="102"/>
      <c r="H7" s="102"/>
      <c r="I7" s="102"/>
      <c r="J7" s="102"/>
      <c r="K7" s="102"/>
      <c r="L7" s="102"/>
      <c r="M7" s="102"/>
    </row>
  </sheetData>
  <mergeCells count="6">
    <mergeCell ref="A1:M1"/>
    <mergeCell ref="L2:M2"/>
    <mergeCell ref="B3:D3"/>
    <mergeCell ref="E3:G3"/>
    <mergeCell ref="H3:J3"/>
    <mergeCell ref="K3:M3"/>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A1" sqref="A1:C1"/>
    </sheetView>
  </sheetViews>
  <sheetFormatPr defaultColWidth="10.6666666666667" defaultRowHeight="14.25" customHeight="1" outlineLevelCol="6"/>
  <cols>
    <col min="1" max="1" width="37.1416666666667" style="1" customWidth="1"/>
    <col min="2" max="2" width="27.3583333333333" style="1" customWidth="1"/>
    <col min="3" max="3" width="28.4416666666667" style="1" customWidth="1"/>
    <col min="4" max="16384" width="10.6666666666667" style="1"/>
  </cols>
  <sheetData>
    <row r="1" s="1" customFormat="1" ht="42.5" customHeight="1" spans="1:4">
      <c r="A1" s="6" t="s">
        <v>37</v>
      </c>
      <c r="B1" s="6"/>
      <c r="C1" s="6"/>
      <c r="D1" s="2"/>
    </row>
    <row r="2" s="2" customFormat="1" ht="30.75" customHeight="1" spans="1:3">
      <c r="A2" s="7"/>
      <c r="B2" s="7"/>
      <c r="C2" s="88" t="s">
        <v>307</v>
      </c>
    </row>
    <row r="3" s="3" customFormat="1" ht="35.15" customHeight="1" spans="1:3">
      <c r="A3" s="89" t="s">
        <v>622</v>
      </c>
      <c r="B3" s="89" t="s">
        <v>623</v>
      </c>
      <c r="C3" s="89" t="s">
        <v>624</v>
      </c>
    </row>
    <row r="4" s="4" customFormat="1" ht="35.15" customHeight="1" spans="1:3">
      <c r="A4" s="90" t="s">
        <v>587</v>
      </c>
      <c r="B4" s="90" t="s">
        <v>587</v>
      </c>
      <c r="C4" s="91" t="s">
        <v>587</v>
      </c>
    </row>
    <row r="5" s="4" customFormat="1" ht="35.15" customHeight="1" spans="1:3">
      <c r="A5" s="12"/>
      <c r="B5" s="12"/>
      <c r="C5" s="92"/>
    </row>
    <row r="6" s="1" customFormat="1" ht="35.15" customHeight="1" spans="1:7">
      <c r="A6" s="90"/>
      <c r="B6" s="90"/>
      <c r="C6" s="91"/>
      <c r="G6" s="2"/>
    </row>
    <row r="7" s="1" customFormat="1" ht="35.15" customHeight="1" spans="1:3">
      <c r="A7" s="15"/>
      <c r="B7" s="15"/>
      <c r="C7" s="91"/>
    </row>
    <row r="8" s="1" customFormat="1" ht="35.15" customHeight="1" spans="1:3">
      <c r="A8" s="15"/>
      <c r="B8" s="15"/>
      <c r="C8" s="91"/>
    </row>
    <row r="9" s="1" customFormat="1" ht="35.15" customHeight="1" spans="1:3">
      <c r="A9" s="93"/>
      <c r="B9" s="93"/>
      <c r="C9" s="91"/>
    </row>
    <row r="10" s="1" customFormat="1" ht="35.15" customHeight="1" spans="1:3">
      <c r="A10" s="93"/>
      <c r="B10" s="93"/>
      <c r="C10" s="91"/>
    </row>
    <row r="11" s="87" customFormat="1" ht="35.15" customHeight="1" spans="1:3">
      <c r="A11" s="94"/>
      <c r="B11" s="94"/>
      <c r="C11" s="95"/>
    </row>
    <row r="12" s="1" customFormat="1" ht="60" customHeight="1" spans="1:3">
      <c r="A12" s="18"/>
      <c r="B12" s="18"/>
      <c r="C12" s="19"/>
    </row>
  </sheetData>
  <mergeCells count="2">
    <mergeCell ref="A1:C1"/>
    <mergeCell ref="A12:C12"/>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A1" sqref="A1:C1"/>
    </sheetView>
  </sheetViews>
  <sheetFormatPr defaultColWidth="10.6666666666667" defaultRowHeight="14.25" customHeight="1" outlineLevelCol="6"/>
  <cols>
    <col min="1" max="1" width="37.1416666666667" style="1" customWidth="1"/>
    <col min="2" max="2" width="27.3583333333333" style="1" customWidth="1"/>
    <col min="3" max="3" width="28.4416666666667" style="1" customWidth="1"/>
    <col min="4" max="16384" width="10.6666666666667" style="1"/>
  </cols>
  <sheetData>
    <row r="1" s="1" customFormat="1" ht="42.5" customHeight="1" spans="1:4">
      <c r="A1" s="6" t="s">
        <v>39</v>
      </c>
      <c r="B1" s="6"/>
      <c r="C1" s="6"/>
      <c r="D1" s="2"/>
    </row>
    <row r="2" s="2" customFormat="1" ht="30.75" customHeight="1" spans="1:3">
      <c r="A2" s="7"/>
      <c r="B2" s="7"/>
      <c r="C2" s="88" t="s">
        <v>307</v>
      </c>
    </row>
    <row r="3" s="3" customFormat="1" ht="35.15" customHeight="1" spans="1:3">
      <c r="A3" s="89" t="s">
        <v>622</v>
      </c>
      <c r="B3" s="89" t="s">
        <v>623</v>
      </c>
      <c r="C3" s="89" t="s">
        <v>624</v>
      </c>
    </row>
    <row r="4" s="4" customFormat="1" ht="35.15" customHeight="1" spans="1:3">
      <c r="A4" s="90" t="s">
        <v>587</v>
      </c>
      <c r="B4" s="90" t="s">
        <v>587</v>
      </c>
      <c r="C4" s="91" t="s">
        <v>587</v>
      </c>
    </row>
    <row r="5" s="4" customFormat="1" ht="35.15" customHeight="1" spans="1:3">
      <c r="A5" s="12"/>
      <c r="B5" s="12"/>
      <c r="C5" s="92"/>
    </row>
    <row r="6" s="1" customFormat="1" ht="35.15" customHeight="1" spans="1:7">
      <c r="A6" s="90"/>
      <c r="B6" s="90"/>
      <c r="C6" s="91"/>
      <c r="G6" s="2"/>
    </row>
    <row r="7" s="1" customFormat="1" ht="35.15" customHeight="1" spans="1:3">
      <c r="A7" s="15"/>
      <c r="B7" s="15"/>
      <c r="C7" s="91"/>
    </row>
    <row r="8" s="1" customFormat="1" ht="35.15" customHeight="1" spans="1:3">
      <c r="A8" s="15"/>
      <c r="B8" s="15"/>
      <c r="C8" s="91"/>
    </row>
    <row r="9" s="1" customFormat="1" ht="35.15" customHeight="1" spans="1:3">
      <c r="A9" s="93"/>
      <c r="B9" s="93"/>
      <c r="C9" s="91"/>
    </row>
    <row r="10" s="1" customFormat="1" ht="35.15" customHeight="1" spans="1:3">
      <c r="A10" s="93"/>
      <c r="B10" s="93"/>
      <c r="C10" s="91"/>
    </row>
    <row r="11" s="87" customFormat="1" ht="35.15" customHeight="1" spans="1:3">
      <c r="A11" s="94"/>
      <c r="B11" s="94"/>
      <c r="C11" s="95"/>
    </row>
    <row r="12" s="1" customFormat="1" ht="60" customHeight="1" spans="1:3">
      <c r="A12" s="18"/>
      <c r="B12" s="18"/>
      <c r="C12" s="19"/>
    </row>
  </sheetData>
  <mergeCells count="2">
    <mergeCell ref="A1:C1"/>
    <mergeCell ref="A12:C12"/>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
  <sheetViews>
    <sheetView workbookViewId="0">
      <selection activeCell="A1" sqref="A1:D1"/>
    </sheetView>
  </sheetViews>
  <sheetFormatPr defaultColWidth="8.89166666666667" defaultRowHeight="13.5" outlineLevelRow="3" outlineLevelCol="3"/>
  <cols>
    <col min="1" max="1" width="11.5583333333333" customWidth="1"/>
    <col min="2" max="4" width="39.4416666666667" customWidth="1"/>
  </cols>
  <sheetData>
    <row r="1" ht="24.75" spans="1:4">
      <c r="A1" s="84" t="s">
        <v>41</v>
      </c>
      <c r="B1" s="84"/>
      <c r="C1" s="84"/>
      <c r="D1" s="84"/>
    </row>
    <row r="2" ht="14.25" spans="1:4">
      <c r="A2" s="54"/>
      <c r="B2" s="54"/>
      <c r="C2" s="85" t="s">
        <v>625</v>
      </c>
      <c r="D2" s="85"/>
    </row>
    <row r="3" ht="14.25" spans="1:4">
      <c r="A3" s="86" t="s">
        <v>626</v>
      </c>
      <c r="B3" s="86" t="s">
        <v>627</v>
      </c>
      <c r="C3" s="86" t="s">
        <v>100</v>
      </c>
      <c r="D3" s="86" t="s">
        <v>628</v>
      </c>
    </row>
    <row r="4" ht="14.25" spans="1:4">
      <c r="A4" s="86">
        <v>1</v>
      </c>
      <c r="B4" s="86" t="s">
        <v>629</v>
      </c>
      <c r="C4" s="86">
        <v>0</v>
      </c>
      <c r="D4" s="86" t="s">
        <v>630</v>
      </c>
    </row>
  </sheetData>
  <mergeCells count="2">
    <mergeCell ref="A1:D1"/>
    <mergeCell ref="C2:D2"/>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sheetPr>
  <dimension ref="A1:XEO31"/>
  <sheetViews>
    <sheetView topLeftCell="E1" workbookViewId="0">
      <selection activeCell="E1" sqref="E1:F1"/>
    </sheetView>
  </sheetViews>
  <sheetFormatPr defaultColWidth="10" defaultRowHeight="14.25"/>
  <cols>
    <col min="1" max="1" width="46.5583333333333" style="55" customWidth="1"/>
    <col min="2" max="2" width="14.1083333333333" style="56" customWidth="1"/>
    <col min="3" max="3" width="16" style="55" customWidth="1"/>
    <col min="4" max="4" width="17.4083333333333" style="56" customWidth="1"/>
    <col min="5" max="5" width="52.8916666666667" style="56" customWidth="1"/>
    <col min="6" max="6" width="39.8916666666667" style="56" customWidth="1"/>
    <col min="7" max="9" width="11.6666666666667" style="56"/>
    <col min="10" max="10" width="13" style="56"/>
    <col min="11" max="11" width="11.6666666666667" style="56"/>
    <col min="12" max="12" width="10.6666666666667" style="56"/>
    <col min="13" max="13" width="11.6666666666667" style="56"/>
    <col min="14" max="238" width="10" style="56"/>
    <col min="239" max="16369" width="10" style="54"/>
  </cols>
  <sheetData>
    <row r="1" s="54" customFormat="1" ht="37" customHeight="1" spans="1:238">
      <c r="A1" s="55"/>
      <c r="B1" s="56"/>
      <c r="C1" s="55"/>
      <c r="D1" s="56"/>
      <c r="E1" s="57" t="s">
        <v>631</v>
      </c>
      <c r="F1" s="57"/>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row>
    <row r="2" s="54" customFormat="1" ht="32.25" customHeight="1" spans="1:238">
      <c r="A2" s="58" t="s">
        <v>632</v>
      </c>
      <c r="B2" s="59"/>
      <c r="C2" s="58"/>
      <c r="D2" s="56"/>
      <c r="E2" s="56"/>
      <c r="F2" s="60" t="s">
        <v>49</v>
      </c>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row>
    <row r="3" s="54" customFormat="1" ht="24" customHeight="1" spans="1:238">
      <c r="A3" s="61"/>
      <c r="B3" s="62"/>
      <c r="C3" s="63" t="s">
        <v>49</v>
      </c>
      <c r="D3" s="56"/>
      <c r="E3" s="64" t="s">
        <v>237</v>
      </c>
      <c r="F3" s="65" t="s">
        <v>238</v>
      </c>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row>
    <row r="4" s="54" customFormat="1" ht="59.25" customHeight="1" spans="1:238">
      <c r="A4" s="66" t="s">
        <v>633</v>
      </c>
      <c r="B4" s="66" t="s">
        <v>634</v>
      </c>
      <c r="C4" s="66" t="s">
        <v>586</v>
      </c>
      <c r="D4" s="56"/>
      <c r="E4" s="67" t="s">
        <v>245</v>
      </c>
      <c r="F4" s="68">
        <f>F5+F10+F32</f>
        <v>32970</v>
      </c>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row>
    <row r="5" ht="30" customHeight="1" spans="1:16369">
      <c r="A5" s="69" t="s">
        <v>635</v>
      </c>
      <c r="B5" s="70">
        <f>SUM(B6:B16)</f>
        <v>38350.7</v>
      </c>
      <c r="C5" s="71"/>
      <c r="E5" s="72" t="s">
        <v>247</v>
      </c>
      <c r="F5" s="73">
        <f>SUM(F6:F9)</f>
        <v>1806</v>
      </c>
      <c r="ID5" s="54"/>
      <c r="XEO5"/>
    </row>
    <row r="6" ht="30" customHeight="1" spans="1:16369">
      <c r="A6" s="74" t="s">
        <v>636</v>
      </c>
      <c r="B6" s="75">
        <f>405+361</f>
        <v>766</v>
      </c>
      <c r="C6" s="71"/>
      <c r="E6" s="76" t="s">
        <v>249</v>
      </c>
      <c r="F6" s="77">
        <v>-698</v>
      </c>
      <c r="ID6" s="54"/>
      <c r="XEO6"/>
    </row>
    <row r="7" ht="30" customHeight="1" spans="1:16369">
      <c r="A7" s="74" t="s">
        <v>637</v>
      </c>
      <c r="B7" s="75">
        <v>1895</v>
      </c>
      <c r="C7" s="71"/>
      <c r="E7" s="76" t="s">
        <v>251</v>
      </c>
      <c r="F7" s="77">
        <v>171</v>
      </c>
      <c r="ID7" s="54"/>
      <c r="XEO7"/>
    </row>
    <row r="8" ht="30" customHeight="1" spans="1:16369">
      <c r="A8" s="74" t="s">
        <v>638</v>
      </c>
      <c r="B8" s="75">
        <f>10785+1700+280+480</f>
        <v>13245</v>
      </c>
      <c r="C8" s="71"/>
      <c r="E8" s="76" t="s">
        <v>253</v>
      </c>
      <c r="F8" s="77">
        <v>2099</v>
      </c>
      <c r="ID8" s="54"/>
      <c r="XEO8"/>
    </row>
    <row r="9" ht="30" customHeight="1" spans="1:16369">
      <c r="A9" s="74" t="s">
        <v>639</v>
      </c>
      <c r="B9" s="75">
        <f>100+451</f>
        <v>551</v>
      </c>
      <c r="C9" s="71"/>
      <c r="E9" s="76" t="s">
        <v>255</v>
      </c>
      <c r="F9" s="77">
        <v>234</v>
      </c>
      <c r="ID9" s="54"/>
      <c r="XEO9"/>
    </row>
    <row r="10" ht="30" customHeight="1" spans="1:16369">
      <c r="A10" s="74" t="s">
        <v>640</v>
      </c>
      <c r="B10" s="75">
        <f>1717*1.1</f>
        <v>1888.7</v>
      </c>
      <c r="C10" s="71"/>
      <c r="E10" s="72" t="s">
        <v>257</v>
      </c>
      <c r="F10" s="73">
        <f>SUM(F11:F14,F18:F19,F23:F31)</f>
        <v>31164</v>
      </c>
      <c r="ID10" s="54"/>
      <c r="XEO10"/>
    </row>
    <row r="11" ht="30" customHeight="1" spans="1:16369">
      <c r="A11" s="78" t="s">
        <v>641</v>
      </c>
      <c r="B11" s="75">
        <v>1117</v>
      </c>
      <c r="C11" s="71"/>
      <c r="E11" s="76" t="s">
        <v>259</v>
      </c>
      <c r="F11" s="79">
        <f>1846+1018</f>
        <v>2864</v>
      </c>
      <c r="ID11" s="54"/>
      <c r="XEO11"/>
    </row>
    <row r="12" ht="30" customHeight="1" spans="1:16369">
      <c r="A12" s="74" t="s">
        <v>642</v>
      </c>
      <c r="B12" s="75">
        <f>915+1160+257+237+1880</f>
        <v>4449</v>
      </c>
      <c r="C12" s="71"/>
      <c r="E12" s="76" t="s">
        <v>261</v>
      </c>
      <c r="F12" s="73">
        <v>915</v>
      </c>
      <c r="ID12" s="54"/>
      <c r="XEO12"/>
    </row>
    <row r="13" ht="30" customHeight="1" spans="1:16369">
      <c r="A13" s="74" t="s">
        <v>643</v>
      </c>
      <c r="B13" s="75">
        <f>1246+600</f>
        <v>1846</v>
      </c>
      <c r="C13" s="71"/>
      <c r="E13" s="76" t="s">
        <v>263</v>
      </c>
      <c r="F13" s="73">
        <v>11</v>
      </c>
      <c r="ID13" s="54"/>
      <c r="XEO13"/>
    </row>
    <row r="14" ht="30" customHeight="1" spans="1:16369">
      <c r="A14" s="74" t="s">
        <v>644</v>
      </c>
      <c r="B14" s="75">
        <v>2099</v>
      </c>
      <c r="C14" s="71"/>
      <c r="E14" s="76" t="s">
        <v>265</v>
      </c>
      <c r="F14" s="73">
        <f>SUM(F15:F17)</f>
        <v>2210</v>
      </c>
      <c r="ID14" s="54"/>
      <c r="XEO14"/>
    </row>
    <row r="15" ht="30" customHeight="1" spans="1:16369">
      <c r="A15" s="74" t="s">
        <v>645</v>
      </c>
      <c r="B15" s="75">
        <v>1463</v>
      </c>
      <c r="C15" s="71"/>
      <c r="E15" s="80" t="s">
        <v>267</v>
      </c>
      <c r="F15" s="81">
        <v>1895</v>
      </c>
      <c r="ID15" s="54"/>
      <c r="XEO15"/>
    </row>
    <row r="16" ht="18.75" spans="1:16369">
      <c r="A16" s="74" t="s">
        <v>646</v>
      </c>
      <c r="B16" s="75">
        <v>9031</v>
      </c>
      <c r="C16" s="71"/>
      <c r="E16" s="80" t="s">
        <v>269</v>
      </c>
      <c r="F16" s="79">
        <f>361-87</f>
        <v>274</v>
      </c>
      <c r="ID16" s="54"/>
      <c r="XEO16"/>
    </row>
    <row r="17" ht="27" spans="1:16369">
      <c r="A17" s="56"/>
      <c r="E17" s="80" t="s">
        <v>271</v>
      </c>
      <c r="F17" s="82">
        <v>41</v>
      </c>
      <c r="ID17" s="54"/>
      <c r="XEO17"/>
    </row>
    <row r="18" spans="1:6">
      <c r="A18" s="56"/>
      <c r="E18" s="76" t="s">
        <v>273</v>
      </c>
      <c r="F18" s="73">
        <v>35</v>
      </c>
    </row>
    <row r="19" spans="1:6">
      <c r="A19" s="56"/>
      <c r="E19" s="76" t="s">
        <v>275</v>
      </c>
      <c r="F19" s="73">
        <f>SUM(F20:F22)</f>
        <v>14958</v>
      </c>
    </row>
    <row r="20" spans="1:6">
      <c r="A20" s="56"/>
      <c r="E20" s="83" t="s">
        <v>277</v>
      </c>
      <c r="F20" s="73">
        <v>100</v>
      </c>
    </row>
    <row r="21" spans="1:6">
      <c r="A21" s="56"/>
      <c r="E21" s="83" t="s">
        <v>279</v>
      </c>
      <c r="F21" s="73">
        <f>1900*1.1</f>
        <v>2090</v>
      </c>
    </row>
    <row r="22" spans="1:6">
      <c r="A22" s="56"/>
      <c r="E22" s="83" t="s">
        <v>281</v>
      </c>
      <c r="F22" s="73">
        <v>12768</v>
      </c>
    </row>
    <row r="23" spans="1:6">
      <c r="A23" s="56"/>
      <c r="E23" s="76" t="s">
        <v>283</v>
      </c>
      <c r="F23" s="73">
        <v>1117</v>
      </c>
    </row>
    <row r="24" spans="1:6">
      <c r="A24" s="56"/>
      <c r="E24" s="76" t="s">
        <v>285</v>
      </c>
      <c r="F24" s="73">
        <v>1160</v>
      </c>
    </row>
    <row r="25" spans="1:6">
      <c r="A25" s="56"/>
      <c r="E25" s="76" t="s">
        <v>287</v>
      </c>
      <c r="F25" s="73">
        <v>257</v>
      </c>
    </row>
    <row r="26" spans="1:6">
      <c r="A26" s="56"/>
      <c r="E26" s="76" t="s">
        <v>289</v>
      </c>
      <c r="F26" s="73">
        <v>1880</v>
      </c>
    </row>
    <row r="27" spans="1:6">
      <c r="A27" s="56"/>
      <c r="E27" s="76" t="s">
        <v>291</v>
      </c>
      <c r="F27" s="73">
        <v>451</v>
      </c>
    </row>
    <row r="28" spans="5:6">
      <c r="E28" s="76" t="s">
        <v>293</v>
      </c>
      <c r="F28" s="73">
        <v>1463</v>
      </c>
    </row>
    <row r="29" spans="5:6">
      <c r="E29" s="76" t="s">
        <v>295</v>
      </c>
      <c r="F29" s="73">
        <v>479</v>
      </c>
    </row>
    <row r="30" spans="5:6">
      <c r="E30" s="76" t="s">
        <v>297</v>
      </c>
      <c r="F30" s="73">
        <v>1872</v>
      </c>
    </row>
    <row r="31" spans="5:6">
      <c r="E31" s="76" t="s">
        <v>299</v>
      </c>
      <c r="F31" s="73">
        <v>1492</v>
      </c>
    </row>
  </sheetData>
  <mergeCells count="2">
    <mergeCell ref="E1:F1"/>
    <mergeCell ref="A2:C2"/>
  </mergeCells>
  <conditionalFormatting sqref="E4">
    <cfRule type="expression" dxfId="0" priority="1" stopIfTrue="1">
      <formula>g</formula>
    </cfRule>
  </conditionalFormatting>
  <conditionalFormatting sqref="F15">
    <cfRule type="cellIs" dxfId="1" priority="2" stopIfTrue="1" operator="equal">
      <formula>0</formula>
    </cfRule>
  </conditionalFormatting>
  <pageMargins left="0.75" right="0.75" top="1" bottom="1" header="0.5" footer="0.5"/>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
  <sheetViews>
    <sheetView topLeftCell="C1" workbookViewId="0">
      <selection activeCell="A2" sqref="A2:P2"/>
    </sheetView>
  </sheetViews>
  <sheetFormatPr defaultColWidth="7.66666666666667" defaultRowHeight="11.25" outlineLevelRow="6"/>
  <cols>
    <col min="1" max="1" width="9.33333333333333" style="20" hidden="1" customWidth="1"/>
    <col min="2" max="2" width="23.5583333333333" style="20" hidden="1" customWidth="1"/>
    <col min="3" max="3" width="5.775" style="22" customWidth="1"/>
    <col min="4" max="4" width="15.625" style="20" customWidth="1"/>
    <col min="5" max="5" width="10.775" style="20" customWidth="1"/>
    <col min="6" max="15" width="9" style="20" customWidth="1"/>
    <col min="16" max="16" width="7" style="20" customWidth="1"/>
    <col min="17" max="17" width="5.55833333333333" style="20" customWidth="1"/>
    <col min="18" max="256" width="7.66666666666667" style="20" customWidth="1"/>
    <col min="257" max="16384" width="7.66666666666667" style="20"/>
  </cols>
  <sheetData>
    <row r="1" s="20" customFormat="1" ht="20.1" customHeight="1" spans="1:17">
      <c r="A1" s="23" t="s">
        <v>647</v>
      </c>
      <c r="B1" s="24"/>
      <c r="C1" s="24"/>
      <c r="D1" s="25"/>
      <c r="E1" s="25"/>
      <c r="F1" s="26"/>
      <c r="G1" s="27"/>
      <c r="H1" s="28"/>
      <c r="I1" s="28"/>
      <c r="J1" s="28"/>
      <c r="K1" s="28"/>
      <c r="L1" s="28"/>
      <c r="M1" s="28"/>
      <c r="N1" s="28"/>
      <c r="O1" s="28"/>
      <c r="P1" s="28"/>
      <c r="Q1" s="28"/>
    </row>
    <row r="2" s="20" customFormat="1" ht="20.1" customHeight="1" spans="1:17">
      <c r="A2" s="29" t="s">
        <v>648</v>
      </c>
      <c r="B2" s="29"/>
      <c r="C2" s="29"/>
      <c r="D2" s="29"/>
      <c r="E2" s="29"/>
      <c r="F2" s="29"/>
      <c r="G2" s="29"/>
      <c r="H2" s="29"/>
      <c r="I2" s="29"/>
      <c r="J2" s="29"/>
      <c r="K2" s="29"/>
      <c r="L2" s="29"/>
      <c r="M2" s="29"/>
      <c r="N2" s="29"/>
      <c r="O2" s="29"/>
      <c r="P2" s="29"/>
      <c r="Q2" s="28"/>
    </row>
    <row r="3" s="20" customFormat="1" ht="20.1" customHeight="1" spans="1:17">
      <c r="A3" s="30"/>
      <c r="B3" s="31"/>
      <c r="C3" s="31"/>
      <c r="D3" s="31"/>
      <c r="E3" s="31"/>
      <c r="F3" s="31"/>
      <c r="H3" s="32"/>
      <c r="I3" s="47"/>
      <c r="J3" s="47"/>
      <c r="K3" s="47"/>
      <c r="L3" s="47"/>
      <c r="M3" s="47"/>
      <c r="N3" s="47"/>
      <c r="O3" s="28"/>
      <c r="P3" s="48" t="s">
        <v>49</v>
      </c>
      <c r="Q3" s="28"/>
    </row>
    <row r="4" s="20" customFormat="1" ht="20.1" customHeight="1" spans="1:17">
      <c r="A4" s="33" t="s">
        <v>649</v>
      </c>
      <c r="B4" s="33" t="s">
        <v>501</v>
      </c>
      <c r="C4" s="34" t="s">
        <v>626</v>
      </c>
      <c r="D4" s="33" t="s">
        <v>627</v>
      </c>
      <c r="E4" s="35" t="s">
        <v>650</v>
      </c>
      <c r="F4" s="36"/>
      <c r="G4" s="36"/>
      <c r="H4" s="36"/>
      <c r="I4" s="36"/>
      <c r="J4" s="36"/>
      <c r="K4" s="36"/>
      <c r="L4" s="36"/>
      <c r="M4" s="36"/>
      <c r="N4" s="36"/>
      <c r="O4" s="36"/>
      <c r="P4" s="49"/>
      <c r="Q4" s="52"/>
    </row>
    <row r="5" s="20" customFormat="1" ht="20.1" customHeight="1" spans="1:17">
      <c r="A5" s="33"/>
      <c r="B5" s="33"/>
      <c r="C5" s="37"/>
      <c r="D5" s="33"/>
      <c r="E5" s="38"/>
      <c r="F5" s="39"/>
      <c r="G5" s="39"/>
      <c r="H5" s="39"/>
      <c r="I5" s="39"/>
      <c r="J5" s="39"/>
      <c r="K5" s="39"/>
      <c r="L5" s="39"/>
      <c r="M5" s="39"/>
      <c r="N5" s="39"/>
      <c r="O5" s="39"/>
      <c r="P5" s="50"/>
      <c r="Q5" s="52"/>
    </row>
    <row r="6" s="20" customFormat="1" ht="43.5" customHeight="1" spans="1:17">
      <c r="A6" s="33"/>
      <c r="B6" s="33"/>
      <c r="C6" s="40"/>
      <c r="D6" s="33"/>
      <c r="E6" s="41"/>
      <c r="F6" s="42"/>
      <c r="G6" s="42"/>
      <c r="H6" s="42"/>
      <c r="I6" s="42"/>
      <c r="J6" s="42"/>
      <c r="K6" s="42"/>
      <c r="L6" s="42"/>
      <c r="M6" s="42"/>
      <c r="N6" s="42"/>
      <c r="O6" s="42"/>
      <c r="P6" s="51"/>
      <c r="Q6" s="52"/>
    </row>
    <row r="7" s="21" customFormat="1" ht="20.1" customHeight="1" spans="1:17">
      <c r="A7" s="43"/>
      <c r="B7" s="43" t="s">
        <v>101</v>
      </c>
      <c r="C7" s="44"/>
      <c r="D7" s="44" t="s">
        <v>101</v>
      </c>
      <c r="E7" s="45" t="s">
        <v>651</v>
      </c>
      <c r="F7" s="46"/>
      <c r="G7" s="46"/>
      <c r="H7" s="46"/>
      <c r="I7" s="46"/>
      <c r="J7" s="46"/>
      <c r="K7" s="46"/>
      <c r="L7" s="46"/>
      <c r="M7" s="46"/>
      <c r="N7" s="46"/>
      <c r="O7" s="46"/>
      <c r="P7" s="46"/>
      <c r="Q7" s="53"/>
    </row>
  </sheetData>
  <mergeCells count="7">
    <mergeCell ref="A2:P2"/>
    <mergeCell ref="E7:P7"/>
    <mergeCell ref="A4:A6"/>
    <mergeCell ref="B4:B6"/>
    <mergeCell ref="C4:C6"/>
    <mergeCell ref="D4:D6"/>
    <mergeCell ref="E4:P6"/>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
  <sheetViews>
    <sheetView workbookViewId="0">
      <selection activeCell="A1" sqref="A1:C1"/>
    </sheetView>
  </sheetViews>
  <sheetFormatPr defaultColWidth="10.6666666666667" defaultRowHeight="14.25" customHeight="1" outlineLevelCol="2"/>
  <cols>
    <col min="1" max="1" width="37.1416666666667" style="1" customWidth="1"/>
    <col min="2" max="2" width="27.1583333333333" style="5" customWidth="1"/>
    <col min="3" max="3" width="28.4416666666667" style="5" customWidth="1"/>
    <col min="4" max="16384" width="10.6666666666667" style="1"/>
  </cols>
  <sheetData>
    <row r="1" s="1" customFormat="1" ht="36.75" customHeight="1" spans="1:3">
      <c r="A1" s="6" t="s">
        <v>652</v>
      </c>
      <c r="B1" s="6"/>
      <c r="C1" s="6"/>
    </row>
    <row r="2" s="2" customFormat="1" ht="30.75" customHeight="1" spans="1:3">
      <c r="A2" s="7"/>
      <c r="B2" s="8"/>
      <c r="C2" s="9" t="s">
        <v>49</v>
      </c>
    </row>
    <row r="3" s="3" customFormat="1" ht="35.15" customHeight="1" spans="1:3">
      <c r="A3" s="10" t="s">
        <v>622</v>
      </c>
      <c r="B3" s="11" t="s">
        <v>653</v>
      </c>
      <c r="C3" s="11" t="s">
        <v>52</v>
      </c>
    </row>
    <row r="4" s="4" customFormat="1" ht="35.15" customHeight="1" spans="1:3">
      <c r="A4" s="12" t="s">
        <v>654</v>
      </c>
      <c r="B4" s="13">
        <v>431.87</v>
      </c>
      <c r="C4" s="14">
        <f>C6+C7</f>
        <v>362.43</v>
      </c>
    </row>
    <row r="5" s="1" customFormat="1" ht="35.15" customHeight="1" spans="1:3">
      <c r="A5" s="15" t="s">
        <v>655</v>
      </c>
      <c r="B5" s="16"/>
      <c r="C5" s="17"/>
    </row>
    <row r="6" s="1" customFormat="1" ht="35.15" customHeight="1" spans="1:3">
      <c r="A6" s="15" t="s">
        <v>656</v>
      </c>
      <c r="B6" s="16">
        <v>162.32</v>
      </c>
      <c r="C6" s="17">
        <f>133.28</f>
        <v>133.28</v>
      </c>
    </row>
    <row r="7" s="1" customFormat="1" ht="35.15" customHeight="1" spans="1:3">
      <c r="A7" s="15" t="s">
        <v>657</v>
      </c>
      <c r="B7" s="16">
        <v>269.55</v>
      </c>
      <c r="C7" s="17">
        <f>88.15+141</f>
        <v>229.15</v>
      </c>
    </row>
    <row r="8" s="1" customFormat="1" ht="35.15" customHeight="1" spans="1:3">
      <c r="A8" s="15" t="s">
        <v>658</v>
      </c>
      <c r="B8" s="16">
        <v>0</v>
      </c>
      <c r="C8" s="17">
        <v>0</v>
      </c>
    </row>
    <row r="9" s="1" customFormat="1" ht="129" customHeight="1" spans="1:3">
      <c r="A9" s="18" t="s">
        <v>659</v>
      </c>
      <c r="B9" s="18"/>
      <c r="C9" s="19"/>
    </row>
  </sheetData>
  <mergeCells count="2">
    <mergeCell ref="A1:C1"/>
    <mergeCell ref="A9:C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tabSelected="1" workbookViewId="0">
      <selection activeCell="G2" sqref="G2"/>
    </sheetView>
  </sheetViews>
  <sheetFormatPr defaultColWidth="8.75" defaultRowHeight="14.25" outlineLevelCol="4"/>
  <cols>
    <col min="1" max="1" width="32.225" style="313" customWidth="1"/>
    <col min="2" max="2" width="31.5583333333333" style="309" customWidth="1"/>
    <col min="3" max="5" width="21.3916666666667" style="309" customWidth="1"/>
    <col min="6" max="16383" width="8.75" style="309"/>
    <col min="16384" max="16384" width="8.75" style="20"/>
  </cols>
  <sheetData>
    <row r="1" s="309" customFormat="1" ht="29" customHeight="1" spans="1:5">
      <c r="A1" s="314" t="s">
        <v>48</v>
      </c>
      <c r="B1" s="314"/>
      <c r="C1" s="314"/>
      <c r="D1" s="314"/>
      <c r="E1" s="314"/>
    </row>
    <row r="2" s="309" customFormat="1" ht="22" customHeight="1" spans="1:5">
      <c r="A2" s="315"/>
      <c r="E2" s="316" t="s">
        <v>49</v>
      </c>
    </row>
    <row r="3" s="309" customFormat="1" ht="30.75" customHeight="1" spans="1:5">
      <c r="A3" s="317" t="s">
        <v>50</v>
      </c>
      <c r="B3" s="318" t="s">
        <v>51</v>
      </c>
      <c r="C3" s="319" t="s">
        <v>52</v>
      </c>
      <c r="D3" s="318" t="s">
        <v>53</v>
      </c>
      <c r="E3" s="319" t="s">
        <v>54</v>
      </c>
    </row>
    <row r="4" s="309" customFormat="1" ht="17" customHeight="1" spans="1:5">
      <c r="A4" s="320" t="s">
        <v>55</v>
      </c>
      <c r="B4" s="321">
        <v>84650</v>
      </c>
      <c r="C4" s="321">
        <f>C5+C6</f>
        <v>88881</v>
      </c>
      <c r="D4" s="321">
        <f t="shared" ref="D4:D6" si="0">C4/B4*100-100</f>
        <v>4.99822799763734</v>
      </c>
      <c r="E4" s="321">
        <f>E5+E6</f>
        <v>4231</v>
      </c>
    </row>
    <row r="5" s="309" customFormat="1" ht="17" customHeight="1" spans="1:5">
      <c r="A5" s="322" t="s">
        <v>56</v>
      </c>
      <c r="B5" s="321">
        <v>79104</v>
      </c>
      <c r="C5" s="321">
        <f>C10+C30+C36</f>
        <v>83058</v>
      </c>
      <c r="D5" s="321">
        <f t="shared" si="0"/>
        <v>4.99848300970874</v>
      </c>
      <c r="E5" s="321">
        <f>E10+E30+E36</f>
        <v>3954</v>
      </c>
    </row>
    <row r="6" s="309" customFormat="1" ht="17" customHeight="1" spans="1:5">
      <c r="A6" s="322" t="s">
        <v>57</v>
      </c>
      <c r="B6" s="321">
        <v>5546</v>
      </c>
      <c r="C6" s="321">
        <f>C26</f>
        <v>5823</v>
      </c>
      <c r="D6" s="321">
        <f t="shared" si="0"/>
        <v>4.99459069599712</v>
      </c>
      <c r="E6" s="321">
        <f>E26</f>
        <v>277</v>
      </c>
    </row>
    <row r="7" s="310" customFormat="1" ht="17" customHeight="1" spans="1:5">
      <c r="A7" s="323" t="s">
        <v>58</v>
      </c>
      <c r="B7" s="321">
        <v>93.45</v>
      </c>
      <c r="C7" s="321">
        <f>C5/C4*100</f>
        <v>93.4485435582408</v>
      </c>
      <c r="D7" s="321"/>
      <c r="E7" s="321">
        <f>E5/E4*100</f>
        <v>93.4530843772158</v>
      </c>
    </row>
    <row r="8" s="309" customFormat="1" ht="17" customHeight="1" spans="1:5">
      <c r="A8" s="320" t="s">
        <v>59</v>
      </c>
      <c r="B8" s="321">
        <v>47439</v>
      </c>
      <c r="C8" s="321">
        <f>C10+C26</f>
        <v>49810</v>
      </c>
      <c r="D8" s="321">
        <f t="shared" ref="D8:D21" si="1">C8/B8*100-100</f>
        <v>4.99799742827631</v>
      </c>
      <c r="E8" s="321">
        <f>E10+E26</f>
        <v>2371</v>
      </c>
    </row>
    <row r="9" s="309" customFormat="1" ht="17" customHeight="1" spans="1:5">
      <c r="A9" s="322" t="s">
        <v>60</v>
      </c>
      <c r="B9" s="321">
        <v>88.31</v>
      </c>
      <c r="C9" s="321">
        <f>C10/C8*100</f>
        <v>88.3095763902831</v>
      </c>
      <c r="D9" s="324"/>
      <c r="E9" s="321">
        <f>E10/E8*100</f>
        <v>88.3171657528469</v>
      </c>
    </row>
    <row r="10" s="309" customFormat="1" ht="17" customHeight="1" spans="1:5">
      <c r="A10" s="322" t="s">
        <v>61</v>
      </c>
      <c r="B10" s="321">
        <v>41893</v>
      </c>
      <c r="C10" s="321">
        <f>C11+SUM(C12:C24)</f>
        <v>43987</v>
      </c>
      <c r="D10" s="321">
        <f t="shared" si="1"/>
        <v>4.99844842813835</v>
      </c>
      <c r="E10" s="321">
        <f>E11+E25+SUM(E12:E24)</f>
        <v>2094</v>
      </c>
    </row>
    <row r="11" s="309" customFormat="1" ht="17" customHeight="1" spans="1:5">
      <c r="A11" s="322" t="s">
        <v>62</v>
      </c>
      <c r="B11" s="325">
        <v>14975</v>
      </c>
      <c r="C11" s="321">
        <v>15724</v>
      </c>
      <c r="D11" s="321">
        <f t="shared" si="1"/>
        <v>5.0016694490818</v>
      </c>
      <c r="E11" s="321">
        <f t="shared" ref="E11:E31" si="2">C11-B11</f>
        <v>749</v>
      </c>
    </row>
    <row r="12" s="309" customFormat="1" ht="17" customHeight="1" spans="1:5">
      <c r="A12" s="322" t="s">
        <v>63</v>
      </c>
      <c r="B12" s="326">
        <v>3448</v>
      </c>
      <c r="C12" s="321">
        <v>3620</v>
      </c>
      <c r="D12" s="321">
        <f t="shared" si="1"/>
        <v>4.98839907192577</v>
      </c>
      <c r="E12" s="321">
        <f t="shared" si="2"/>
        <v>172</v>
      </c>
    </row>
    <row r="13" s="309" customFormat="1" ht="17" customHeight="1" spans="1:5">
      <c r="A13" s="322" t="s">
        <v>64</v>
      </c>
      <c r="B13" s="326">
        <v>1005</v>
      </c>
      <c r="C13" s="321">
        <v>1055</v>
      </c>
      <c r="D13" s="321">
        <f t="shared" si="1"/>
        <v>4.97512437810946</v>
      </c>
      <c r="E13" s="321">
        <f t="shared" si="2"/>
        <v>50</v>
      </c>
    </row>
    <row r="14" s="309" customFormat="1" ht="17" customHeight="1" spans="1:5">
      <c r="A14" s="322" t="s">
        <v>65</v>
      </c>
      <c r="B14" s="326">
        <v>94</v>
      </c>
      <c r="C14" s="321">
        <v>99</v>
      </c>
      <c r="D14" s="321">
        <f t="shared" si="1"/>
        <v>5.31914893617021</v>
      </c>
      <c r="E14" s="321">
        <f t="shared" si="2"/>
        <v>5</v>
      </c>
    </row>
    <row r="15" s="309" customFormat="1" ht="17" customHeight="1" spans="1:5">
      <c r="A15" s="322" t="s">
        <v>66</v>
      </c>
      <c r="B15" s="326">
        <v>2790</v>
      </c>
      <c r="C15" s="321">
        <v>2930</v>
      </c>
      <c r="D15" s="321">
        <f t="shared" si="1"/>
        <v>5.01792114695341</v>
      </c>
      <c r="E15" s="321">
        <f t="shared" si="2"/>
        <v>140</v>
      </c>
    </row>
    <row r="16" s="309" customFormat="1" ht="17" customHeight="1" spans="1:5">
      <c r="A16" s="322" t="s">
        <v>67</v>
      </c>
      <c r="B16" s="326">
        <v>1518</v>
      </c>
      <c r="C16" s="321">
        <v>1594</v>
      </c>
      <c r="D16" s="321">
        <f t="shared" si="1"/>
        <v>5.00658761528328</v>
      </c>
      <c r="E16" s="321">
        <f t="shared" si="2"/>
        <v>76</v>
      </c>
    </row>
    <row r="17" s="309" customFormat="1" ht="17" customHeight="1" spans="1:5">
      <c r="A17" s="322" t="s">
        <v>68</v>
      </c>
      <c r="B17" s="326">
        <v>689</v>
      </c>
      <c r="C17" s="321">
        <v>723</v>
      </c>
      <c r="D17" s="321">
        <f t="shared" si="1"/>
        <v>4.93468795355587</v>
      </c>
      <c r="E17" s="321">
        <f t="shared" si="2"/>
        <v>34</v>
      </c>
    </row>
    <row r="18" s="309" customFormat="1" ht="17" customHeight="1" spans="1:5">
      <c r="A18" s="322" t="s">
        <v>69</v>
      </c>
      <c r="B18" s="326">
        <v>1606</v>
      </c>
      <c r="C18" s="321">
        <v>1686</v>
      </c>
      <c r="D18" s="321">
        <f t="shared" si="1"/>
        <v>4.98132004981319</v>
      </c>
      <c r="E18" s="321">
        <f t="shared" si="2"/>
        <v>80</v>
      </c>
    </row>
    <row r="19" s="309" customFormat="1" ht="17" customHeight="1" spans="1:5">
      <c r="A19" s="322" t="s">
        <v>70</v>
      </c>
      <c r="B19" s="326">
        <v>9278</v>
      </c>
      <c r="C19" s="321">
        <v>9742</v>
      </c>
      <c r="D19" s="321">
        <f t="shared" si="1"/>
        <v>5.00107781849538</v>
      </c>
      <c r="E19" s="321">
        <f t="shared" si="2"/>
        <v>464</v>
      </c>
    </row>
    <row r="20" s="309" customFormat="1" ht="17" customHeight="1" spans="1:5">
      <c r="A20" s="322" t="s">
        <v>71</v>
      </c>
      <c r="B20" s="326">
        <v>1114</v>
      </c>
      <c r="C20" s="321">
        <v>1170</v>
      </c>
      <c r="D20" s="321">
        <f t="shared" si="1"/>
        <v>5.02692998204668</v>
      </c>
      <c r="E20" s="321">
        <f t="shared" si="2"/>
        <v>56</v>
      </c>
    </row>
    <row r="21" s="309" customFormat="1" ht="17" customHeight="1" spans="1:5">
      <c r="A21" s="322" t="s">
        <v>72</v>
      </c>
      <c r="B21" s="326">
        <v>5205</v>
      </c>
      <c r="C21" s="321">
        <v>5465</v>
      </c>
      <c r="D21" s="321">
        <f t="shared" si="1"/>
        <v>4.99519692603265</v>
      </c>
      <c r="E21" s="321">
        <f t="shared" si="2"/>
        <v>260</v>
      </c>
    </row>
    <row r="22" s="309" customFormat="1" ht="17" customHeight="1" spans="1:5">
      <c r="A22" s="322" t="s">
        <v>73</v>
      </c>
      <c r="B22" s="326"/>
      <c r="C22" s="321">
        <v>0</v>
      </c>
      <c r="D22" s="321"/>
      <c r="E22" s="321">
        <f t="shared" si="2"/>
        <v>0</v>
      </c>
    </row>
    <row r="23" s="309" customFormat="1" ht="17" customHeight="1" spans="1:5">
      <c r="A23" s="322" t="s">
        <v>74</v>
      </c>
      <c r="B23" s="326">
        <v>164</v>
      </c>
      <c r="C23" s="321">
        <v>172</v>
      </c>
      <c r="D23" s="321">
        <f t="shared" ref="D23:D31" si="3">C23/B23*100-100</f>
        <v>4.8780487804878</v>
      </c>
      <c r="E23" s="321">
        <f t="shared" si="2"/>
        <v>8</v>
      </c>
    </row>
    <row r="24" s="309" customFormat="1" ht="17" customHeight="1" spans="1:5">
      <c r="A24" s="322" t="s">
        <v>75</v>
      </c>
      <c r="B24" s="326">
        <v>7</v>
      </c>
      <c r="C24" s="321">
        <v>7</v>
      </c>
      <c r="D24" s="321">
        <f t="shared" si="3"/>
        <v>0</v>
      </c>
      <c r="E24" s="321">
        <f t="shared" si="2"/>
        <v>0</v>
      </c>
    </row>
    <row r="25" s="309" customFormat="1" ht="17" customHeight="1" spans="1:5">
      <c r="A25" s="322" t="s">
        <v>76</v>
      </c>
      <c r="B25" s="326">
        <v>7</v>
      </c>
      <c r="C25" s="321">
        <v>7</v>
      </c>
      <c r="D25" s="321">
        <f t="shared" si="3"/>
        <v>0</v>
      </c>
      <c r="E25" s="321">
        <f t="shared" si="2"/>
        <v>0</v>
      </c>
    </row>
    <row r="26" s="309" customFormat="1" ht="17" customHeight="1" spans="1:5">
      <c r="A26" s="322" t="s">
        <v>77</v>
      </c>
      <c r="B26" s="326">
        <f>B27+B28+B29</f>
        <v>5546</v>
      </c>
      <c r="C26" s="321">
        <f>SUM(C27:C29)</f>
        <v>5823</v>
      </c>
      <c r="D26" s="321">
        <f t="shared" si="3"/>
        <v>4.99459069599712</v>
      </c>
      <c r="E26" s="321">
        <f t="shared" si="2"/>
        <v>277</v>
      </c>
    </row>
    <row r="27" s="309" customFormat="1" ht="17" customHeight="1" spans="1:5">
      <c r="A27" s="322" t="s">
        <v>78</v>
      </c>
      <c r="B27" s="324">
        <v>1967</v>
      </c>
      <c r="C27" s="321">
        <v>2065</v>
      </c>
      <c r="D27" s="321">
        <f t="shared" si="3"/>
        <v>4.98220640569396</v>
      </c>
      <c r="E27" s="321">
        <f t="shared" si="2"/>
        <v>98</v>
      </c>
    </row>
    <row r="28" s="311" customFormat="1" ht="17" customHeight="1" spans="1:5">
      <c r="A28" s="322" t="s">
        <v>79</v>
      </c>
      <c r="B28" s="324">
        <v>334</v>
      </c>
      <c r="C28" s="321">
        <v>351</v>
      </c>
      <c r="D28" s="321">
        <f t="shared" si="3"/>
        <v>5.08982035928143</v>
      </c>
      <c r="E28" s="321">
        <f t="shared" si="2"/>
        <v>17</v>
      </c>
    </row>
    <row r="29" s="311" customFormat="1" ht="17" customHeight="1" spans="1:5">
      <c r="A29" s="322" t="s">
        <v>80</v>
      </c>
      <c r="B29" s="324">
        <v>3245</v>
      </c>
      <c r="C29" s="321">
        <v>3407</v>
      </c>
      <c r="D29" s="321">
        <f t="shared" si="3"/>
        <v>4.99229583975347</v>
      </c>
      <c r="E29" s="321">
        <f t="shared" si="2"/>
        <v>162</v>
      </c>
    </row>
    <row r="30" s="312" customFormat="1" ht="17" customHeight="1" spans="1:5">
      <c r="A30" s="320" t="s">
        <v>81</v>
      </c>
      <c r="B30" s="327">
        <v>29519</v>
      </c>
      <c r="C30" s="321">
        <f>C31+C35+C32+C33+C34</f>
        <v>30994</v>
      </c>
      <c r="D30" s="321">
        <f t="shared" si="3"/>
        <v>4.99678173379856</v>
      </c>
      <c r="E30" s="321">
        <f t="shared" si="2"/>
        <v>1475</v>
      </c>
    </row>
    <row r="31" s="312" customFormat="1" ht="17" customHeight="1" spans="1:5">
      <c r="A31" s="322" t="s">
        <v>82</v>
      </c>
      <c r="B31" s="327">
        <v>19967</v>
      </c>
      <c r="C31" s="321">
        <v>20965</v>
      </c>
      <c r="D31" s="321">
        <f t="shared" si="3"/>
        <v>4.99824710772776</v>
      </c>
      <c r="E31" s="321">
        <f t="shared" si="2"/>
        <v>998</v>
      </c>
    </row>
    <row r="32" s="312" customFormat="1" ht="17" customHeight="1" spans="1:5">
      <c r="A32" s="322" t="s">
        <v>83</v>
      </c>
      <c r="B32" s="328"/>
      <c r="C32" s="321"/>
      <c r="D32" s="321"/>
      <c r="E32" s="321"/>
    </row>
    <row r="33" s="312" customFormat="1" ht="17" customHeight="1" spans="1:5">
      <c r="A33" s="322" t="s">
        <v>84</v>
      </c>
      <c r="B33" s="327">
        <v>7389</v>
      </c>
      <c r="C33" s="321">
        <v>7758</v>
      </c>
      <c r="D33" s="321">
        <f t="shared" ref="D33:D43" si="4">C33/B33*100-100</f>
        <v>4.99390986601705</v>
      </c>
      <c r="E33" s="321">
        <f t="shared" ref="E33:E43" si="5">C33-B33</f>
        <v>369</v>
      </c>
    </row>
    <row r="34" s="312" customFormat="1" ht="17" customHeight="1" spans="1:5">
      <c r="A34" s="322" t="s">
        <v>85</v>
      </c>
      <c r="B34" s="321">
        <v>2154</v>
      </c>
      <c r="C34" s="321">
        <v>2261</v>
      </c>
      <c r="D34" s="321">
        <f t="shared" si="4"/>
        <v>4.96750232126277</v>
      </c>
      <c r="E34" s="321">
        <f t="shared" si="5"/>
        <v>107</v>
      </c>
    </row>
    <row r="35" s="312" customFormat="1" ht="17" customHeight="1" spans="1:5">
      <c r="A35" s="322" t="s">
        <v>86</v>
      </c>
      <c r="B35" s="327">
        <v>9</v>
      </c>
      <c r="C35" s="321">
        <v>10</v>
      </c>
      <c r="D35" s="321">
        <f t="shared" si="4"/>
        <v>11.1111111111111</v>
      </c>
      <c r="E35" s="321">
        <f t="shared" si="5"/>
        <v>1</v>
      </c>
    </row>
    <row r="36" s="312" customFormat="1" ht="17" customHeight="1" spans="1:5">
      <c r="A36" s="320" t="s">
        <v>87</v>
      </c>
      <c r="B36" s="329">
        <v>7692</v>
      </c>
      <c r="C36" s="321">
        <f>C37+C43+SUM(C38:C42)</f>
        <v>8077</v>
      </c>
      <c r="D36" s="321">
        <f t="shared" si="4"/>
        <v>5.00520020800832</v>
      </c>
      <c r="E36" s="321">
        <f t="shared" si="5"/>
        <v>385</v>
      </c>
    </row>
    <row r="37" s="309" customFormat="1" ht="17" customHeight="1" spans="1:5">
      <c r="A37" s="322" t="s">
        <v>88</v>
      </c>
      <c r="B37" s="329">
        <v>4992</v>
      </c>
      <c r="C37" s="321">
        <v>5241</v>
      </c>
      <c r="D37" s="321">
        <f t="shared" si="4"/>
        <v>4.98798076923077</v>
      </c>
      <c r="E37" s="321">
        <f t="shared" si="5"/>
        <v>249</v>
      </c>
    </row>
    <row r="38" s="309" customFormat="1" ht="17" customHeight="1" spans="1:5">
      <c r="A38" s="322" t="s">
        <v>89</v>
      </c>
      <c r="B38" s="321">
        <v>1478</v>
      </c>
      <c r="C38" s="321">
        <v>1552</v>
      </c>
      <c r="D38" s="321">
        <f t="shared" si="4"/>
        <v>5.00676589986469</v>
      </c>
      <c r="E38" s="321">
        <f t="shared" si="5"/>
        <v>74</v>
      </c>
    </row>
    <row r="39" s="309" customFormat="1" ht="17" customHeight="1" spans="1:5">
      <c r="A39" s="322" t="s">
        <v>90</v>
      </c>
      <c r="B39" s="321">
        <v>431</v>
      </c>
      <c r="C39" s="321">
        <v>452</v>
      </c>
      <c r="D39" s="321">
        <f t="shared" si="4"/>
        <v>4.87238979118329</v>
      </c>
      <c r="E39" s="321">
        <f t="shared" si="5"/>
        <v>21</v>
      </c>
    </row>
    <row r="40" s="309" customFormat="1" ht="17" customHeight="1" spans="1:5">
      <c r="A40" s="322" t="s">
        <v>91</v>
      </c>
      <c r="B40" s="321">
        <v>31</v>
      </c>
      <c r="C40" s="321">
        <v>33</v>
      </c>
      <c r="D40" s="321">
        <f t="shared" si="4"/>
        <v>6.45161290322579</v>
      </c>
      <c r="E40" s="321">
        <f t="shared" si="5"/>
        <v>2</v>
      </c>
    </row>
    <row r="41" s="309" customFormat="1" ht="17" customHeight="1" spans="1:5">
      <c r="A41" s="322" t="s">
        <v>92</v>
      </c>
      <c r="B41" s="321">
        <v>688</v>
      </c>
      <c r="C41" s="321">
        <v>723</v>
      </c>
      <c r="D41" s="321">
        <f t="shared" si="4"/>
        <v>5.08720930232558</v>
      </c>
      <c r="E41" s="321">
        <f t="shared" si="5"/>
        <v>35</v>
      </c>
    </row>
    <row r="42" s="309" customFormat="1" ht="17" customHeight="1" spans="1:5">
      <c r="A42" s="322" t="s">
        <v>93</v>
      </c>
      <c r="B42" s="321">
        <v>70</v>
      </c>
      <c r="C42" s="321">
        <v>74</v>
      </c>
      <c r="D42" s="321">
        <f t="shared" si="4"/>
        <v>5.71428571428572</v>
      </c>
      <c r="E42" s="321">
        <f t="shared" si="5"/>
        <v>4</v>
      </c>
    </row>
    <row r="43" s="309" customFormat="1" ht="17" customHeight="1" spans="1:5">
      <c r="A43" s="322" t="s">
        <v>94</v>
      </c>
      <c r="B43" s="329">
        <v>2</v>
      </c>
      <c r="C43" s="321">
        <v>2</v>
      </c>
      <c r="D43" s="321">
        <f t="shared" si="4"/>
        <v>0</v>
      </c>
      <c r="E43" s="321">
        <f t="shared" si="5"/>
        <v>0</v>
      </c>
    </row>
    <row r="44" s="309" customFormat="1" ht="18" customHeight="1" spans="1:5">
      <c r="A44" s="330"/>
      <c r="B44" s="331"/>
      <c r="C44" s="331"/>
      <c r="D44" s="332"/>
      <c r="E44" s="331"/>
    </row>
    <row r="45" s="309" customFormat="1" ht="18" customHeight="1" spans="1:5">
      <c r="A45" s="333"/>
      <c r="B45" s="334"/>
      <c r="C45" s="334"/>
      <c r="D45" s="334"/>
      <c r="E45" s="334"/>
    </row>
    <row r="46" s="309" customFormat="1" ht="18" customHeight="1" spans="1:5">
      <c r="A46" s="333"/>
      <c r="B46" s="334"/>
      <c r="C46" s="334"/>
      <c r="D46" s="334"/>
      <c r="E46" s="334"/>
    </row>
    <row r="47" s="309" customFormat="1" spans="1:1">
      <c r="A47" s="313"/>
    </row>
    <row r="48" s="309" customFormat="1" spans="1:1">
      <c r="A48" s="313"/>
    </row>
    <row r="49" s="309" customFormat="1" spans="1:1">
      <c r="A49" s="313"/>
    </row>
    <row r="50" s="309" customFormat="1" spans="1:1">
      <c r="A50" s="313"/>
    </row>
    <row r="51" s="309" customFormat="1" spans="1:1">
      <c r="A51" s="313"/>
    </row>
    <row r="52" s="309" customFormat="1" spans="1:1">
      <c r="A52" s="313"/>
    </row>
    <row r="53" s="309" customFormat="1" spans="1:1">
      <c r="A53" s="313"/>
    </row>
    <row r="54" s="309" customFormat="1" spans="1:1">
      <c r="A54" s="313"/>
    </row>
    <row r="55" s="309" customFormat="1" spans="1:1">
      <c r="A55" s="313"/>
    </row>
    <row r="56" s="309" customFormat="1" spans="1:1">
      <c r="A56" s="313"/>
    </row>
    <row r="57" s="309" customFormat="1" spans="1:1">
      <c r="A57" s="313"/>
    </row>
    <row r="58" s="309" customFormat="1" spans="1:1">
      <c r="A58" s="313"/>
    </row>
  </sheetData>
  <mergeCells count="1">
    <mergeCell ref="A1:E1"/>
  </mergeCells>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1"/>
  <sheetViews>
    <sheetView topLeftCell="C1" workbookViewId="0">
      <selection activeCell="C1" sqref="C1:H1"/>
    </sheetView>
  </sheetViews>
  <sheetFormatPr defaultColWidth="9.775" defaultRowHeight="14.25"/>
  <cols>
    <col min="1" max="2" width="8.10833333333333" style="290" customWidth="1"/>
    <col min="3" max="3" width="58.8916666666667" style="54" customWidth="1"/>
    <col min="4" max="4" width="29.8916666666667" style="54" customWidth="1"/>
    <col min="5" max="6" width="13" style="54" customWidth="1"/>
    <col min="7" max="7" width="49.6666666666667" style="54" customWidth="1"/>
    <col min="8" max="8" width="31.4416666666667" style="54" customWidth="1"/>
    <col min="9" max="16382" width="9.775" style="54"/>
    <col min="16383" max="16384" width="9.775" style="20"/>
  </cols>
  <sheetData>
    <row r="1" s="54" customFormat="1" ht="27" spans="1:8">
      <c r="A1" s="290"/>
      <c r="B1" s="290"/>
      <c r="C1" s="291" t="s">
        <v>5</v>
      </c>
      <c r="D1" s="291"/>
      <c r="E1" s="291"/>
      <c r="F1" s="291"/>
      <c r="G1" s="291"/>
      <c r="H1" s="291"/>
    </row>
    <row r="2" s="54" customFormat="1" spans="1:8">
      <c r="A2" s="290"/>
      <c r="B2" s="290"/>
      <c r="C2" s="292" t="s">
        <v>95</v>
      </c>
      <c r="D2" s="292"/>
      <c r="E2" s="292"/>
      <c r="F2" s="292"/>
      <c r="G2" s="292"/>
      <c r="H2" s="292"/>
    </row>
    <row r="3" s="289" customFormat="1" ht="26" customHeight="1" spans="1:16383">
      <c r="A3" s="293" t="s">
        <v>96</v>
      </c>
      <c r="B3" s="293" t="s">
        <v>97</v>
      </c>
      <c r="C3" s="294" t="s">
        <v>98</v>
      </c>
      <c r="D3" s="294" t="s">
        <v>99</v>
      </c>
      <c r="E3" s="293" t="s">
        <v>96</v>
      </c>
      <c r="F3" s="293" t="s">
        <v>97</v>
      </c>
      <c r="G3" s="294" t="s">
        <v>98</v>
      </c>
      <c r="H3" s="294" t="s">
        <v>100</v>
      </c>
      <c r="XFC3" s="308"/>
    </row>
    <row r="4" s="54" customFormat="1" ht="24" customHeight="1" spans="1:8">
      <c r="A4" s="295">
        <v>201</v>
      </c>
      <c r="B4" s="295"/>
      <c r="C4" s="296" t="s">
        <v>101</v>
      </c>
      <c r="D4" s="297">
        <f>D5+H4+H7+H13+H18+H21+H23+H26+H36+H30+H38+H40+H42+H44+H46+D42+D28</f>
        <v>104995.61</v>
      </c>
      <c r="E4" s="295" t="s">
        <v>102</v>
      </c>
      <c r="F4" s="295"/>
      <c r="G4" s="298" t="s">
        <v>103</v>
      </c>
      <c r="H4" s="297">
        <v>22.5</v>
      </c>
    </row>
    <row r="5" s="54" customFormat="1" ht="24" customHeight="1" spans="1:8">
      <c r="A5" s="295">
        <v>201</v>
      </c>
      <c r="B5" s="295" t="s">
        <v>104</v>
      </c>
      <c r="C5" s="299" t="s">
        <v>105</v>
      </c>
      <c r="D5" s="297">
        <f>SUM(D6:D27)</f>
        <v>23876.67</v>
      </c>
      <c r="E5" s="295" t="s">
        <v>102</v>
      </c>
      <c r="F5" s="295" t="s">
        <v>106</v>
      </c>
      <c r="G5" s="298" t="s">
        <v>107</v>
      </c>
      <c r="H5" s="297">
        <v>2.5</v>
      </c>
    </row>
    <row r="6" s="54" customFormat="1" ht="24" customHeight="1" spans="1:8">
      <c r="A6" s="295">
        <v>201</v>
      </c>
      <c r="B6" s="295" t="s">
        <v>104</v>
      </c>
      <c r="C6" s="299" t="s">
        <v>108</v>
      </c>
      <c r="D6" s="297">
        <v>956.65</v>
      </c>
      <c r="E6" s="295" t="s">
        <v>102</v>
      </c>
      <c r="F6" s="295" t="s">
        <v>109</v>
      </c>
      <c r="G6" s="298" t="s">
        <v>110</v>
      </c>
      <c r="H6" s="300">
        <v>20</v>
      </c>
    </row>
    <row r="7" s="54" customFormat="1" ht="24" customHeight="1" spans="1:8">
      <c r="A7" s="295">
        <v>201</v>
      </c>
      <c r="B7" s="295" t="s">
        <v>111</v>
      </c>
      <c r="C7" s="299" t="s">
        <v>112</v>
      </c>
      <c r="D7" s="297">
        <v>601.98</v>
      </c>
      <c r="E7" s="295" t="s">
        <v>113</v>
      </c>
      <c r="F7" s="295"/>
      <c r="G7" s="298" t="s">
        <v>114</v>
      </c>
      <c r="H7" s="300">
        <f>H8+H9+H10+H11+H12</f>
        <v>1023.48</v>
      </c>
    </row>
    <row r="8" s="54" customFormat="1" ht="24" customHeight="1" spans="1:8">
      <c r="A8" s="295">
        <v>201</v>
      </c>
      <c r="B8" s="295" t="s">
        <v>115</v>
      </c>
      <c r="C8" s="299" t="s">
        <v>116</v>
      </c>
      <c r="D8" s="297">
        <v>12070.36</v>
      </c>
      <c r="E8" s="295" t="s">
        <v>113</v>
      </c>
      <c r="F8" s="295" t="s">
        <v>104</v>
      </c>
      <c r="G8" s="301" t="s">
        <v>117</v>
      </c>
      <c r="H8" s="300">
        <v>164</v>
      </c>
    </row>
    <row r="9" s="54" customFormat="1" ht="24" customHeight="1" spans="1:8">
      <c r="A9" s="295">
        <v>201</v>
      </c>
      <c r="B9" s="295" t="s">
        <v>118</v>
      </c>
      <c r="C9" s="299" t="s">
        <v>119</v>
      </c>
      <c r="D9" s="297">
        <v>213.82</v>
      </c>
      <c r="E9" s="295" t="s">
        <v>113</v>
      </c>
      <c r="F9" s="295" t="s">
        <v>111</v>
      </c>
      <c r="G9" s="298" t="s">
        <v>120</v>
      </c>
      <c r="H9" s="297">
        <v>92.5</v>
      </c>
    </row>
    <row r="10" s="54" customFormat="1" ht="24" customHeight="1" spans="1:8">
      <c r="A10" s="295">
        <v>201</v>
      </c>
      <c r="B10" s="295" t="s">
        <v>121</v>
      </c>
      <c r="C10" s="299" t="s">
        <v>122</v>
      </c>
      <c r="D10" s="297">
        <v>333.62</v>
      </c>
      <c r="E10" s="295" t="s">
        <v>113</v>
      </c>
      <c r="F10" s="295" t="s">
        <v>118</v>
      </c>
      <c r="G10" s="298" t="s">
        <v>123</v>
      </c>
      <c r="H10" s="297">
        <v>196.79</v>
      </c>
    </row>
    <row r="11" s="54" customFormat="1" ht="24" customHeight="1" spans="1:8">
      <c r="A11" s="295">
        <v>201</v>
      </c>
      <c r="B11" s="295" t="s">
        <v>106</v>
      </c>
      <c r="C11" s="299" t="s">
        <v>124</v>
      </c>
      <c r="D11" s="297">
        <v>914.65</v>
      </c>
      <c r="E11" s="295" t="s">
        <v>113</v>
      </c>
      <c r="F11" s="295" t="s">
        <v>121</v>
      </c>
      <c r="G11" s="298" t="s">
        <v>125</v>
      </c>
      <c r="H11" s="297">
        <v>236.93</v>
      </c>
    </row>
    <row r="12" s="54" customFormat="1" ht="24" customHeight="1" spans="1:8">
      <c r="A12" s="295">
        <v>201</v>
      </c>
      <c r="B12" s="295" t="s">
        <v>126</v>
      </c>
      <c r="C12" s="299" t="s">
        <v>127</v>
      </c>
      <c r="D12" s="297">
        <v>2100</v>
      </c>
      <c r="E12" s="295" t="s">
        <v>113</v>
      </c>
      <c r="F12" s="295" t="s">
        <v>106</v>
      </c>
      <c r="G12" s="298" t="s">
        <v>128</v>
      </c>
      <c r="H12" s="297">
        <v>333.26</v>
      </c>
    </row>
    <row r="13" s="54" customFormat="1" ht="24" customHeight="1" spans="1:8">
      <c r="A13" s="295">
        <v>201</v>
      </c>
      <c r="B13" s="295" t="s">
        <v>129</v>
      </c>
      <c r="C13" s="299" t="s">
        <v>130</v>
      </c>
      <c r="D13" s="297">
        <v>162.01</v>
      </c>
      <c r="E13" s="295" t="s">
        <v>131</v>
      </c>
      <c r="F13" s="295"/>
      <c r="G13" s="298" t="s">
        <v>132</v>
      </c>
      <c r="H13" s="297">
        <f>H14+H15+H16+H17</f>
        <v>32457.03</v>
      </c>
    </row>
    <row r="14" s="54" customFormat="1" ht="24" customHeight="1" spans="1:8">
      <c r="A14" s="295">
        <v>201</v>
      </c>
      <c r="B14" s="295" t="s">
        <v>133</v>
      </c>
      <c r="C14" s="299" t="s">
        <v>134</v>
      </c>
      <c r="D14" s="297">
        <v>581.05</v>
      </c>
      <c r="E14" s="295" t="s">
        <v>131</v>
      </c>
      <c r="F14" s="295" t="s">
        <v>104</v>
      </c>
      <c r="G14" s="298" t="s">
        <v>135</v>
      </c>
      <c r="H14" s="300">
        <v>770.57</v>
      </c>
    </row>
    <row r="15" s="54" customFormat="1" ht="24" customHeight="1" spans="1:8">
      <c r="A15" s="295">
        <v>201</v>
      </c>
      <c r="B15" s="295" t="s">
        <v>136</v>
      </c>
      <c r="C15" s="299" t="s">
        <v>137</v>
      </c>
      <c r="D15" s="297">
        <v>1240.39</v>
      </c>
      <c r="E15" s="295" t="s">
        <v>131</v>
      </c>
      <c r="F15" s="295" t="s">
        <v>111</v>
      </c>
      <c r="G15" s="298" t="s">
        <v>138</v>
      </c>
      <c r="H15" s="300">
        <f>30196.96-642</f>
        <v>29554.96</v>
      </c>
    </row>
    <row r="16" s="54" customFormat="1" ht="24" customHeight="1" spans="1:8">
      <c r="A16" s="295">
        <v>201</v>
      </c>
      <c r="B16" s="295" t="s">
        <v>139</v>
      </c>
      <c r="C16" s="299" t="s">
        <v>140</v>
      </c>
      <c r="D16" s="297">
        <v>292.72</v>
      </c>
      <c r="E16" s="295" t="s">
        <v>131</v>
      </c>
      <c r="F16" s="295" t="s">
        <v>118</v>
      </c>
      <c r="G16" s="298" t="s">
        <v>141</v>
      </c>
      <c r="H16" s="300">
        <v>2</v>
      </c>
    </row>
    <row r="17" s="54" customFormat="1" ht="24" customHeight="1" spans="1:8">
      <c r="A17" s="295" t="s">
        <v>142</v>
      </c>
      <c r="B17" s="295" t="s">
        <v>143</v>
      </c>
      <c r="C17" s="299" t="s">
        <v>144</v>
      </c>
      <c r="D17" s="297">
        <v>10.8</v>
      </c>
      <c r="E17" s="295" t="s">
        <v>145</v>
      </c>
      <c r="F17" s="295" t="s">
        <v>146</v>
      </c>
      <c r="G17" s="298" t="s">
        <v>147</v>
      </c>
      <c r="H17" s="297">
        <f>1487.5+642</f>
        <v>2129.5</v>
      </c>
    </row>
    <row r="18" s="54" customFormat="1" ht="24" customHeight="1" spans="1:8">
      <c r="A18" s="295">
        <v>201</v>
      </c>
      <c r="B18" s="295" t="s">
        <v>148</v>
      </c>
      <c r="C18" s="299" t="s">
        <v>149</v>
      </c>
      <c r="D18" s="297">
        <v>4.5</v>
      </c>
      <c r="E18" s="295" t="s">
        <v>145</v>
      </c>
      <c r="F18" s="295"/>
      <c r="G18" s="298" t="s">
        <v>150</v>
      </c>
      <c r="H18" s="297">
        <f>H19+H20</f>
        <v>4039.19</v>
      </c>
    </row>
    <row r="19" s="54" customFormat="1" ht="24" customHeight="1" spans="1:8">
      <c r="A19" s="295">
        <v>201</v>
      </c>
      <c r="B19" s="295" t="s">
        <v>151</v>
      </c>
      <c r="C19" s="299" t="s">
        <v>152</v>
      </c>
      <c r="D19" s="297">
        <v>94.43</v>
      </c>
      <c r="E19" s="295" t="s">
        <v>145</v>
      </c>
      <c r="F19" s="295" t="s">
        <v>104</v>
      </c>
      <c r="G19" s="298" t="s">
        <v>153</v>
      </c>
      <c r="H19" s="297">
        <v>4022.99</v>
      </c>
    </row>
    <row r="20" s="54" customFormat="1" ht="24" customHeight="1" spans="1:8">
      <c r="A20" s="295">
        <v>201</v>
      </c>
      <c r="B20" s="295" t="s">
        <v>154</v>
      </c>
      <c r="C20" s="299" t="s">
        <v>155</v>
      </c>
      <c r="D20" s="297">
        <v>215.27</v>
      </c>
      <c r="E20" s="295" t="s">
        <v>156</v>
      </c>
      <c r="F20" s="295" t="s">
        <v>126</v>
      </c>
      <c r="G20" s="298" t="s">
        <v>157</v>
      </c>
      <c r="H20" s="297">
        <v>16.2</v>
      </c>
    </row>
    <row r="21" s="54" customFormat="1" ht="24" customHeight="1" spans="1:8">
      <c r="A21" s="295">
        <v>201</v>
      </c>
      <c r="B21" s="295" t="s">
        <v>158</v>
      </c>
      <c r="C21" s="299" t="s">
        <v>159</v>
      </c>
      <c r="D21" s="297">
        <v>995.47</v>
      </c>
      <c r="E21" s="295">
        <v>207</v>
      </c>
      <c r="F21" s="302"/>
      <c r="G21" s="298" t="s">
        <v>160</v>
      </c>
      <c r="H21" s="297">
        <f>H22</f>
        <v>689.71</v>
      </c>
    </row>
    <row r="22" s="54" customFormat="1" ht="24" customHeight="1" spans="1:8">
      <c r="A22" s="295" t="s">
        <v>142</v>
      </c>
      <c r="B22" s="295">
        <v>32</v>
      </c>
      <c r="C22" s="299" t="s">
        <v>161</v>
      </c>
      <c r="D22" s="297">
        <v>731.91</v>
      </c>
      <c r="E22" s="295">
        <v>207</v>
      </c>
      <c r="F22" s="295" t="s">
        <v>104</v>
      </c>
      <c r="G22" s="298" t="s">
        <v>162</v>
      </c>
      <c r="H22" s="297">
        <v>689.71</v>
      </c>
    </row>
    <row r="23" s="54" customFormat="1" ht="24" customHeight="1" spans="1:8">
      <c r="A23" s="295" t="s">
        <v>142</v>
      </c>
      <c r="B23" s="295" t="s">
        <v>163</v>
      </c>
      <c r="C23" s="299" t="s">
        <v>164</v>
      </c>
      <c r="D23" s="297">
        <v>234.79</v>
      </c>
      <c r="E23" s="295" t="s">
        <v>165</v>
      </c>
      <c r="F23" s="295"/>
      <c r="G23" s="298" t="s">
        <v>166</v>
      </c>
      <c r="H23" s="297">
        <f>H24+H25</f>
        <v>51.5</v>
      </c>
    </row>
    <row r="24" s="54" customFormat="1" ht="24" customHeight="1" spans="1:8">
      <c r="A24" s="295" t="s">
        <v>142</v>
      </c>
      <c r="B24" s="295" t="s">
        <v>167</v>
      </c>
      <c r="C24" s="299" t="s">
        <v>168</v>
      </c>
      <c r="D24" s="297">
        <v>178.7</v>
      </c>
      <c r="E24" s="295" t="s">
        <v>165</v>
      </c>
      <c r="F24" s="295" t="s">
        <v>104</v>
      </c>
      <c r="G24" s="298" t="s">
        <v>169</v>
      </c>
      <c r="H24" s="297">
        <v>2.5</v>
      </c>
    </row>
    <row r="25" s="54" customFormat="1" ht="24" customHeight="1" spans="1:8">
      <c r="A25" s="295" t="s">
        <v>142</v>
      </c>
      <c r="B25" s="295" t="s">
        <v>170</v>
      </c>
      <c r="C25" s="299" t="s">
        <v>171</v>
      </c>
      <c r="D25" s="297">
        <v>347.71</v>
      </c>
      <c r="E25" s="295" t="s">
        <v>165</v>
      </c>
      <c r="F25" s="295" t="s">
        <v>115</v>
      </c>
      <c r="G25" s="298" t="s">
        <v>172</v>
      </c>
      <c r="H25" s="297">
        <v>49</v>
      </c>
    </row>
    <row r="26" s="54" customFormat="1" ht="24" customHeight="1" spans="1:8">
      <c r="A26" s="295" t="s">
        <v>142</v>
      </c>
      <c r="B26" s="295" t="s">
        <v>173</v>
      </c>
      <c r="C26" s="299" t="s">
        <v>174</v>
      </c>
      <c r="D26" s="297">
        <v>56.29</v>
      </c>
      <c r="E26" s="295" t="s">
        <v>175</v>
      </c>
      <c r="F26" s="295"/>
      <c r="G26" s="298" t="s">
        <v>176</v>
      </c>
      <c r="H26" s="297">
        <f>H27+H28+H29</f>
        <v>13189.33</v>
      </c>
    </row>
    <row r="27" s="54" customFormat="1" ht="24" customHeight="1" spans="1:8">
      <c r="A27" s="295" t="s">
        <v>142</v>
      </c>
      <c r="B27" s="295">
        <v>38</v>
      </c>
      <c r="C27" s="299" t="s">
        <v>177</v>
      </c>
      <c r="D27" s="297">
        <v>1539.55</v>
      </c>
      <c r="E27" s="295" t="s">
        <v>175</v>
      </c>
      <c r="F27" s="295" t="s">
        <v>104</v>
      </c>
      <c r="G27" s="298" t="s">
        <v>178</v>
      </c>
      <c r="H27" s="297">
        <v>5178.87</v>
      </c>
    </row>
    <row r="28" s="54" customFormat="1" ht="24" customHeight="1" spans="1:8">
      <c r="A28" s="295" t="s">
        <v>179</v>
      </c>
      <c r="B28" s="295"/>
      <c r="C28" s="299" t="s">
        <v>180</v>
      </c>
      <c r="D28" s="297">
        <f>SUM(D29:D41)</f>
        <v>12705.96</v>
      </c>
      <c r="E28" s="295" t="s">
        <v>175</v>
      </c>
      <c r="F28" s="295" t="s">
        <v>111</v>
      </c>
      <c r="G28" s="298" t="s">
        <v>181</v>
      </c>
      <c r="H28" s="297">
        <v>7910.46</v>
      </c>
    </row>
    <row r="29" s="54" customFormat="1" ht="24" customHeight="1" spans="1:8">
      <c r="A29" s="295" t="s">
        <v>179</v>
      </c>
      <c r="B29" s="295" t="s">
        <v>104</v>
      </c>
      <c r="C29" s="299" t="s">
        <v>182</v>
      </c>
      <c r="D29" s="297">
        <v>220</v>
      </c>
      <c r="E29" s="295" t="s">
        <v>183</v>
      </c>
      <c r="F29" s="295"/>
      <c r="G29" s="298" t="s">
        <v>184</v>
      </c>
      <c r="H29" s="297">
        <v>100</v>
      </c>
    </row>
    <row r="30" s="54" customFormat="1" ht="24" customHeight="1" spans="1:8">
      <c r="A30" s="295" t="s">
        <v>179</v>
      </c>
      <c r="B30" s="295" t="s">
        <v>111</v>
      </c>
      <c r="C30" s="299" t="s">
        <v>185</v>
      </c>
      <c r="D30" s="297">
        <v>250.81</v>
      </c>
      <c r="E30" s="295" t="s">
        <v>183</v>
      </c>
      <c r="G30" s="298" t="s">
        <v>186</v>
      </c>
      <c r="H30" s="297">
        <f>H31+H33+H34+H35+H32</f>
        <v>2074.47</v>
      </c>
    </row>
    <row r="31" s="54" customFormat="1" ht="24" customHeight="1" spans="1:8">
      <c r="A31" s="295" t="s">
        <v>179</v>
      </c>
      <c r="B31" s="295" t="s">
        <v>121</v>
      </c>
      <c r="C31" s="299" t="s">
        <v>187</v>
      </c>
      <c r="D31" s="297">
        <v>5463</v>
      </c>
      <c r="E31" s="295" t="s">
        <v>183</v>
      </c>
      <c r="F31" s="295" t="s">
        <v>104</v>
      </c>
      <c r="G31" s="298" t="s">
        <v>188</v>
      </c>
      <c r="H31" s="297">
        <v>890.55</v>
      </c>
    </row>
    <row r="32" s="54" customFormat="1" ht="24" customHeight="1" spans="1:8">
      <c r="A32" s="295" t="s">
        <v>179</v>
      </c>
      <c r="B32" s="295" t="s">
        <v>126</v>
      </c>
      <c r="C32" s="299" t="s">
        <v>189</v>
      </c>
      <c r="D32" s="297">
        <v>80</v>
      </c>
      <c r="E32" s="295" t="s">
        <v>183</v>
      </c>
      <c r="F32" s="295" t="s">
        <v>111</v>
      </c>
      <c r="G32" s="298" t="s">
        <v>190</v>
      </c>
      <c r="H32" s="297">
        <v>88</v>
      </c>
    </row>
    <row r="33" s="54" customFormat="1" ht="24" customHeight="1" spans="1:8">
      <c r="A33" s="295" t="s">
        <v>179</v>
      </c>
      <c r="B33" s="295" t="s">
        <v>111</v>
      </c>
      <c r="C33" s="299" t="s">
        <v>191</v>
      </c>
      <c r="D33" s="297">
        <v>60</v>
      </c>
      <c r="E33" s="295" t="s">
        <v>183</v>
      </c>
      <c r="F33" s="295" t="s">
        <v>115</v>
      </c>
      <c r="G33" s="298" t="s">
        <v>192</v>
      </c>
      <c r="H33" s="297">
        <v>124</v>
      </c>
    </row>
    <row r="34" s="54" customFormat="1" ht="24" customHeight="1" spans="1:8">
      <c r="A34" s="295" t="s">
        <v>179</v>
      </c>
      <c r="B34" s="295" t="s">
        <v>146</v>
      </c>
      <c r="C34" s="299" t="s">
        <v>193</v>
      </c>
      <c r="D34" s="297">
        <v>79.8</v>
      </c>
      <c r="E34" s="295" t="s">
        <v>183</v>
      </c>
      <c r="F34" s="295" t="s">
        <v>126</v>
      </c>
      <c r="G34" s="298" t="s">
        <v>194</v>
      </c>
      <c r="H34" s="297">
        <v>954.92</v>
      </c>
    </row>
    <row r="35" s="54" customFormat="1" ht="24" customHeight="1" spans="1:260">
      <c r="A35" s="295" t="s">
        <v>179</v>
      </c>
      <c r="B35" s="295" t="s">
        <v>133</v>
      </c>
      <c r="C35" s="299" t="s">
        <v>195</v>
      </c>
      <c r="D35" s="297">
        <v>5</v>
      </c>
      <c r="E35" s="295" t="s">
        <v>183</v>
      </c>
      <c r="F35" s="295" t="s">
        <v>129</v>
      </c>
      <c r="G35" s="298" t="s">
        <v>196</v>
      </c>
      <c r="H35" s="297">
        <v>17</v>
      </c>
      <c r="AC35" s="54">
        <v>5</v>
      </c>
      <c r="AD35" s="54">
        <v>5</v>
      </c>
      <c r="AE35" s="54">
        <v>5</v>
      </c>
      <c r="AF35" s="54">
        <v>5</v>
      </c>
      <c r="AG35" s="54">
        <v>5</v>
      </c>
      <c r="AH35" s="54">
        <v>5</v>
      </c>
      <c r="AI35" s="54">
        <v>5</v>
      </c>
      <c r="AJ35" s="54">
        <v>5</v>
      </c>
      <c r="AK35" s="54">
        <v>5</v>
      </c>
      <c r="AL35" s="54">
        <v>5</v>
      </c>
      <c r="AM35" s="54">
        <v>5</v>
      </c>
      <c r="AN35" s="54">
        <v>5</v>
      </c>
      <c r="AO35" s="54">
        <v>5</v>
      </c>
      <c r="AP35" s="54">
        <v>5</v>
      </c>
      <c r="AQ35" s="54">
        <v>5</v>
      </c>
      <c r="AR35" s="54">
        <v>5</v>
      </c>
      <c r="AS35" s="54">
        <v>5</v>
      </c>
      <c r="AT35" s="54">
        <v>5</v>
      </c>
      <c r="AU35" s="54">
        <v>5</v>
      </c>
      <c r="AV35" s="54">
        <v>5</v>
      </c>
      <c r="AW35" s="54">
        <v>5</v>
      </c>
      <c r="AX35" s="54">
        <v>5</v>
      </c>
      <c r="AY35" s="54">
        <v>5</v>
      </c>
      <c r="AZ35" s="54">
        <v>5</v>
      </c>
      <c r="BA35" s="54">
        <v>5</v>
      </c>
      <c r="BB35" s="54">
        <v>5</v>
      </c>
      <c r="BC35" s="54">
        <v>5</v>
      </c>
      <c r="BD35" s="54">
        <v>5</v>
      </c>
      <c r="BE35" s="54">
        <v>5</v>
      </c>
      <c r="BF35" s="54">
        <v>5</v>
      </c>
      <c r="BG35" s="54">
        <v>5</v>
      </c>
      <c r="BH35" s="54">
        <v>5</v>
      </c>
      <c r="BI35" s="54">
        <v>5</v>
      </c>
      <c r="BJ35" s="54">
        <v>5</v>
      </c>
      <c r="BK35" s="54">
        <v>5</v>
      </c>
      <c r="BL35" s="54">
        <v>5</v>
      </c>
      <c r="BM35" s="54">
        <v>5</v>
      </c>
      <c r="BN35" s="54">
        <v>5</v>
      </c>
      <c r="BO35" s="54">
        <v>5</v>
      </c>
      <c r="BP35" s="54">
        <v>5</v>
      </c>
      <c r="BQ35" s="54">
        <v>5</v>
      </c>
      <c r="BR35" s="54">
        <v>5</v>
      </c>
      <c r="BS35" s="54">
        <v>5</v>
      </c>
      <c r="BT35" s="54">
        <v>5</v>
      </c>
      <c r="BU35" s="54">
        <v>5</v>
      </c>
      <c r="BV35" s="54">
        <v>5</v>
      </c>
      <c r="BW35" s="54">
        <v>5</v>
      </c>
      <c r="BX35" s="54">
        <v>5</v>
      </c>
      <c r="BY35" s="54">
        <v>5</v>
      </c>
      <c r="BZ35" s="54">
        <v>5</v>
      </c>
      <c r="CA35" s="54">
        <v>5</v>
      </c>
      <c r="CB35" s="54">
        <v>5</v>
      </c>
      <c r="CC35" s="54">
        <v>5</v>
      </c>
      <c r="CD35" s="54">
        <v>5</v>
      </c>
      <c r="CE35" s="54">
        <v>5</v>
      </c>
      <c r="CF35" s="54">
        <v>5</v>
      </c>
      <c r="CG35" s="54">
        <v>5</v>
      </c>
      <c r="CH35" s="54">
        <v>5</v>
      </c>
      <c r="CI35" s="54">
        <v>5</v>
      </c>
      <c r="CJ35" s="54">
        <v>5</v>
      </c>
      <c r="CK35" s="54">
        <v>5</v>
      </c>
      <c r="CL35" s="54">
        <v>5</v>
      </c>
      <c r="CM35" s="54">
        <v>5</v>
      </c>
      <c r="CN35" s="54">
        <v>5</v>
      </c>
      <c r="CO35" s="54">
        <v>5</v>
      </c>
      <c r="CP35" s="54">
        <v>5</v>
      </c>
      <c r="CQ35" s="54">
        <v>5</v>
      </c>
      <c r="CR35" s="54">
        <v>5</v>
      </c>
      <c r="CS35" s="54">
        <v>5</v>
      </c>
      <c r="CT35" s="54">
        <v>5</v>
      </c>
      <c r="CU35" s="54">
        <v>5</v>
      </c>
      <c r="CV35" s="54">
        <v>5</v>
      </c>
      <c r="CW35" s="54">
        <v>5</v>
      </c>
      <c r="CX35" s="54">
        <v>5</v>
      </c>
      <c r="CY35" s="54">
        <v>5</v>
      </c>
      <c r="CZ35" s="54">
        <v>5</v>
      </c>
      <c r="DA35" s="54">
        <v>5</v>
      </c>
      <c r="DB35" s="54">
        <v>5</v>
      </c>
      <c r="DC35" s="54">
        <v>5</v>
      </c>
      <c r="DD35" s="54">
        <v>5</v>
      </c>
      <c r="DE35" s="54">
        <v>5</v>
      </c>
      <c r="DF35" s="54">
        <v>5</v>
      </c>
      <c r="DG35" s="54">
        <v>5</v>
      </c>
      <c r="DH35" s="54">
        <v>5</v>
      </c>
      <c r="DI35" s="54">
        <v>5</v>
      </c>
      <c r="DJ35" s="54">
        <v>5</v>
      </c>
      <c r="DK35" s="54">
        <v>5</v>
      </c>
      <c r="DL35" s="54">
        <v>5</v>
      </c>
      <c r="DM35" s="54">
        <v>5</v>
      </c>
      <c r="DN35" s="54">
        <v>5</v>
      </c>
      <c r="DO35" s="54">
        <v>5</v>
      </c>
      <c r="DP35" s="54">
        <v>5</v>
      </c>
      <c r="DQ35" s="54">
        <v>5</v>
      </c>
      <c r="DR35" s="54">
        <v>5</v>
      </c>
      <c r="DS35" s="54">
        <v>5</v>
      </c>
      <c r="DT35" s="54">
        <v>5</v>
      </c>
      <c r="DU35" s="54">
        <v>5</v>
      </c>
      <c r="DV35" s="54">
        <v>5</v>
      </c>
      <c r="DW35" s="54">
        <v>5</v>
      </c>
      <c r="DX35" s="54">
        <v>5</v>
      </c>
      <c r="DY35" s="54">
        <v>5</v>
      </c>
      <c r="DZ35" s="54">
        <v>5</v>
      </c>
      <c r="EA35" s="54">
        <v>5</v>
      </c>
      <c r="EB35" s="54">
        <v>5</v>
      </c>
      <c r="EC35" s="54">
        <v>5</v>
      </c>
      <c r="ED35" s="54">
        <v>5</v>
      </c>
      <c r="EE35" s="54">
        <v>5</v>
      </c>
      <c r="EF35" s="54">
        <v>5</v>
      </c>
      <c r="EG35" s="54">
        <v>5</v>
      </c>
      <c r="EH35" s="54">
        <v>5</v>
      </c>
      <c r="EI35" s="54">
        <v>5</v>
      </c>
      <c r="EJ35" s="54">
        <v>5</v>
      </c>
      <c r="EK35" s="54">
        <v>5</v>
      </c>
      <c r="EL35" s="54">
        <v>5</v>
      </c>
      <c r="EM35" s="54">
        <v>5</v>
      </c>
      <c r="EN35" s="54">
        <v>5</v>
      </c>
      <c r="EO35" s="54">
        <v>5</v>
      </c>
      <c r="EP35" s="54">
        <v>5</v>
      </c>
      <c r="EQ35" s="54">
        <v>5</v>
      </c>
      <c r="ER35" s="54">
        <v>5</v>
      </c>
      <c r="ES35" s="54">
        <v>5</v>
      </c>
      <c r="ET35" s="54">
        <v>5</v>
      </c>
      <c r="EU35" s="54">
        <v>5</v>
      </c>
      <c r="EV35" s="54">
        <v>5</v>
      </c>
      <c r="EW35" s="54">
        <v>5</v>
      </c>
      <c r="EX35" s="54">
        <v>5</v>
      </c>
      <c r="EY35" s="54">
        <v>5</v>
      </c>
      <c r="EZ35" s="54">
        <v>5</v>
      </c>
      <c r="FA35" s="54">
        <v>5</v>
      </c>
      <c r="FB35" s="54">
        <v>5</v>
      </c>
      <c r="FC35" s="54">
        <v>5</v>
      </c>
      <c r="FD35" s="54">
        <v>5</v>
      </c>
      <c r="FE35" s="54">
        <v>5</v>
      </c>
      <c r="FF35" s="54">
        <v>5</v>
      </c>
      <c r="FG35" s="54">
        <v>5</v>
      </c>
      <c r="FH35" s="54">
        <v>5</v>
      </c>
      <c r="FI35" s="54">
        <v>5</v>
      </c>
      <c r="FJ35" s="54">
        <v>5</v>
      </c>
      <c r="FK35" s="54">
        <v>5</v>
      </c>
      <c r="FL35" s="54">
        <v>5</v>
      </c>
      <c r="FM35" s="54">
        <v>5</v>
      </c>
      <c r="FN35" s="54">
        <v>5</v>
      </c>
      <c r="FO35" s="54">
        <v>5</v>
      </c>
      <c r="FP35" s="54">
        <v>5</v>
      </c>
      <c r="FQ35" s="54">
        <v>5</v>
      </c>
      <c r="FR35" s="54">
        <v>5</v>
      </c>
      <c r="FS35" s="54">
        <v>5</v>
      </c>
      <c r="FT35" s="54">
        <v>5</v>
      </c>
      <c r="FU35" s="54">
        <v>5</v>
      </c>
      <c r="FV35" s="54">
        <v>5</v>
      </c>
      <c r="FW35" s="54">
        <v>5</v>
      </c>
      <c r="FX35" s="54">
        <v>5</v>
      </c>
      <c r="FY35" s="54">
        <v>5</v>
      </c>
      <c r="FZ35" s="54">
        <v>5</v>
      </c>
      <c r="GA35" s="54">
        <v>5</v>
      </c>
      <c r="GB35" s="54">
        <v>5</v>
      </c>
      <c r="GC35" s="54">
        <v>5</v>
      </c>
      <c r="GD35" s="54">
        <v>5</v>
      </c>
      <c r="GE35" s="54">
        <v>5</v>
      </c>
      <c r="GF35" s="54">
        <v>5</v>
      </c>
      <c r="GG35" s="54">
        <v>5</v>
      </c>
      <c r="GH35" s="54">
        <v>5</v>
      </c>
      <c r="GI35" s="54">
        <v>5</v>
      </c>
      <c r="GJ35" s="54">
        <v>5</v>
      </c>
      <c r="GK35" s="54">
        <v>5</v>
      </c>
      <c r="GL35" s="54">
        <v>5</v>
      </c>
      <c r="GM35" s="54">
        <v>5</v>
      </c>
      <c r="GN35" s="54">
        <v>5</v>
      </c>
      <c r="GO35" s="54">
        <v>5</v>
      </c>
      <c r="GP35" s="54">
        <v>5</v>
      </c>
      <c r="GQ35" s="54">
        <v>5</v>
      </c>
      <c r="GR35" s="54">
        <v>5</v>
      </c>
      <c r="GS35" s="54">
        <v>5</v>
      </c>
      <c r="GT35" s="54">
        <v>5</v>
      </c>
      <c r="GU35" s="54">
        <v>5</v>
      </c>
      <c r="GV35" s="54">
        <v>5</v>
      </c>
      <c r="GW35" s="54">
        <v>5</v>
      </c>
      <c r="GX35" s="54">
        <v>5</v>
      </c>
      <c r="GY35" s="54">
        <v>5</v>
      </c>
      <c r="GZ35" s="54">
        <v>5</v>
      </c>
      <c r="HA35" s="54">
        <v>5</v>
      </c>
      <c r="HB35" s="54">
        <v>5</v>
      </c>
      <c r="HC35" s="54">
        <v>5</v>
      </c>
      <c r="HD35" s="54">
        <v>5</v>
      </c>
      <c r="HE35" s="54">
        <v>5</v>
      </c>
      <c r="HF35" s="54">
        <v>5</v>
      </c>
      <c r="HG35" s="54">
        <v>5</v>
      </c>
      <c r="HH35" s="54">
        <v>5</v>
      </c>
      <c r="HI35" s="54">
        <v>5</v>
      </c>
      <c r="HJ35" s="54">
        <v>5</v>
      </c>
      <c r="HK35" s="54">
        <v>5</v>
      </c>
      <c r="HL35" s="54">
        <v>5</v>
      </c>
      <c r="HM35" s="54">
        <v>5</v>
      </c>
      <c r="HN35" s="54">
        <v>5</v>
      </c>
      <c r="HO35" s="54">
        <v>5</v>
      </c>
      <c r="HP35" s="54">
        <v>5</v>
      </c>
      <c r="HQ35" s="54">
        <v>5</v>
      </c>
      <c r="HR35" s="54">
        <v>5</v>
      </c>
      <c r="HS35" s="54">
        <v>5</v>
      </c>
      <c r="HT35" s="54">
        <v>5</v>
      </c>
      <c r="HU35" s="54">
        <v>5</v>
      </c>
      <c r="HV35" s="54">
        <v>5</v>
      </c>
      <c r="HW35" s="54">
        <v>5</v>
      </c>
      <c r="HX35" s="54">
        <v>5</v>
      </c>
      <c r="HY35" s="54">
        <v>5</v>
      </c>
      <c r="HZ35" s="54">
        <v>5</v>
      </c>
      <c r="IA35" s="54">
        <v>5</v>
      </c>
      <c r="IB35" s="54">
        <v>5</v>
      </c>
      <c r="IC35" s="54">
        <v>5</v>
      </c>
      <c r="ID35" s="54">
        <v>5</v>
      </c>
      <c r="IE35" s="54">
        <v>5</v>
      </c>
      <c r="IF35" s="54">
        <v>5</v>
      </c>
      <c r="IG35" s="54">
        <v>5</v>
      </c>
      <c r="IH35" s="54">
        <v>5</v>
      </c>
      <c r="II35" s="54">
        <v>5</v>
      </c>
      <c r="IJ35" s="54">
        <v>5</v>
      </c>
      <c r="IK35" s="54">
        <v>5</v>
      </c>
      <c r="IL35" s="54">
        <v>5</v>
      </c>
      <c r="IM35" s="54">
        <v>5</v>
      </c>
      <c r="IN35" s="54">
        <v>5</v>
      </c>
      <c r="IO35" s="54">
        <v>5</v>
      </c>
      <c r="IP35" s="54">
        <v>5</v>
      </c>
      <c r="IQ35" s="54">
        <v>5</v>
      </c>
      <c r="IR35" s="54">
        <v>5</v>
      </c>
      <c r="IS35" s="54">
        <v>5</v>
      </c>
      <c r="IT35" s="54">
        <v>5</v>
      </c>
      <c r="IU35" s="54">
        <v>5</v>
      </c>
      <c r="IV35" s="54">
        <v>5</v>
      </c>
      <c r="IW35" s="54">
        <v>5</v>
      </c>
      <c r="IX35" s="54">
        <v>5</v>
      </c>
      <c r="IY35" s="54">
        <v>5</v>
      </c>
      <c r="IZ35" s="54">
        <v>5</v>
      </c>
    </row>
    <row r="36" s="54" customFormat="1" ht="24" customHeight="1" spans="1:8">
      <c r="A36" s="295" t="s">
        <v>179</v>
      </c>
      <c r="B36" s="295" t="s">
        <v>136</v>
      </c>
      <c r="C36" s="299" t="s">
        <v>197</v>
      </c>
      <c r="D36" s="297">
        <v>1009.46</v>
      </c>
      <c r="E36" s="295">
        <v>214</v>
      </c>
      <c r="F36" s="295"/>
      <c r="G36" s="298" t="s">
        <v>198</v>
      </c>
      <c r="H36" s="297">
        <f>H37</f>
        <v>228.88</v>
      </c>
    </row>
    <row r="37" s="54" customFormat="1" ht="24" customHeight="1" spans="1:8">
      <c r="A37" s="295" t="s">
        <v>179</v>
      </c>
      <c r="B37" s="295" t="s">
        <v>199</v>
      </c>
      <c r="C37" s="299" t="s">
        <v>200</v>
      </c>
      <c r="D37" s="297">
        <v>38.62</v>
      </c>
      <c r="E37" s="295">
        <v>214</v>
      </c>
      <c r="F37" s="295" t="s">
        <v>104</v>
      </c>
      <c r="G37" s="298" t="s">
        <v>201</v>
      </c>
      <c r="H37" s="297">
        <v>228.88</v>
      </c>
    </row>
    <row r="38" s="54" customFormat="1" ht="24" customHeight="1" spans="1:8">
      <c r="A38" s="295" t="s">
        <v>179</v>
      </c>
      <c r="B38" s="295" t="s">
        <v>202</v>
      </c>
      <c r="C38" s="299" t="s">
        <v>203</v>
      </c>
      <c r="D38" s="297">
        <v>4088</v>
      </c>
      <c r="E38" s="295" t="s">
        <v>204</v>
      </c>
      <c r="F38" s="295"/>
      <c r="G38" s="298" t="s">
        <v>205</v>
      </c>
      <c r="H38" s="297">
        <f>H39</f>
        <v>72</v>
      </c>
    </row>
    <row r="39" s="54" customFormat="1" ht="24" customHeight="1" spans="1:8">
      <c r="A39" s="295" t="s">
        <v>179</v>
      </c>
      <c r="B39" s="295" t="s">
        <v>206</v>
      </c>
      <c r="C39" s="299" t="s">
        <v>207</v>
      </c>
      <c r="D39" s="297">
        <v>779.6</v>
      </c>
      <c r="E39" s="295" t="s">
        <v>204</v>
      </c>
      <c r="F39" s="295" t="s">
        <v>104</v>
      </c>
      <c r="G39" s="298" t="s">
        <v>208</v>
      </c>
      <c r="H39" s="297">
        <v>72</v>
      </c>
    </row>
    <row r="40" s="54" customFormat="1" ht="24" customHeight="1" spans="1:8">
      <c r="A40" s="295" t="s">
        <v>179</v>
      </c>
      <c r="B40" s="295">
        <v>28</v>
      </c>
      <c r="C40" s="299" t="s">
        <v>209</v>
      </c>
      <c r="D40" s="297">
        <v>253.67</v>
      </c>
      <c r="E40" s="295" t="s">
        <v>210</v>
      </c>
      <c r="F40" s="295"/>
      <c r="G40" s="298" t="s">
        <v>211</v>
      </c>
      <c r="H40" s="297">
        <v>10</v>
      </c>
    </row>
    <row r="41" s="54" customFormat="1" ht="24" customHeight="1" spans="1:8">
      <c r="A41" s="295" t="s">
        <v>179</v>
      </c>
      <c r="B41" s="295" t="s">
        <v>109</v>
      </c>
      <c r="C41" s="299" t="s">
        <v>212</v>
      </c>
      <c r="D41" s="297">
        <v>378</v>
      </c>
      <c r="E41" s="295" t="s">
        <v>210</v>
      </c>
      <c r="F41" s="295" t="s">
        <v>104</v>
      </c>
      <c r="G41" s="303" t="s">
        <v>213</v>
      </c>
      <c r="H41" s="297">
        <v>10</v>
      </c>
    </row>
    <row r="42" s="54" customFormat="1" ht="24" customHeight="1" spans="1:8">
      <c r="A42" s="295" t="s">
        <v>156</v>
      </c>
      <c r="B42" s="295"/>
      <c r="C42" s="299" t="s">
        <v>214</v>
      </c>
      <c r="D42" s="297">
        <f>SUM(D43:D51)</f>
        <v>9677.73</v>
      </c>
      <c r="E42" s="295" t="s">
        <v>215</v>
      </c>
      <c r="F42" s="295"/>
      <c r="G42" s="303" t="s">
        <v>216</v>
      </c>
      <c r="H42" s="297">
        <f>H43</f>
        <v>1479.3</v>
      </c>
    </row>
    <row r="43" s="54" customFormat="1" ht="24" customHeight="1" spans="1:8">
      <c r="A43" s="295" t="s">
        <v>156</v>
      </c>
      <c r="B43" s="295" t="s">
        <v>104</v>
      </c>
      <c r="C43" s="304" t="s">
        <v>217</v>
      </c>
      <c r="D43" s="297">
        <v>485.33</v>
      </c>
      <c r="E43" s="295" t="s">
        <v>215</v>
      </c>
      <c r="F43" s="295" t="s">
        <v>111</v>
      </c>
      <c r="G43" s="303" t="s">
        <v>218</v>
      </c>
      <c r="H43" s="297">
        <v>1479.3</v>
      </c>
    </row>
    <row r="44" s="54" customFormat="1" ht="24" customHeight="1" spans="1:8">
      <c r="A44" s="295" t="s">
        <v>156</v>
      </c>
      <c r="B44" s="295" t="s">
        <v>111</v>
      </c>
      <c r="C44" s="299" t="s">
        <v>219</v>
      </c>
      <c r="D44" s="297">
        <v>937.76</v>
      </c>
      <c r="E44" s="295" t="s">
        <v>220</v>
      </c>
      <c r="F44" s="295"/>
      <c r="G44" s="303" t="s">
        <v>221</v>
      </c>
      <c r="H44" s="297">
        <f>H45</f>
        <v>2357</v>
      </c>
    </row>
    <row r="45" s="54" customFormat="1" ht="24" customHeight="1" spans="1:8">
      <c r="A45" s="295" t="s">
        <v>156</v>
      </c>
      <c r="B45" s="295" t="s">
        <v>115</v>
      </c>
      <c r="C45" s="299" t="s">
        <v>222</v>
      </c>
      <c r="D45" s="297">
        <v>95</v>
      </c>
      <c r="E45" s="295" t="s">
        <v>220</v>
      </c>
      <c r="F45" s="295" t="s">
        <v>115</v>
      </c>
      <c r="G45" s="303" t="s">
        <v>223</v>
      </c>
      <c r="H45" s="297">
        <v>2357</v>
      </c>
    </row>
    <row r="46" s="54" customFormat="1" ht="24" customHeight="1" spans="1:8">
      <c r="A46" s="295" t="s">
        <v>156</v>
      </c>
      <c r="B46" s="295" t="s">
        <v>118</v>
      </c>
      <c r="C46" s="299" t="s">
        <v>224</v>
      </c>
      <c r="D46" s="297">
        <v>4955.56</v>
      </c>
      <c r="E46" s="295" t="s">
        <v>225</v>
      </c>
      <c r="F46" s="295"/>
      <c r="G46" s="303" t="s">
        <v>226</v>
      </c>
      <c r="H46" s="297">
        <f>H47+H48</f>
        <v>1040.86</v>
      </c>
    </row>
    <row r="47" s="54" customFormat="1" ht="24" customHeight="1" spans="1:8">
      <c r="A47" s="295" t="s">
        <v>156</v>
      </c>
      <c r="B47" s="295" t="s">
        <v>126</v>
      </c>
      <c r="C47" s="299" t="s">
        <v>227</v>
      </c>
      <c r="D47" s="303">
        <v>1382.2</v>
      </c>
      <c r="E47" s="295" t="s">
        <v>225</v>
      </c>
      <c r="F47" s="295" t="s">
        <v>104</v>
      </c>
      <c r="G47" s="303" t="s">
        <v>228</v>
      </c>
      <c r="H47" s="297">
        <v>224.06</v>
      </c>
    </row>
    <row r="48" s="54" customFormat="1" ht="24" customHeight="1" spans="1:8">
      <c r="A48" s="295" t="s">
        <v>156</v>
      </c>
      <c r="B48" s="295" t="s">
        <v>229</v>
      </c>
      <c r="C48" s="299" t="s">
        <v>230</v>
      </c>
      <c r="D48" s="303">
        <v>1454.24</v>
      </c>
      <c r="E48" s="295" t="s">
        <v>225</v>
      </c>
      <c r="F48" s="295" t="s">
        <v>111</v>
      </c>
      <c r="G48" s="303" t="s">
        <v>231</v>
      </c>
      <c r="H48" s="297">
        <v>816.8</v>
      </c>
    </row>
    <row r="49" s="54" customFormat="1" ht="24" customHeight="1" spans="1:8">
      <c r="A49" s="295" t="s">
        <v>156</v>
      </c>
      <c r="B49" s="295" t="s">
        <v>139</v>
      </c>
      <c r="C49" s="305" t="s">
        <v>232</v>
      </c>
      <c r="D49" s="303">
        <v>170</v>
      </c>
      <c r="E49" s="295"/>
      <c r="F49" s="295"/>
      <c r="G49" s="306"/>
      <c r="H49" s="306"/>
    </row>
    <row r="50" s="54" customFormat="1" ht="24" customHeight="1" spans="1:8">
      <c r="A50" s="295" t="s">
        <v>156</v>
      </c>
      <c r="B50" s="295" t="s">
        <v>143</v>
      </c>
      <c r="C50" s="305" t="s">
        <v>233</v>
      </c>
      <c r="D50" s="303">
        <v>60</v>
      </c>
      <c r="E50" s="307"/>
      <c r="F50" s="307"/>
      <c r="G50" s="306"/>
      <c r="H50" s="306"/>
    </row>
    <row r="51" s="54" customFormat="1" ht="24" customHeight="1" spans="1:8">
      <c r="A51" s="295" t="s">
        <v>156</v>
      </c>
      <c r="B51" s="295" t="s">
        <v>234</v>
      </c>
      <c r="C51" s="305" t="s">
        <v>235</v>
      </c>
      <c r="D51" s="303">
        <v>137.64</v>
      </c>
      <c r="E51" s="307"/>
      <c r="F51" s="307"/>
      <c r="G51" s="306"/>
      <c r="H51" s="306"/>
    </row>
  </sheetData>
  <mergeCells count="2">
    <mergeCell ref="C1:H1"/>
    <mergeCell ref="C2:H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1"/>
  <sheetViews>
    <sheetView topLeftCell="C1" workbookViewId="0">
      <selection activeCell="C1" sqref="C1:H1"/>
    </sheetView>
  </sheetViews>
  <sheetFormatPr defaultColWidth="9.775" defaultRowHeight="14.25"/>
  <cols>
    <col min="1" max="2" width="8.10833333333333" style="290" customWidth="1"/>
    <col min="3" max="3" width="58.8916666666667" style="54" customWidth="1"/>
    <col min="4" max="4" width="29.8916666666667" style="54" customWidth="1"/>
    <col min="5" max="6" width="13" style="54" customWidth="1"/>
    <col min="7" max="7" width="49.6666666666667" style="54" customWidth="1"/>
    <col min="8" max="8" width="31.4416666666667" style="54" customWidth="1"/>
    <col min="9" max="16382" width="9.775" style="54"/>
    <col min="16383" max="16384" width="9.775" style="20"/>
  </cols>
  <sheetData>
    <row r="1" s="54" customFormat="1" ht="27" spans="1:8">
      <c r="A1" s="290"/>
      <c r="B1" s="290"/>
      <c r="C1" s="291" t="s">
        <v>7</v>
      </c>
      <c r="D1" s="291"/>
      <c r="E1" s="291"/>
      <c r="F1" s="291"/>
      <c r="G1" s="291"/>
      <c r="H1" s="291"/>
    </row>
    <row r="2" s="54" customFormat="1" spans="1:8">
      <c r="A2" s="290"/>
      <c r="B2" s="290"/>
      <c r="C2" s="292" t="s">
        <v>95</v>
      </c>
      <c r="D2" s="292"/>
      <c r="E2" s="292"/>
      <c r="F2" s="292"/>
      <c r="G2" s="292"/>
      <c r="H2" s="292"/>
    </row>
    <row r="3" s="289" customFormat="1" ht="26" customHeight="1" spans="1:16383">
      <c r="A3" s="293" t="s">
        <v>96</v>
      </c>
      <c r="B3" s="293" t="s">
        <v>97</v>
      </c>
      <c r="C3" s="294" t="s">
        <v>98</v>
      </c>
      <c r="D3" s="294" t="s">
        <v>99</v>
      </c>
      <c r="E3" s="293" t="s">
        <v>96</v>
      </c>
      <c r="F3" s="293" t="s">
        <v>97</v>
      </c>
      <c r="G3" s="294" t="s">
        <v>98</v>
      </c>
      <c r="H3" s="294" t="s">
        <v>100</v>
      </c>
      <c r="XFC3" s="308"/>
    </row>
    <row r="4" s="54" customFormat="1" ht="24" customHeight="1" spans="1:8">
      <c r="A4" s="295">
        <v>201</v>
      </c>
      <c r="B4" s="295"/>
      <c r="C4" s="296" t="s">
        <v>101</v>
      </c>
      <c r="D4" s="297">
        <f>D5+H4+H7+H13+H18+H21+H23+H26+H36+H30+H38+H40+H42+H44+H46+D42+D28</f>
        <v>104995.61</v>
      </c>
      <c r="E4" s="295" t="s">
        <v>102</v>
      </c>
      <c r="F4" s="295"/>
      <c r="G4" s="298" t="s">
        <v>103</v>
      </c>
      <c r="H4" s="297">
        <v>22.5</v>
      </c>
    </row>
    <row r="5" s="54" customFormat="1" ht="24" customHeight="1" spans="1:8">
      <c r="A5" s="295">
        <v>201</v>
      </c>
      <c r="B5" s="295" t="s">
        <v>104</v>
      </c>
      <c r="C5" s="299" t="s">
        <v>105</v>
      </c>
      <c r="D5" s="297">
        <f>SUM(D6:D27)</f>
        <v>23876.67</v>
      </c>
      <c r="E5" s="295" t="s">
        <v>102</v>
      </c>
      <c r="F5" s="295" t="s">
        <v>106</v>
      </c>
      <c r="G5" s="298" t="s">
        <v>107</v>
      </c>
      <c r="H5" s="297">
        <v>2.5</v>
      </c>
    </row>
    <row r="6" s="54" customFormat="1" ht="24" customHeight="1" spans="1:8">
      <c r="A6" s="295">
        <v>201</v>
      </c>
      <c r="B6" s="295" t="s">
        <v>104</v>
      </c>
      <c r="C6" s="299" t="s">
        <v>108</v>
      </c>
      <c r="D6" s="297">
        <v>956.65</v>
      </c>
      <c r="E6" s="295" t="s">
        <v>102</v>
      </c>
      <c r="F6" s="295" t="s">
        <v>109</v>
      </c>
      <c r="G6" s="298" t="s">
        <v>110</v>
      </c>
      <c r="H6" s="300">
        <v>20</v>
      </c>
    </row>
    <row r="7" s="54" customFormat="1" ht="24" customHeight="1" spans="1:8">
      <c r="A7" s="295">
        <v>201</v>
      </c>
      <c r="B7" s="295" t="s">
        <v>111</v>
      </c>
      <c r="C7" s="299" t="s">
        <v>112</v>
      </c>
      <c r="D7" s="297">
        <v>601.98</v>
      </c>
      <c r="E7" s="295" t="s">
        <v>113</v>
      </c>
      <c r="F7" s="295"/>
      <c r="G7" s="298" t="s">
        <v>114</v>
      </c>
      <c r="H7" s="300">
        <f>H8+H9+H10+H11+H12</f>
        <v>1023.48</v>
      </c>
    </row>
    <row r="8" s="54" customFormat="1" ht="24" customHeight="1" spans="1:8">
      <c r="A8" s="295">
        <v>201</v>
      </c>
      <c r="B8" s="295" t="s">
        <v>115</v>
      </c>
      <c r="C8" s="299" t="s">
        <v>116</v>
      </c>
      <c r="D8" s="297">
        <v>12070.36</v>
      </c>
      <c r="E8" s="295" t="s">
        <v>113</v>
      </c>
      <c r="F8" s="295" t="s">
        <v>104</v>
      </c>
      <c r="G8" s="301" t="s">
        <v>117</v>
      </c>
      <c r="H8" s="300">
        <v>164</v>
      </c>
    </row>
    <row r="9" s="54" customFormat="1" ht="24" customHeight="1" spans="1:8">
      <c r="A9" s="295">
        <v>201</v>
      </c>
      <c r="B9" s="295" t="s">
        <v>118</v>
      </c>
      <c r="C9" s="299" t="s">
        <v>119</v>
      </c>
      <c r="D9" s="297">
        <v>213.82</v>
      </c>
      <c r="E9" s="295" t="s">
        <v>113</v>
      </c>
      <c r="F9" s="295" t="s">
        <v>111</v>
      </c>
      <c r="G9" s="298" t="s">
        <v>120</v>
      </c>
      <c r="H9" s="297">
        <v>92.5</v>
      </c>
    </row>
    <row r="10" s="54" customFormat="1" ht="24" customHeight="1" spans="1:8">
      <c r="A10" s="295">
        <v>201</v>
      </c>
      <c r="B10" s="295" t="s">
        <v>121</v>
      </c>
      <c r="C10" s="299" t="s">
        <v>122</v>
      </c>
      <c r="D10" s="297">
        <v>333.62</v>
      </c>
      <c r="E10" s="295" t="s">
        <v>113</v>
      </c>
      <c r="F10" s="295" t="s">
        <v>118</v>
      </c>
      <c r="G10" s="298" t="s">
        <v>123</v>
      </c>
      <c r="H10" s="297">
        <v>196.79</v>
      </c>
    </row>
    <row r="11" s="54" customFormat="1" ht="24" customHeight="1" spans="1:8">
      <c r="A11" s="295">
        <v>201</v>
      </c>
      <c r="B11" s="295" t="s">
        <v>106</v>
      </c>
      <c r="C11" s="299" t="s">
        <v>124</v>
      </c>
      <c r="D11" s="297">
        <v>914.65</v>
      </c>
      <c r="E11" s="295" t="s">
        <v>113</v>
      </c>
      <c r="F11" s="295" t="s">
        <v>121</v>
      </c>
      <c r="G11" s="298" t="s">
        <v>125</v>
      </c>
      <c r="H11" s="297">
        <v>236.93</v>
      </c>
    </row>
    <row r="12" s="54" customFormat="1" ht="24" customHeight="1" spans="1:8">
      <c r="A12" s="295">
        <v>201</v>
      </c>
      <c r="B12" s="295" t="s">
        <v>126</v>
      </c>
      <c r="C12" s="299" t="s">
        <v>127</v>
      </c>
      <c r="D12" s="297">
        <v>2100</v>
      </c>
      <c r="E12" s="295" t="s">
        <v>113</v>
      </c>
      <c r="F12" s="295" t="s">
        <v>106</v>
      </c>
      <c r="G12" s="298" t="s">
        <v>128</v>
      </c>
      <c r="H12" s="297">
        <v>333.26</v>
      </c>
    </row>
    <row r="13" s="54" customFormat="1" ht="24" customHeight="1" spans="1:8">
      <c r="A13" s="295">
        <v>201</v>
      </c>
      <c r="B13" s="295" t="s">
        <v>129</v>
      </c>
      <c r="C13" s="299" t="s">
        <v>130</v>
      </c>
      <c r="D13" s="297">
        <v>162.01</v>
      </c>
      <c r="E13" s="295" t="s">
        <v>131</v>
      </c>
      <c r="F13" s="295"/>
      <c r="G13" s="298" t="s">
        <v>132</v>
      </c>
      <c r="H13" s="297">
        <f>H14+H15+H16+H17</f>
        <v>32457.03</v>
      </c>
    </row>
    <row r="14" s="54" customFormat="1" ht="24" customHeight="1" spans="1:8">
      <c r="A14" s="295">
        <v>201</v>
      </c>
      <c r="B14" s="295" t="s">
        <v>133</v>
      </c>
      <c r="C14" s="299" t="s">
        <v>134</v>
      </c>
      <c r="D14" s="297">
        <v>581.05</v>
      </c>
      <c r="E14" s="295" t="s">
        <v>131</v>
      </c>
      <c r="F14" s="295" t="s">
        <v>104</v>
      </c>
      <c r="G14" s="298" t="s">
        <v>135</v>
      </c>
      <c r="H14" s="300">
        <v>770.57</v>
      </c>
    </row>
    <row r="15" s="54" customFormat="1" ht="24" customHeight="1" spans="1:8">
      <c r="A15" s="295">
        <v>201</v>
      </c>
      <c r="B15" s="295" t="s">
        <v>136</v>
      </c>
      <c r="C15" s="299" t="s">
        <v>137</v>
      </c>
      <c r="D15" s="297">
        <v>1240.39</v>
      </c>
      <c r="E15" s="295" t="s">
        <v>131</v>
      </c>
      <c r="F15" s="295" t="s">
        <v>111</v>
      </c>
      <c r="G15" s="298" t="s">
        <v>138</v>
      </c>
      <c r="H15" s="300">
        <f>30196.96-642</f>
        <v>29554.96</v>
      </c>
    </row>
    <row r="16" s="54" customFormat="1" ht="24" customHeight="1" spans="1:8">
      <c r="A16" s="295">
        <v>201</v>
      </c>
      <c r="B16" s="295" t="s">
        <v>139</v>
      </c>
      <c r="C16" s="299" t="s">
        <v>140</v>
      </c>
      <c r="D16" s="297">
        <v>292.72</v>
      </c>
      <c r="E16" s="295" t="s">
        <v>131</v>
      </c>
      <c r="F16" s="295" t="s">
        <v>118</v>
      </c>
      <c r="G16" s="298" t="s">
        <v>141</v>
      </c>
      <c r="H16" s="300">
        <v>2</v>
      </c>
    </row>
    <row r="17" s="54" customFormat="1" ht="24" customHeight="1" spans="1:8">
      <c r="A17" s="295" t="s">
        <v>142</v>
      </c>
      <c r="B17" s="295" t="s">
        <v>143</v>
      </c>
      <c r="C17" s="299" t="s">
        <v>144</v>
      </c>
      <c r="D17" s="297">
        <v>10.8</v>
      </c>
      <c r="E17" s="295" t="s">
        <v>145</v>
      </c>
      <c r="F17" s="295" t="s">
        <v>146</v>
      </c>
      <c r="G17" s="298" t="s">
        <v>147</v>
      </c>
      <c r="H17" s="297">
        <f>1487.5+642</f>
        <v>2129.5</v>
      </c>
    </row>
    <row r="18" s="54" customFormat="1" ht="24" customHeight="1" spans="1:8">
      <c r="A18" s="295">
        <v>201</v>
      </c>
      <c r="B18" s="295" t="s">
        <v>148</v>
      </c>
      <c r="C18" s="299" t="s">
        <v>149</v>
      </c>
      <c r="D18" s="297">
        <v>4.5</v>
      </c>
      <c r="E18" s="295" t="s">
        <v>145</v>
      </c>
      <c r="F18" s="295"/>
      <c r="G18" s="298" t="s">
        <v>150</v>
      </c>
      <c r="H18" s="297">
        <f>H19+H20</f>
        <v>4039.19</v>
      </c>
    </row>
    <row r="19" s="54" customFormat="1" ht="24" customHeight="1" spans="1:8">
      <c r="A19" s="295">
        <v>201</v>
      </c>
      <c r="B19" s="295" t="s">
        <v>151</v>
      </c>
      <c r="C19" s="299" t="s">
        <v>152</v>
      </c>
      <c r="D19" s="297">
        <v>94.43</v>
      </c>
      <c r="E19" s="295" t="s">
        <v>145</v>
      </c>
      <c r="F19" s="295" t="s">
        <v>104</v>
      </c>
      <c r="G19" s="298" t="s">
        <v>153</v>
      </c>
      <c r="H19" s="297">
        <v>4022.99</v>
      </c>
    </row>
    <row r="20" s="54" customFormat="1" ht="24" customHeight="1" spans="1:8">
      <c r="A20" s="295">
        <v>201</v>
      </c>
      <c r="B20" s="295" t="s">
        <v>154</v>
      </c>
      <c r="C20" s="299" t="s">
        <v>155</v>
      </c>
      <c r="D20" s="297">
        <v>215.27</v>
      </c>
      <c r="E20" s="295" t="s">
        <v>156</v>
      </c>
      <c r="F20" s="295" t="s">
        <v>126</v>
      </c>
      <c r="G20" s="298" t="s">
        <v>157</v>
      </c>
      <c r="H20" s="297">
        <v>16.2</v>
      </c>
    </row>
    <row r="21" s="54" customFormat="1" ht="24" customHeight="1" spans="1:8">
      <c r="A21" s="295">
        <v>201</v>
      </c>
      <c r="B21" s="295" t="s">
        <v>158</v>
      </c>
      <c r="C21" s="299" t="s">
        <v>159</v>
      </c>
      <c r="D21" s="297">
        <v>995.47</v>
      </c>
      <c r="E21" s="295">
        <v>207</v>
      </c>
      <c r="F21" s="302"/>
      <c r="G21" s="298" t="s">
        <v>160</v>
      </c>
      <c r="H21" s="297">
        <f>H22</f>
        <v>689.71</v>
      </c>
    </row>
    <row r="22" s="54" customFormat="1" ht="24" customHeight="1" spans="1:8">
      <c r="A22" s="295" t="s">
        <v>142</v>
      </c>
      <c r="B22" s="295">
        <v>32</v>
      </c>
      <c r="C22" s="299" t="s">
        <v>161</v>
      </c>
      <c r="D22" s="297">
        <v>731.91</v>
      </c>
      <c r="E22" s="295">
        <v>207</v>
      </c>
      <c r="F22" s="295" t="s">
        <v>104</v>
      </c>
      <c r="G22" s="298" t="s">
        <v>162</v>
      </c>
      <c r="H22" s="297">
        <v>689.71</v>
      </c>
    </row>
    <row r="23" s="54" customFormat="1" ht="24" customHeight="1" spans="1:8">
      <c r="A23" s="295" t="s">
        <v>142</v>
      </c>
      <c r="B23" s="295" t="s">
        <v>163</v>
      </c>
      <c r="C23" s="299" t="s">
        <v>164</v>
      </c>
      <c r="D23" s="297">
        <v>234.79</v>
      </c>
      <c r="E23" s="295" t="s">
        <v>165</v>
      </c>
      <c r="F23" s="295"/>
      <c r="G23" s="298" t="s">
        <v>166</v>
      </c>
      <c r="H23" s="297">
        <f>H24+H25</f>
        <v>51.5</v>
      </c>
    </row>
    <row r="24" s="54" customFormat="1" ht="24" customHeight="1" spans="1:8">
      <c r="A24" s="295" t="s">
        <v>142</v>
      </c>
      <c r="B24" s="295" t="s">
        <v>167</v>
      </c>
      <c r="C24" s="299" t="s">
        <v>168</v>
      </c>
      <c r="D24" s="297">
        <v>178.7</v>
      </c>
      <c r="E24" s="295" t="s">
        <v>165</v>
      </c>
      <c r="F24" s="295" t="s">
        <v>104</v>
      </c>
      <c r="G24" s="298" t="s">
        <v>169</v>
      </c>
      <c r="H24" s="297">
        <v>2.5</v>
      </c>
    </row>
    <row r="25" s="54" customFormat="1" ht="24" customHeight="1" spans="1:8">
      <c r="A25" s="295" t="s">
        <v>142</v>
      </c>
      <c r="B25" s="295" t="s">
        <v>170</v>
      </c>
      <c r="C25" s="299" t="s">
        <v>171</v>
      </c>
      <c r="D25" s="297">
        <v>347.71</v>
      </c>
      <c r="E25" s="295" t="s">
        <v>165</v>
      </c>
      <c r="F25" s="295" t="s">
        <v>115</v>
      </c>
      <c r="G25" s="298" t="s">
        <v>172</v>
      </c>
      <c r="H25" s="297">
        <v>49</v>
      </c>
    </row>
    <row r="26" s="54" customFormat="1" ht="24" customHeight="1" spans="1:8">
      <c r="A26" s="295" t="s">
        <v>142</v>
      </c>
      <c r="B26" s="295" t="s">
        <v>173</v>
      </c>
      <c r="C26" s="299" t="s">
        <v>174</v>
      </c>
      <c r="D26" s="297">
        <v>56.29</v>
      </c>
      <c r="E26" s="295" t="s">
        <v>175</v>
      </c>
      <c r="F26" s="295"/>
      <c r="G26" s="298" t="s">
        <v>176</v>
      </c>
      <c r="H26" s="297">
        <f>H27+H28+H29</f>
        <v>13189.33</v>
      </c>
    </row>
    <row r="27" s="54" customFormat="1" ht="24" customHeight="1" spans="1:8">
      <c r="A27" s="295" t="s">
        <v>142</v>
      </c>
      <c r="B27" s="295">
        <v>38</v>
      </c>
      <c r="C27" s="299" t="s">
        <v>177</v>
      </c>
      <c r="D27" s="297">
        <v>1539.55</v>
      </c>
      <c r="E27" s="295" t="s">
        <v>175</v>
      </c>
      <c r="F27" s="295" t="s">
        <v>104</v>
      </c>
      <c r="G27" s="298" t="s">
        <v>178</v>
      </c>
      <c r="H27" s="297">
        <v>5178.87</v>
      </c>
    </row>
    <row r="28" s="54" customFormat="1" ht="24" customHeight="1" spans="1:8">
      <c r="A28" s="295" t="s">
        <v>179</v>
      </c>
      <c r="B28" s="295"/>
      <c r="C28" s="299" t="s">
        <v>180</v>
      </c>
      <c r="D28" s="297">
        <f>SUM(D29:D41)</f>
        <v>12705.96</v>
      </c>
      <c r="E28" s="295" t="s">
        <v>175</v>
      </c>
      <c r="F28" s="295" t="s">
        <v>111</v>
      </c>
      <c r="G28" s="298" t="s">
        <v>181</v>
      </c>
      <c r="H28" s="297">
        <v>7910.46</v>
      </c>
    </row>
    <row r="29" s="54" customFormat="1" ht="24" customHeight="1" spans="1:8">
      <c r="A29" s="295" t="s">
        <v>179</v>
      </c>
      <c r="B29" s="295" t="s">
        <v>104</v>
      </c>
      <c r="C29" s="299" t="s">
        <v>182</v>
      </c>
      <c r="D29" s="297">
        <v>220</v>
      </c>
      <c r="E29" s="295" t="s">
        <v>183</v>
      </c>
      <c r="F29" s="295"/>
      <c r="G29" s="298" t="s">
        <v>184</v>
      </c>
      <c r="H29" s="297">
        <v>100</v>
      </c>
    </row>
    <row r="30" s="54" customFormat="1" ht="24" customHeight="1" spans="1:8">
      <c r="A30" s="295" t="s">
        <v>179</v>
      </c>
      <c r="B30" s="295" t="s">
        <v>111</v>
      </c>
      <c r="C30" s="299" t="s">
        <v>185</v>
      </c>
      <c r="D30" s="297">
        <v>250.81</v>
      </c>
      <c r="E30" s="295" t="s">
        <v>183</v>
      </c>
      <c r="G30" s="298" t="s">
        <v>186</v>
      </c>
      <c r="H30" s="297">
        <f>H31+H33+H34+H35+H32</f>
        <v>2074.47</v>
      </c>
    </row>
    <row r="31" s="54" customFormat="1" ht="24" customHeight="1" spans="1:8">
      <c r="A31" s="295" t="s">
        <v>179</v>
      </c>
      <c r="B31" s="295" t="s">
        <v>121</v>
      </c>
      <c r="C31" s="299" t="s">
        <v>187</v>
      </c>
      <c r="D31" s="297">
        <v>5463</v>
      </c>
      <c r="E31" s="295" t="s">
        <v>183</v>
      </c>
      <c r="F31" s="295" t="s">
        <v>104</v>
      </c>
      <c r="G31" s="298" t="s">
        <v>188</v>
      </c>
      <c r="H31" s="297">
        <v>890.55</v>
      </c>
    </row>
    <row r="32" s="54" customFormat="1" ht="24" customHeight="1" spans="1:8">
      <c r="A32" s="295" t="s">
        <v>179</v>
      </c>
      <c r="B32" s="295" t="s">
        <v>126</v>
      </c>
      <c r="C32" s="299" t="s">
        <v>189</v>
      </c>
      <c r="D32" s="297">
        <v>80</v>
      </c>
      <c r="E32" s="295" t="s">
        <v>183</v>
      </c>
      <c r="F32" s="295" t="s">
        <v>111</v>
      </c>
      <c r="G32" s="298" t="s">
        <v>190</v>
      </c>
      <c r="H32" s="297">
        <v>88</v>
      </c>
    </row>
    <row r="33" s="54" customFormat="1" ht="24" customHeight="1" spans="1:8">
      <c r="A33" s="295" t="s">
        <v>179</v>
      </c>
      <c r="B33" s="295" t="s">
        <v>111</v>
      </c>
      <c r="C33" s="299" t="s">
        <v>191</v>
      </c>
      <c r="D33" s="297">
        <v>60</v>
      </c>
      <c r="E33" s="295" t="s">
        <v>183</v>
      </c>
      <c r="F33" s="295" t="s">
        <v>115</v>
      </c>
      <c r="G33" s="298" t="s">
        <v>192</v>
      </c>
      <c r="H33" s="297">
        <v>124</v>
      </c>
    </row>
    <row r="34" s="54" customFormat="1" ht="24" customHeight="1" spans="1:8">
      <c r="A34" s="295" t="s">
        <v>179</v>
      </c>
      <c r="B34" s="295" t="s">
        <v>146</v>
      </c>
      <c r="C34" s="299" t="s">
        <v>193</v>
      </c>
      <c r="D34" s="297">
        <v>79.8</v>
      </c>
      <c r="E34" s="295" t="s">
        <v>183</v>
      </c>
      <c r="F34" s="295" t="s">
        <v>126</v>
      </c>
      <c r="G34" s="298" t="s">
        <v>194</v>
      </c>
      <c r="H34" s="297">
        <v>954.92</v>
      </c>
    </row>
    <row r="35" s="54" customFormat="1" ht="24" customHeight="1" spans="1:260">
      <c r="A35" s="295" t="s">
        <v>179</v>
      </c>
      <c r="B35" s="295" t="s">
        <v>133</v>
      </c>
      <c r="C35" s="299" t="s">
        <v>195</v>
      </c>
      <c r="D35" s="297">
        <v>5</v>
      </c>
      <c r="E35" s="295" t="s">
        <v>183</v>
      </c>
      <c r="F35" s="295" t="s">
        <v>129</v>
      </c>
      <c r="G35" s="298" t="s">
        <v>196</v>
      </c>
      <c r="H35" s="297">
        <v>17</v>
      </c>
      <c r="AC35" s="54">
        <v>5</v>
      </c>
      <c r="AD35" s="54">
        <v>5</v>
      </c>
      <c r="AE35" s="54">
        <v>5</v>
      </c>
      <c r="AF35" s="54">
        <v>5</v>
      </c>
      <c r="AG35" s="54">
        <v>5</v>
      </c>
      <c r="AH35" s="54">
        <v>5</v>
      </c>
      <c r="AI35" s="54">
        <v>5</v>
      </c>
      <c r="AJ35" s="54">
        <v>5</v>
      </c>
      <c r="AK35" s="54">
        <v>5</v>
      </c>
      <c r="AL35" s="54">
        <v>5</v>
      </c>
      <c r="AM35" s="54">
        <v>5</v>
      </c>
      <c r="AN35" s="54">
        <v>5</v>
      </c>
      <c r="AO35" s="54">
        <v>5</v>
      </c>
      <c r="AP35" s="54">
        <v>5</v>
      </c>
      <c r="AQ35" s="54">
        <v>5</v>
      </c>
      <c r="AR35" s="54">
        <v>5</v>
      </c>
      <c r="AS35" s="54">
        <v>5</v>
      </c>
      <c r="AT35" s="54">
        <v>5</v>
      </c>
      <c r="AU35" s="54">
        <v>5</v>
      </c>
      <c r="AV35" s="54">
        <v>5</v>
      </c>
      <c r="AW35" s="54">
        <v>5</v>
      </c>
      <c r="AX35" s="54">
        <v>5</v>
      </c>
      <c r="AY35" s="54">
        <v>5</v>
      </c>
      <c r="AZ35" s="54">
        <v>5</v>
      </c>
      <c r="BA35" s="54">
        <v>5</v>
      </c>
      <c r="BB35" s="54">
        <v>5</v>
      </c>
      <c r="BC35" s="54">
        <v>5</v>
      </c>
      <c r="BD35" s="54">
        <v>5</v>
      </c>
      <c r="BE35" s="54">
        <v>5</v>
      </c>
      <c r="BF35" s="54">
        <v>5</v>
      </c>
      <c r="BG35" s="54">
        <v>5</v>
      </c>
      <c r="BH35" s="54">
        <v>5</v>
      </c>
      <c r="BI35" s="54">
        <v>5</v>
      </c>
      <c r="BJ35" s="54">
        <v>5</v>
      </c>
      <c r="BK35" s="54">
        <v>5</v>
      </c>
      <c r="BL35" s="54">
        <v>5</v>
      </c>
      <c r="BM35" s="54">
        <v>5</v>
      </c>
      <c r="BN35" s="54">
        <v>5</v>
      </c>
      <c r="BO35" s="54">
        <v>5</v>
      </c>
      <c r="BP35" s="54">
        <v>5</v>
      </c>
      <c r="BQ35" s="54">
        <v>5</v>
      </c>
      <c r="BR35" s="54">
        <v>5</v>
      </c>
      <c r="BS35" s="54">
        <v>5</v>
      </c>
      <c r="BT35" s="54">
        <v>5</v>
      </c>
      <c r="BU35" s="54">
        <v>5</v>
      </c>
      <c r="BV35" s="54">
        <v>5</v>
      </c>
      <c r="BW35" s="54">
        <v>5</v>
      </c>
      <c r="BX35" s="54">
        <v>5</v>
      </c>
      <c r="BY35" s="54">
        <v>5</v>
      </c>
      <c r="BZ35" s="54">
        <v>5</v>
      </c>
      <c r="CA35" s="54">
        <v>5</v>
      </c>
      <c r="CB35" s="54">
        <v>5</v>
      </c>
      <c r="CC35" s="54">
        <v>5</v>
      </c>
      <c r="CD35" s="54">
        <v>5</v>
      </c>
      <c r="CE35" s="54">
        <v>5</v>
      </c>
      <c r="CF35" s="54">
        <v>5</v>
      </c>
      <c r="CG35" s="54">
        <v>5</v>
      </c>
      <c r="CH35" s="54">
        <v>5</v>
      </c>
      <c r="CI35" s="54">
        <v>5</v>
      </c>
      <c r="CJ35" s="54">
        <v>5</v>
      </c>
      <c r="CK35" s="54">
        <v>5</v>
      </c>
      <c r="CL35" s="54">
        <v>5</v>
      </c>
      <c r="CM35" s="54">
        <v>5</v>
      </c>
      <c r="CN35" s="54">
        <v>5</v>
      </c>
      <c r="CO35" s="54">
        <v>5</v>
      </c>
      <c r="CP35" s="54">
        <v>5</v>
      </c>
      <c r="CQ35" s="54">
        <v>5</v>
      </c>
      <c r="CR35" s="54">
        <v>5</v>
      </c>
      <c r="CS35" s="54">
        <v>5</v>
      </c>
      <c r="CT35" s="54">
        <v>5</v>
      </c>
      <c r="CU35" s="54">
        <v>5</v>
      </c>
      <c r="CV35" s="54">
        <v>5</v>
      </c>
      <c r="CW35" s="54">
        <v>5</v>
      </c>
      <c r="CX35" s="54">
        <v>5</v>
      </c>
      <c r="CY35" s="54">
        <v>5</v>
      </c>
      <c r="CZ35" s="54">
        <v>5</v>
      </c>
      <c r="DA35" s="54">
        <v>5</v>
      </c>
      <c r="DB35" s="54">
        <v>5</v>
      </c>
      <c r="DC35" s="54">
        <v>5</v>
      </c>
      <c r="DD35" s="54">
        <v>5</v>
      </c>
      <c r="DE35" s="54">
        <v>5</v>
      </c>
      <c r="DF35" s="54">
        <v>5</v>
      </c>
      <c r="DG35" s="54">
        <v>5</v>
      </c>
      <c r="DH35" s="54">
        <v>5</v>
      </c>
      <c r="DI35" s="54">
        <v>5</v>
      </c>
      <c r="DJ35" s="54">
        <v>5</v>
      </c>
      <c r="DK35" s="54">
        <v>5</v>
      </c>
      <c r="DL35" s="54">
        <v>5</v>
      </c>
      <c r="DM35" s="54">
        <v>5</v>
      </c>
      <c r="DN35" s="54">
        <v>5</v>
      </c>
      <c r="DO35" s="54">
        <v>5</v>
      </c>
      <c r="DP35" s="54">
        <v>5</v>
      </c>
      <c r="DQ35" s="54">
        <v>5</v>
      </c>
      <c r="DR35" s="54">
        <v>5</v>
      </c>
      <c r="DS35" s="54">
        <v>5</v>
      </c>
      <c r="DT35" s="54">
        <v>5</v>
      </c>
      <c r="DU35" s="54">
        <v>5</v>
      </c>
      <c r="DV35" s="54">
        <v>5</v>
      </c>
      <c r="DW35" s="54">
        <v>5</v>
      </c>
      <c r="DX35" s="54">
        <v>5</v>
      </c>
      <c r="DY35" s="54">
        <v>5</v>
      </c>
      <c r="DZ35" s="54">
        <v>5</v>
      </c>
      <c r="EA35" s="54">
        <v>5</v>
      </c>
      <c r="EB35" s="54">
        <v>5</v>
      </c>
      <c r="EC35" s="54">
        <v>5</v>
      </c>
      <c r="ED35" s="54">
        <v>5</v>
      </c>
      <c r="EE35" s="54">
        <v>5</v>
      </c>
      <c r="EF35" s="54">
        <v>5</v>
      </c>
      <c r="EG35" s="54">
        <v>5</v>
      </c>
      <c r="EH35" s="54">
        <v>5</v>
      </c>
      <c r="EI35" s="54">
        <v>5</v>
      </c>
      <c r="EJ35" s="54">
        <v>5</v>
      </c>
      <c r="EK35" s="54">
        <v>5</v>
      </c>
      <c r="EL35" s="54">
        <v>5</v>
      </c>
      <c r="EM35" s="54">
        <v>5</v>
      </c>
      <c r="EN35" s="54">
        <v>5</v>
      </c>
      <c r="EO35" s="54">
        <v>5</v>
      </c>
      <c r="EP35" s="54">
        <v>5</v>
      </c>
      <c r="EQ35" s="54">
        <v>5</v>
      </c>
      <c r="ER35" s="54">
        <v>5</v>
      </c>
      <c r="ES35" s="54">
        <v>5</v>
      </c>
      <c r="ET35" s="54">
        <v>5</v>
      </c>
      <c r="EU35" s="54">
        <v>5</v>
      </c>
      <c r="EV35" s="54">
        <v>5</v>
      </c>
      <c r="EW35" s="54">
        <v>5</v>
      </c>
      <c r="EX35" s="54">
        <v>5</v>
      </c>
      <c r="EY35" s="54">
        <v>5</v>
      </c>
      <c r="EZ35" s="54">
        <v>5</v>
      </c>
      <c r="FA35" s="54">
        <v>5</v>
      </c>
      <c r="FB35" s="54">
        <v>5</v>
      </c>
      <c r="FC35" s="54">
        <v>5</v>
      </c>
      <c r="FD35" s="54">
        <v>5</v>
      </c>
      <c r="FE35" s="54">
        <v>5</v>
      </c>
      <c r="FF35" s="54">
        <v>5</v>
      </c>
      <c r="FG35" s="54">
        <v>5</v>
      </c>
      <c r="FH35" s="54">
        <v>5</v>
      </c>
      <c r="FI35" s="54">
        <v>5</v>
      </c>
      <c r="FJ35" s="54">
        <v>5</v>
      </c>
      <c r="FK35" s="54">
        <v>5</v>
      </c>
      <c r="FL35" s="54">
        <v>5</v>
      </c>
      <c r="FM35" s="54">
        <v>5</v>
      </c>
      <c r="FN35" s="54">
        <v>5</v>
      </c>
      <c r="FO35" s="54">
        <v>5</v>
      </c>
      <c r="FP35" s="54">
        <v>5</v>
      </c>
      <c r="FQ35" s="54">
        <v>5</v>
      </c>
      <c r="FR35" s="54">
        <v>5</v>
      </c>
      <c r="FS35" s="54">
        <v>5</v>
      </c>
      <c r="FT35" s="54">
        <v>5</v>
      </c>
      <c r="FU35" s="54">
        <v>5</v>
      </c>
      <c r="FV35" s="54">
        <v>5</v>
      </c>
      <c r="FW35" s="54">
        <v>5</v>
      </c>
      <c r="FX35" s="54">
        <v>5</v>
      </c>
      <c r="FY35" s="54">
        <v>5</v>
      </c>
      <c r="FZ35" s="54">
        <v>5</v>
      </c>
      <c r="GA35" s="54">
        <v>5</v>
      </c>
      <c r="GB35" s="54">
        <v>5</v>
      </c>
      <c r="GC35" s="54">
        <v>5</v>
      </c>
      <c r="GD35" s="54">
        <v>5</v>
      </c>
      <c r="GE35" s="54">
        <v>5</v>
      </c>
      <c r="GF35" s="54">
        <v>5</v>
      </c>
      <c r="GG35" s="54">
        <v>5</v>
      </c>
      <c r="GH35" s="54">
        <v>5</v>
      </c>
      <c r="GI35" s="54">
        <v>5</v>
      </c>
      <c r="GJ35" s="54">
        <v>5</v>
      </c>
      <c r="GK35" s="54">
        <v>5</v>
      </c>
      <c r="GL35" s="54">
        <v>5</v>
      </c>
      <c r="GM35" s="54">
        <v>5</v>
      </c>
      <c r="GN35" s="54">
        <v>5</v>
      </c>
      <c r="GO35" s="54">
        <v>5</v>
      </c>
      <c r="GP35" s="54">
        <v>5</v>
      </c>
      <c r="GQ35" s="54">
        <v>5</v>
      </c>
      <c r="GR35" s="54">
        <v>5</v>
      </c>
      <c r="GS35" s="54">
        <v>5</v>
      </c>
      <c r="GT35" s="54">
        <v>5</v>
      </c>
      <c r="GU35" s="54">
        <v>5</v>
      </c>
      <c r="GV35" s="54">
        <v>5</v>
      </c>
      <c r="GW35" s="54">
        <v>5</v>
      </c>
      <c r="GX35" s="54">
        <v>5</v>
      </c>
      <c r="GY35" s="54">
        <v>5</v>
      </c>
      <c r="GZ35" s="54">
        <v>5</v>
      </c>
      <c r="HA35" s="54">
        <v>5</v>
      </c>
      <c r="HB35" s="54">
        <v>5</v>
      </c>
      <c r="HC35" s="54">
        <v>5</v>
      </c>
      <c r="HD35" s="54">
        <v>5</v>
      </c>
      <c r="HE35" s="54">
        <v>5</v>
      </c>
      <c r="HF35" s="54">
        <v>5</v>
      </c>
      <c r="HG35" s="54">
        <v>5</v>
      </c>
      <c r="HH35" s="54">
        <v>5</v>
      </c>
      <c r="HI35" s="54">
        <v>5</v>
      </c>
      <c r="HJ35" s="54">
        <v>5</v>
      </c>
      <c r="HK35" s="54">
        <v>5</v>
      </c>
      <c r="HL35" s="54">
        <v>5</v>
      </c>
      <c r="HM35" s="54">
        <v>5</v>
      </c>
      <c r="HN35" s="54">
        <v>5</v>
      </c>
      <c r="HO35" s="54">
        <v>5</v>
      </c>
      <c r="HP35" s="54">
        <v>5</v>
      </c>
      <c r="HQ35" s="54">
        <v>5</v>
      </c>
      <c r="HR35" s="54">
        <v>5</v>
      </c>
      <c r="HS35" s="54">
        <v>5</v>
      </c>
      <c r="HT35" s="54">
        <v>5</v>
      </c>
      <c r="HU35" s="54">
        <v>5</v>
      </c>
      <c r="HV35" s="54">
        <v>5</v>
      </c>
      <c r="HW35" s="54">
        <v>5</v>
      </c>
      <c r="HX35" s="54">
        <v>5</v>
      </c>
      <c r="HY35" s="54">
        <v>5</v>
      </c>
      <c r="HZ35" s="54">
        <v>5</v>
      </c>
      <c r="IA35" s="54">
        <v>5</v>
      </c>
      <c r="IB35" s="54">
        <v>5</v>
      </c>
      <c r="IC35" s="54">
        <v>5</v>
      </c>
      <c r="ID35" s="54">
        <v>5</v>
      </c>
      <c r="IE35" s="54">
        <v>5</v>
      </c>
      <c r="IF35" s="54">
        <v>5</v>
      </c>
      <c r="IG35" s="54">
        <v>5</v>
      </c>
      <c r="IH35" s="54">
        <v>5</v>
      </c>
      <c r="II35" s="54">
        <v>5</v>
      </c>
      <c r="IJ35" s="54">
        <v>5</v>
      </c>
      <c r="IK35" s="54">
        <v>5</v>
      </c>
      <c r="IL35" s="54">
        <v>5</v>
      </c>
      <c r="IM35" s="54">
        <v>5</v>
      </c>
      <c r="IN35" s="54">
        <v>5</v>
      </c>
      <c r="IO35" s="54">
        <v>5</v>
      </c>
      <c r="IP35" s="54">
        <v>5</v>
      </c>
      <c r="IQ35" s="54">
        <v>5</v>
      </c>
      <c r="IR35" s="54">
        <v>5</v>
      </c>
      <c r="IS35" s="54">
        <v>5</v>
      </c>
      <c r="IT35" s="54">
        <v>5</v>
      </c>
      <c r="IU35" s="54">
        <v>5</v>
      </c>
      <c r="IV35" s="54">
        <v>5</v>
      </c>
      <c r="IW35" s="54">
        <v>5</v>
      </c>
      <c r="IX35" s="54">
        <v>5</v>
      </c>
      <c r="IY35" s="54">
        <v>5</v>
      </c>
      <c r="IZ35" s="54">
        <v>5</v>
      </c>
    </row>
    <row r="36" s="54" customFormat="1" ht="24" customHeight="1" spans="1:8">
      <c r="A36" s="295" t="s">
        <v>179</v>
      </c>
      <c r="B36" s="295" t="s">
        <v>136</v>
      </c>
      <c r="C36" s="299" t="s">
        <v>197</v>
      </c>
      <c r="D36" s="297">
        <v>1009.46</v>
      </c>
      <c r="E36" s="295">
        <v>214</v>
      </c>
      <c r="F36" s="295"/>
      <c r="G36" s="298" t="s">
        <v>198</v>
      </c>
      <c r="H36" s="297">
        <f>H37</f>
        <v>228.88</v>
      </c>
    </row>
    <row r="37" s="54" customFormat="1" ht="24" customHeight="1" spans="1:8">
      <c r="A37" s="295" t="s">
        <v>179</v>
      </c>
      <c r="B37" s="295" t="s">
        <v>199</v>
      </c>
      <c r="C37" s="299" t="s">
        <v>200</v>
      </c>
      <c r="D37" s="297">
        <v>38.62</v>
      </c>
      <c r="E37" s="295">
        <v>214</v>
      </c>
      <c r="F37" s="295" t="s">
        <v>104</v>
      </c>
      <c r="G37" s="298" t="s">
        <v>201</v>
      </c>
      <c r="H37" s="297">
        <v>228.88</v>
      </c>
    </row>
    <row r="38" s="54" customFormat="1" ht="24" customHeight="1" spans="1:8">
      <c r="A38" s="295" t="s">
        <v>179</v>
      </c>
      <c r="B38" s="295" t="s">
        <v>202</v>
      </c>
      <c r="C38" s="299" t="s">
        <v>203</v>
      </c>
      <c r="D38" s="297">
        <v>4088</v>
      </c>
      <c r="E38" s="295" t="s">
        <v>204</v>
      </c>
      <c r="F38" s="295"/>
      <c r="G38" s="298" t="s">
        <v>205</v>
      </c>
      <c r="H38" s="297">
        <f>H39</f>
        <v>72</v>
      </c>
    </row>
    <row r="39" s="54" customFormat="1" ht="24" customHeight="1" spans="1:8">
      <c r="A39" s="295" t="s">
        <v>179</v>
      </c>
      <c r="B39" s="295" t="s">
        <v>206</v>
      </c>
      <c r="C39" s="299" t="s">
        <v>207</v>
      </c>
      <c r="D39" s="297">
        <v>779.6</v>
      </c>
      <c r="E39" s="295" t="s">
        <v>204</v>
      </c>
      <c r="F39" s="295" t="s">
        <v>104</v>
      </c>
      <c r="G39" s="298" t="s">
        <v>208</v>
      </c>
      <c r="H39" s="297">
        <v>72</v>
      </c>
    </row>
    <row r="40" s="54" customFormat="1" ht="24" customHeight="1" spans="1:8">
      <c r="A40" s="295" t="s">
        <v>179</v>
      </c>
      <c r="B40" s="295">
        <v>28</v>
      </c>
      <c r="C40" s="299" t="s">
        <v>209</v>
      </c>
      <c r="D40" s="297">
        <v>253.67</v>
      </c>
      <c r="E40" s="295" t="s">
        <v>210</v>
      </c>
      <c r="F40" s="295"/>
      <c r="G40" s="298" t="s">
        <v>211</v>
      </c>
      <c r="H40" s="297">
        <v>10</v>
      </c>
    </row>
    <row r="41" s="54" customFormat="1" ht="24" customHeight="1" spans="1:8">
      <c r="A41" s="295" t="s">
        <v>179</v>
      </c>
      <c r="B41" s="295" t="s">
        <v>109</v>
      </c>
      <c r="C41" s="299" t="s">
        <v>212</v>
      </c>
      <c r="D41" s="297">
        <v>378</v>
      </c>
      <c r="E41" s="295" t="s">
        <v>210</v>
      </c>
      <c r="F41" s="295" t="s">
        <v>104</v>
      </c>
      <c r="G41" s="303" t="s">
        <v>213</v>
      </c>
      <c r="H41" s="297">
        <v>10</v>
      </c>
    </row>
    <row r="42" s="54" customFormat="1" ht="24" customHeight="1" spans="1:8">
      <c r="A42" s="295" t="s">
        <v>156</v>
      </c>
      <c r="B42" s="295"/>
      <c r="C42" s="299" t="s">
        <v>214</v>
      </c>
      <c r="D42" s="297">
        <f>SUM(D43:D51)</f>
        <v>9677.73</v>
      </c>
      <c r="E42" s="295" t="s">
        <v>215</v>
      </c>
      <c r="F42" s="295"/>
      <c r="G42" s="303" t="s">
        <v>216</v>
      </c>
      <c r="H42" s="297">
        <f>H43</f>
        <v>1479.3</v>
      </c>
    </row>
    <row r="43" s="54" customFormat="1" ht="24" customHeight="1" spans="1:8">
      <c r="A43" s="295" t="s">
        <v>156</v>
      </c>
      <c r="B43" s="295" t="s">
        <v>104</v>
      </c>
      <c r="C43" s="304" t="s">
        <v>217</v>
      </c>
      <c r="D43" s="297">
        <v>485.33</v>
      </c>
      <c r="E43" s="295" t="s">
        <v>215</v>
      </c>
      <c r="F43" s="295" t="s">
        <v>111</v>
      </c>
      <c r="G43" s="303" t="s">
        <v>218</v>
      </c>
      <c r="H43" s="297">
        <v>1479.3</v>
      </c>
    </row>
    <row r="44" s="54" customFormat="1" ht="24" customHeight="1" spans="1:8">
      <c r="A44" s="295" t="s">
        <v>156</v>
      </c>
      <c r="B44" s="295" t="s">
        <v>111</v>
      </c>
      <c r="C44" s="299" t="s">
        <v>219</v>
      </c>
      <c r="D44" s="297">
        <v>937.76</v>
      </c>
      <c r="E44" s="295" t="s">
        <v>220</v>
      </c>
      <c r="F44" s="295"/>
      <c r="G44" s="303" t="s">
        <v>221</v>
      </c>
      <c r="H44" s="297">
        <f>H45</f>
        <v>2357</v>
      </c>
    </row>
    <row r="45" s="54" customFormat="1" ht="24" customHeight="1" spans="1:8">
      <c r="A45" s="295" t="s">
        <v>156</v>
      </c>
      <c r="B45" s="295" t="s">
        <v>115</v>
      </c>
      <c r="C45" s="299" t="s">
        <v>222</v>
      </c>
      <c r="D45" s="297">
        <v>95</v>
      </c>
      <c r="E45" s="295" t="s">
        <v>220</v>
      </c>
      <c r="F45" s="295" t="s">
        <v>115</v>
      </c>
      <c r="G45" s="303" t="s">
        <v>223</v>
      </c>
      <c r="H45" s="297">
        <v>2357</v>
      </c>
    </row>
    <row r="46" s="54" customFormat="1" ht="24" customHeight="1" spans="1:8">
      <c r="A46" s="295" t="s">
        <v>156</v>
      </c>
      <c r="B46" s="295" t="s">
        <v>118</v>
      </c>
      <c r="C46" s="299" t="s">
        <v>224</v>
      </c>
      <c r="D46" s="297">
        <v>4955.56</v>
      </c>
      <c r="E46" s="295" t="s">
        <v>225</v>
      </c>
      <c r="F46" s="295"/>
      <c r="G46" s="303" t="s">
        <v>226</v>
      </c>
      <c r="H46" s="297">
        <f>H47+H48</f>
        <v>1040.86</v>
      </c>
    </row>
    <row r="47" s="54" customFormat="1" ht="24" customHeight="1" spans="1:8">
      <c r="A47" s="295" t="s">
        <v>156</v>
      </c>
      <c r="B47" s="295" t="s">
        <v>126</v>
      </c>
      <c r="C47" s="299" t="s">
        <v>227</v>
      </c>
      <c r="D47" s="303">
        <v>1382.2</v>
      </c>
      <c r="E47" s="295" t="s">
        <v>225</v>
      </c>
      <c r="F47" s="295" t="s">
        <v>104</v>
      </c>
      <c r="G47" s="303" t="s">
        <v>228</v>
      </c>
      <c r="H47" s="297">
        <v>224.06</v>
      </c>
    </row>
    <row r="48" s="54" customFormat="1" ht="24" customHeight="1" spans="1:8">
      <c r="A48" s="295" t="s">
        <v>156</v>
      </c>
      <c r="B48" s="295" t="s">
        <v>229</v>
      </c>
      <c r="C48" s="299" t="s">
        <v>230</v>
      </c>
      <c r="D48" s="303">
        <v>1454.24</v>
      </c>
      <c r="E48" s="295" t="s">
        <v>225</v>
      </c>
      <c r="F48" s="295" t="s">
        <v>111</v>
      </c>
      <c r="G48" s="303" t="s">
        <v>231</v>
      </c>
      <c r="H48" s="297">
        <v>816.8</v>
      </c>
    </row>
    <row r="49" s="54" customFormat="1" ht="24" customHeight="1" spans="1:8">
      <c r="A49" s="295" t="s">
        <v>156</v>
      </c>
      <c r="B49" s="295" t="s">
        <v>139</v>
      </c>
      <c r="C49" s="305" t="s">
        <v>232</v>
      </c>
      <c r="D49" s="303">
        <v>170</v>
      </c>
      <c r="E49" s="295"/>
      <c r="F49" s="295"/>
      <c r="G49" s="306"/>
      <c r="H49" s="306"/>
    </row>
    <row r="50" s="54" customFormat="1" ht="24" customHeight="1" spans="1:8">
      <c r="A50" s="295" t="s">
        <v>156</v>
      </c>
      <c r="B50" s="295" t="s">
        <v>143</v>
      </c>
      <c r="C50" s="305" t="s">
        <v>233</v>
      </c>
      <c r="D50" s="303">
        <v>60</v>
      </c>
      <c r="E50" s="307"/>
      <c r="F50" s="307"/>
      <c r="G50" s="306"/>
      <c r="H50" s="306"/>
    </row>
    <row r="51" s="54" customFormat="1" ht="24" customHeight="1" spans="1:8">
      <c r="A51" s="295" t="s">
        <v>156</v>
      </c>
      <c r="B51" s="295" t="s">
        <v>234</v>
      </c>
      <c r="C51" s="305" t="s">
        <v>235</v>
      </c>
      <c r="D51" s="303">
        <v>137.64</v>
      </c>
      <c r="E51" s="307"/>
      <c r="F51" s="307"/>
      <c r="G51" s="306"/>
      <c r="H51" s="306"/>
    </row>
  </sheetData>
  <mergeCells count="2">
    <mergeCell ref="C1:H1"/>
    <mergeCell ref="C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6"/>
  <sheetViews>
    <sheetView workbookViewId="0">
      <selection activeCell="A1" sqref="A1:D1"/>
    </sheetView>
  </sheetViews>
  <sheetFormatPr defaultColWidth="10" defaultRowHeight="27" customHeight="1" outlineLevelCol="4"/>
  <cols>
    <col min="1" max="1" width="54.8166666666667" style="271" customWidth="1"/>
    <col min="2" max="2" width="11.525" style="273"/>
    <col min="3" max="3" width="46.4666666666667" style="271" customWidth="1"/>
    <col min="4" max="4" width="13.1916666666667" style="273" customWidth="1"/>
    <col min="5" max="5" width="14.025" style="271"/>
    <col min="6" max="16384" width="10" style="271"/>
  </cols>
  <sheetData>
    <row r="1" s="271" customFormat="1" customHeight="1" spans="1:4">
      <c r="A1" s="274" t="s">
        <v>236</v>
      </c>
      <c r="B1" s="275"/>
      <c r="C1" s="276"/>
      <c r="D1" s="275"/>
    </row>
    <row r="2" s="272" customFormat="1" customHeight="1" spans="1:4">
      <c r="A2" s="271"/>
      <c r="B2" s="273"/>
      <c r="C2" s="271"/>
      <c r="D2" s="273" t="s">
        <v>49</v>
      </c>
    </row>
    <row r="3" s="272" customFormat="1" ht="29" customHeight="1" spans="1:4">
      <c r="A3" s="64" t="s">
        <v>237</v>
      </c>
      <c r="B3" s="65" t="s">
        <v>238</v>
      </c>
      <c r="C3" s="64" t="s">
        <v>239</v>
      </c>
      <c r="D3" s="65" t="s">
        <v>238</v>
      </c>
    </row>
    <row r="4" s="271" customFormat="1" customHeight="1" spans="1:4">
      <c r="A4" s="67" t="s">
        <v>59</v>
      </c>
      <c r="B4" s="68">
        <f>[1]收入明细表!D8</f>
        <v>49810</v>
      </c>
      <c r="C4" s="277" t="s">
        <v>240</v>
      </c>
      <c r="D4" s="278">
        <f>SUM(D5:D34)</f>
        <v>15437</v>
      </c>
    </row>
    <row r="5" s="271" customFormat="1" customHeight="1" spans="1:4">
      <c r="A5" s="76" t="s">
        <v>241</v>
      </c>
      <c r="B5" s="273">
        <f>[1]收入明细表!D10</f>
        <v>43987</v>
      </c>
      <c r="C5" s="279" t="s">
        <v>242</v>
      </c>
      <c r="D5" s="280">
        <v>30</v>
      </c>
    </row>
    <row r="6" s="271" customFormat="1" customHeight="1" spans="1:4">
      <c r="A6" s="76" t="s">
        <v>243</v>
      </c>
      <c r="B6" s="73">
        <f>[1]收入明细表!D26</f>
        <v>5823</v>
      </c>
      <c r="C6" s="279" t="s">
        <v>244</v>
      </c>
      <c r="D6" s="280">
        <v>28</v>
      </c>
    </row>
    <row r="7" s="271" customFormat="1" customHeight="1" spans="1:4">
      <c r="A7" s="67" t="s">
        <v>245</v>
      </c>
      <c r="B7" s="68">
        <f>B8+B13+B35</f>
        <v>43737</v>
      </c>
      <c r="C7" s="279" t="s">
        <v>246</v>
      </c>
      <c r="D7" s="280">
        <v>235</v>
      </c>
    </row>
    <row r="8" s="271" customFormat="1" customHeight="1" spans="1:4">
      <c r="A8" s="72" t="s">
        <v>247</v>
      </c>
      <c r="B8" s="73">
        <f>SUM(B9:B12)</f>
        <v>1806</v>
      </c>
      <c r="C8" s="279" t="s">
        <v>248</v>
      </c>
      <c r="D8" s="280">
        <v>14</v>
      </c>
    </row>
    <row r="9" s="271" customFormat="1" customHeight="1" spans="1:4">
      <c r="A9" s="76" t="s">
        <v>249</v>
      </c>
      <c r="B9" s="77">
        <v>-698</v>
      </c>
      <c r="C9" s="279" t="s">
        <v>250</v>
      </c>
      <c r="D9" s="280">
        <v>7</v>
      </c>
    </row>
    <row r="10" s="271" customFormat="1" ht="34" customHeight="1" spans="1:4">
      <c r="A10" s="76" t="s">
        <v>251</v>
      </c>
      <c r="B10" s="77">
        <v>171</v>
      </c>
      <c r="C10" s="279" t="s">
        <v>252</v>
      </c>
      <c r="D10" s="280">
        <v>409</v>
      </c>
    </row>
    <row r="11" s="271" customFormat="1" ht="32" customHeight="1" spans="1:4">
      <c r="A11" s="76" t="s">
        <v>253</v>
      </c>
      <c r="B11" s="77">
        <v>2099</v>
      </c>
      <c r="C11" s="279" t="s">
        <v>254</v>
      </c>
      <c r="D11" s="280">
        <v>11</v>
      </c>
    </row>
    <row r="12" s="271" customFormat="1" customHeight="1" spans="1:4">
      <c r="A12" s="76" t="s">
        <v>255</v>
      </c>
      <c r="B12" s="77">
        <v>234</v>
      </c>
      <c r="C12" s="279" t="s">
        <v>256</v>
      </c>
      <c r="D12" s="281">
        <v>150</v>
      </c>
    </row>
    <row r="13" s="271" customFormat="1" customHeight="1" spans="1:4">
      <c r="A13" s="72" t="s">
        <v>257</v>
      </c>
      <c r="B13" s="73">
        <f>SUM(B14:B17,B21:B22,B26:B34)</f>
        <v>31164</v>
      </c>
      <c r="C13" s="279" t="s">
        <v>258</v>
      </c>
      <c r="D13" s="280">
        <v>34</v>
      </c>
    </row>
    <row r="14" s="271" customFormat="1" customHeight="1" spans="1:4">
      <c r="A14" s="76" t="s">
        <v>259</v>
      </c>
      <c r="B14" s="79">
        <f>1846+1018</f>
        <v>2864</v>
      </c>
      <c r="C14" s="279" t="s">
        <v>260</v>
      </c>
      <c r="D14" s="77">
        <v>17</v>
      </c>
    </row>
    <row r="15" s="271" customFormat="1" customHeight="1" spans="1:4">
      <c r="A15" s="76" t="s">
        <v>261</v>
      </c>
      <c r="B15" s="73">
        <v>915</v>
      </c>
      <c r="C15" s="279" t="s">
        <v>262</v>
      </c>
      <c r="D15" s="280">
        <v>1078</v>
      </c>
    </row>
    <row r="16" s="271" customFormat="1" customHeight="1" spans="1:4">
      <c r="A16" s="76" t="s">
        <v>263</v>
      </c>
      <c r="B16" s="73">
        <v>11</v>
      </c>
      <c r="C16" s="279" t="s">
        <v>264</v>
      </c>
      <c r="D16" s="280">
        <v>200</v>
      </c>
    </row>
    <row r="17" s="271" customFormat="1" customHeight="1" spans="1:4">
      <c r="A17" s="76" t="s">
        <v>265</v>
      </c>
      <c r="B17" s="73">
        <f>SUM(B18:B20)</f>
        <v>2210</v>
      </c>
      <c r="C17" s="279" t="s">
        <v>266</v>
      </c>
      <c r="D17" s="77">
        <v>547</v>
      </c>
    </row>
    <row r="18" s="271" customFormat="1" customHeight="1" spans="1:4">
      <c r="A18" s="80" t="s">
        <v>267</v>
      </c>
      <c r="B18" s="81">
        <v>1895</v>
      </c>
      <c r="C18" s="279" t="s">
        <v>268</v>
      </c>
      <c r="D18" s="282">
        <v>2261</v>
      </c>
    </row>
    <row r="19" s="271" customFormat="1" customHeight="1" spans="1:4">
      <c r="A19" s="80" t="s">
        <v>269</v>
      </c>
      <c r="B19" s="79">
        <f>361-87</f>
        <v>274</v>
      </c>
      <c r="C19" s="279" t="s">
        <v>270</v>
      </c>
      <c r="D19" s="282">
        <v>15</v>
      </c>
    </row>
    <row r="20" s="271" customFormat="1" ht="36" customHeight="1" spans="1:4">
      <c r="A20" s="80" t="s">
        <v>271</v>
      </c>
      <c r="B20" s="82">
        <v>41</v>
      </c>
      <c r="C20" s="279" t="s">
        <v>272</v>
      </c>
      <c r="D20" s="280">
        <v>1779</v>
      </c>
    </row>
    <row r="21" s="271" customFormat="1" customHeight="1" spans="1:4">
      <c r="A21" s="76" t="s">
        <v>273</v>
      </c>
      <c r="B21" s="73">
        <v>35</v>
      </c>
      <c r="C21" s="279" t="s">
        <v>274</v>
      </c>
      <c r="D21" s="77">
        <v>172</v>
      </c>
    </row>
    <row r="22" s="271" customFormat="1" customHeight="1" spans="1:4">
      <c r="A22" s="76" t="s">
        <v>275</v>
      </c>
      <c r="B22" s="73">
        <f>SUM(B23:B25)</f>
        <v>14958</v>
      </c>
      <c r="C22" s="279" t="s">
        <v>276</v>
      </c>
      <c r="D22" s="77">
        <v>30</v>
      </c>
    </row>
    <row r="23" s="271" customFormat="1" customHeight="1" spans="1:4">
      <c r="A23" s="83" t="s">
        <v>277</v>
      </c>
      <c r="B23" s="73">
        <v>100</v>
      </c>
      <c r="C23" s="279" t="s">
        <v>278</v>
      </c>
      <c r="D23" s="280">
        <v>83</v>
      </c>
    </row>
    <row r="24" s="271" customFormat="1" customHeight="1" spans="1:4">
      <c r="A24" s="83" t="s">
        <v>279</v>
      </c>
      <c r="B24" s="73">
        <f>1900*1.1</f>
        <v>2090</v>
      </c>
      <c r="C24" s="279" t="s">
        <v>280</v>
      </c>
      <c r="D24" s="73">
        <v>500</v>
      </c>
    </row>
    <row r="25" s="271" customFormat="1" customHeight="1" spans="1:4">
      <c r="A25" s="83" t="s">
        <v>281</v>
      </c>
      <c r="B25" s="73">
        <v>12768</v>
      </c>
      <c r="C25" s="279" t="s">
        <v>282</v>
      </c>
      <c r="D25" s="73">
        <v>279</v>
      </c>
    </row>
    <row r="26" s="271" customFormat="1" customHeight="1" spans="1:4">
      <c r="A26" s="76" t="s">
        <v>283</v>
      </c>
      <c r="B26" s="73">
        <v>1117</v>
      </c>
      <c r="C26" s="279" t="s">
        <v>284</v>
      </c>
      <c r="D26" s="73">
        <v>700</v>
      </c>
    </row>
    <row r="27" s="271" customFormat="1" customHeight="1" spans="1:4">
      <c r="A27" s="76" t="s">
        <v>285</v>
      </c>
      <c r="B27" s="73">
        <v>1160</v>
      </c>
      <c r="C27" s="279" t="s">
        <v>286</v>
      </c>
      <c r="D27" s="73">
        <v>500</v>
      </c>
    </row>
    <row r="28" s="271" customFormat="1" customHeight="1" spans="1:4">
      <c r="A28" s="76" t="s">
        <v>287</v>
      </c>
      <c r="B28" s="73">
        <v>257</v>
      </c>
      <c r="C28" s="279" t="s">
        <v>288</v>
      </c>
      <c r="D28" s="73">
        <v>464</v>
      </c>
    </row>
    <row r="29" s="271" customFormat="1" customHeight="1" spans="1:4">
      <c r="A29" s="76" t="s">
        <v>289</v>
      </c>
      <c r="B29" s="73">
        <v>1880</v>
      </c>
      <c r="C29" s="279" t="s">
        <v>290</v>
      </c>
      <c r="D29" s="73">
        <v>400</v>
      </c>
    </row>
    <row r="30" s="271" customFormat="1" ht="33" customHeight="1" spans="1:4">
      <c r="A30" s="76" t="s">
        <v>291</v>
      </c>
      <c r="B30" s="73">
        <v>451</v>
      </c>
      <c r="C30" s="279" t="s">
        <v>292</v>
      </c>
      <c r="D30" s="73">
        <v>170</v>
      </c>
    </row>
    <row r="31" s="271" customFormat="1" ht="40" customHeight="1" spans="1:4">
      <c r="A31" s="76" t="s">
        <v>293</v>
      </c>
      <c r="B31" s="73">
        <v>1463</v>
      </c>
      <c r="C31" s="279" t="s">
        <v>294</v>
      </c>
      <c r="D31" s="73">
        <v>593</v>
      </c>
    </row>
    <row r="32" s="271" customFormat="1" ht="34" customHeight="1" spans="1:5">
      <c r="A32" s="76" t="s">
        <v>295</v>
      </c>
      <c r="B32" s="283">
        <v>479</v>
      </c>
      <c r="C32" s="279" t="s">
        <v>296</v>
      </c>
      <c r="D32" s="284">
        <v>260</v>
      </c>
      <c r="E32" s="285"/>
    </row>
    <row r="33" s="271" customFormat="1" customHeight="1" spans="1:4">
      <c r="A33" s="76" t="s">
        <v>297</v>
      </c>
      <c r="B33" s="283">
        <v>1872</v>
      </c>
      <c r="C33" s="286" t="s">
        <v>298</v>
      </c>
      <c r="D33" s="284">
        <v>100</v>
      </c>
    </row>
    <row r="34" s="271" customFormat="1" customHeight="1" spans="1:4">
      <c r="A34" s="76" t="s">
        <v>299</v>
      </c>
      <c r="B34" s="283">
        <v>1492</v>
      </c>
      <c r="C34" s="279" t="s">
        <v>300</v>
      </c>
      <c r="D34" s="287">
        <v>4371</v>
      </c>
    </row>
    <row r="35" s="271" customFormat="1" customHeight="1" spans="1:4">
      <c r="A35" s="72" t="s">
        <v>301</v>
      </c>
      <c r="B35" s="283">
        <v>10767</v>
      </c>
      <c r="C35" s="277" t="s">
        <v>302</v>
      </c>
      <c r="D35" s="68">
        <v>104996</v>
      </c>
    </row>
    <row r="36" s="271" customFormat="1" customHeight="1" spans="1:4">
      <c r="A36" s="67" t="s">
        <v>303</v>
      </c>
      <c r="B36" s="284"/>
      <c r="C36" s="284"/>
      <c r="D36" s="284"/>
    </row>
    <row r="37" s="271" customFormat="1" customHeight="1" spans="1:4">
      <c r="A37" s="67" t="s">
        <v>304</v>
      </c>
      <c r="B37" s="73">
        <v>26886</v>
      </c>
      <c r="C37" s="284"/>
      <c r="D37" s="284"/>
    </row>
    <row r="38" s="271" customFormat="1" customHeight="1" spans="1:4">
      <c r="A38" s="64" t="s">
        <v>305</v>
      </c>
      <c r="B38" s="288">
        <f>B4+B7+B36+B37</f>
        <v>120433</v>
      </c>
      <c r="C38" s="64" t="s">
        <v>306</v>
      </c>
      <c r="D38" s="68">
        <f>D4+D35</f>
        <v>120433</v>
      </c>
    </row>
    <row r="39" s="271" customFormat="1" customHeight="1" spans="2:4">
      <c r="B39" s="273"/>
      <c r="D39" s="273"/>
    </row>
    <row r="40" s="271" customFormat="1" customHeight="1" spans="4:4">
      <c r="D40" s="273"/>
    </row>
    <row r="41" s="271" customFormat="1" customHeight="1" spans="2:4">
      <c r="B41" s="273"/>
      <c r="D41" s="273"/>
    </row>
    <row r="42" s="271" customFormat="1" customHeight="1" spans="2:4">
      <c r="B42" s="273"/>
      <c r="D42" s="273"/>
    </row>
    <row r="43" s="271" customFormat="1" customHeight="1" spans="2:4">
      <c r="B43" s="273"/>
      <c r="D43" s="273"/>
    </row>
    <row r="44" s="271" customFormat="1" customHeight="1" spans="2:4">
      <c r="B44" s="273"/>
      <c r="D44" s="273"/>
    </row>
    <row r="45" s="271" customFormat="1" customHeight="1" spans="2:4">
      <c r="B45" s="273"/>
      <c r="D45" s="273"/>
    </row>
    <row r="46" s="271" customFormat="1" customHeight="1" spans="2:4">
      <c r="B46" s="273"/>
      <c r="D46" s="273"/>
    </row>
  </sheetData>
  <mergeCells count="1">
    <mergeCell ref="A1:D1"/>
  </mergeCells>
  <conditionalFormatting sqref="A4">
    <cfRule type="expression" dxfId="0" priority="8" stopIfTrue="1">
      <formula>g</formula>
    </cfRule>
  </conditionalFormatting>
  <conditionalFormatting sqref="A7">
    <cfRule type="expression" dxfId="0" priority="9" stopIfTrue="1">
      <formula>g</formula>
    </cfRule>
  </conditionalFormatting>
  <conditionalFormatting sqref="B18">
    <cfRule type="cellIs" dxfId="1" priority="13" stopIfTrue="1" operator="equal">
      <formula>0</formula>
    </cfRule>
  </conditionalFormatting>
  <conditionalFormatting sqref="C25">
    <cfRule type="expression" dxfId="0" priority="6" stopIfTrue="1">
      <formula>g</formula>
    </cfRule>
  </conditionalFormatting>
  <conditionalFormatting sqref="C31">
    <cfRule type="expression" dxfId="0" priority="7" stopIfTrue="1">
      <formula>g</formula>
    </cfRule>
  </conditionalFormatting>
  <conditionalFormatting sqref="C32">
    <cfRule type="expression" dxfId="0" priority="1" stopIfTrue="1">
      <formula>g</formula>
    </cfRule>
  </conditionalFormatting>
  <conditionalFormatting sqref="C34">
    <cfRule type="expression" dxfId="0" priority="2" stopIfTrue="1">
      <formula>g</formula>
    </cfRule>
  </conditionalFormatting>
  <conditionalFormatting sqref="C35">
    <cfRule type="expression" dxfId="0" priority="4" stopIfTrue="1">
      <formula>g</formula>
    </cfRule>
  </conditionalFormatting>
  <conditionalFormatting sqref="A36">
    <cfRule type="expression" dxfId="0" priority="3" stopIfTrue="1">
      <formula>g</formula>
    </cfRule>
  </conditionalFormatting>
  <conditionalFormatting sqref="A37">
    <cfRule type="expression" dxfId="0" priority="5" stopIfTrue="1">
      <formula>g</formula>
    </cfRule>
  </conditionalFormatting>
  <conditionalFormatting sqref="C4:C12">
    <cfRule type="expression" dxfId="0" priority="12" stopIfTrue="1">
      <formula>g</formula>
    </cfRule>
  </conditionalFormatting>
  <conditionalFormatting sqref="D18:D19">
    <cfRule type="cellIs" dxfId="1" priority="11" stopIfTrue="1" operator="equal">
      <formula>0</formula>
    </cfRule>
  </conditionalFormatting>
  <conditionalFormatting sqref="C13:C24 C26:C30">
    <cfRule type="expression" dxfId="0" priority="10" stopIfTrue="1">
      <formula>g</formula>
    </cfRule>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1"/>
  <sheetViews>
    <sheetView workbookViewId="0">
      <selection activeCell="A1" sqref="A1:H1"/>
    </sheetView>
  </sheetViews>
  <sheetFormatPr defaultColWidth="10" defaultRowHeight="30" customHeight="1"/>
  <cols>
    <col min="1" max="1" width="33.85" style="141" customWidth="1"/>
    <col min="2" max="5" width="19.725" style="141" customWidth="1"/>
    <col min="6" max="6" width="29.5833333333333" style="141" customWidth="1"/>
    <col min="7" max="7" width="19.2166666666667" style="141" customWidth="1"/>
    <col min="8" max="8" width="19.725" style="141" customWidth="1"/>
    <col min="9" max="9" width="29.6666666666667" style="141" customWidth="1"/>
    <col min="10" max="16384" width="10" style="141"/>
  </cols>
  <sheetData>
    <row r="1" s="141" customFormat="1" customHeight="1" spans="1:8">
      <c r="A1" s="258" t="s">
        <v>11</v>
      </c>
      <c r="B1" s="258"/>
      <c r="C1" s="258"/>
      <c r="D1" s="258"/>
      <c r="E1" s="258"/>
      <c r="F1" s="258"/>
      <c r="G1" s="258"/>
      <c r="H1" s="258"/>
    </row>
    <row r="2" s="141" customFormat="1" ht="23" customHeight="1" spans="1:8">
      <c r="A2" s="259"/>
      <c r="B2" s="259"/>
      <c r="C2" s="259"/>
      <c r="D2" s="259"/>
      <c r="E2" s="259"/>
      <c r="F2" s="259"/>
      <c r="G2" s="259"/>
      <c r="H2" s="260" t="s">
        <v>307</v>
      </c>
    </row>
    <row r="3" s="256" customFormat="1" ht="23" customHeight="1" spans="1:8">
      <c r="A3" s="261" t="s">
        <v>308</v>
      </c>
      <c r="B3" s="261" t="s">
        <v>309</v>
      </c>
      <c r="C3" s="261" t="s">
        <v>310</v>
      </c>
      <c r="D3" s="261" t="s">
        <v>311</v>
      </c>
      <c r="E3" s="261" t="s">
        <v>312</v>
      </c>
      <c r="F3" s="261" t="s">
        <v>313</v>
      </c>
      <c r="G3" s="261" t="s">
        <v>314</v>
      </c>
      <c r="H3" s="261" t="s">
        <v>101</v>
      </c>
    </row>
    <row r="4" s="141" customFormat="1" ht="23" customHeight="1" spans="1:9">
      <c r="A4" s="261" t="s">
        <v>315</v>
      </c>
      <c r="B4" s="262">
        <f>SUM(B5:B99)</f>
        <v>4413</v>
      </c>
      <c r="C4" s="262">
        <f>SUM(C5:C99)</f>
        <v>1904</v>
      </c>
      <c r="D4" s="262">
        <v>533769221</v>
      </c>
      <c r="E4" s="262">
        <v>34991510</v>
      </c>
      <c r="F4" s="262">
        <v>8653368</v>
      </c>
      <c r="G4" s="262">
        <f>SUM(G5:G111)</f>
        <v>472542000</v>
      </c>
      <c r="H4" s="262">
        <f>SUM(H5:H111)-4</f>
        <v>1049956099</v>
      </c>
      <c r="I4" s="263"/>
    </row>
    <row r="5" s="141" customFormat="1" ht="23" customHeight="1" spans="1:9">
      <c r="A5" s="264" t="s">
        <v>316</v>
      </c>
      <c r="B5" s="262">
        <v>35</v>
      </c>
      <c r="C5" s="262">
        <v>28</v>
      </c>
      <c r="D5" s="262">
        <v>6477008</v>
      </c>
      <c r="E5" s="262">
        <v>1120000</v>
      </c>
      <c r="F5" s="262">
        <v>329520</v>
      </c>
      <c r="G5" s="262">
        <f>[2]专项表1!D31*10000</f>
        <v>940000</v>
      </c>
      <c r="H5" s="262">
        <f t="shared" ref="H5:H68" si="0">SUM(D5:G5)</f>
        <v>8866528</v>
      </c>
      <c r="I5" s="141" t="s">
        <v>317</v>
      </c>
    </row>
    <row r="6" s="141" customFormat="1" ht="23" customHeight="1" spans="1:8">
      <c r="A6" s="264" t="s">
        <v>318</v>
      </c>
      <c r="B6" s="262">
        <v>27</v>
      </c>
      <c r="C6" s="262">
        <v>8</v>
      </c>
      <c r="D6" s="262">
        <v>4158188</v>
      </c>
      <c r="E6" s="262">
        <v>864000</v>
      </c>
      <c r="F6" s="262">
        <v>222360</v>
      </c>
      <c r="G6" s="262">
        <f>[2]专项表1!D62*10000</f>
        <v>550000</v>
      </c>
      <c r="H6" s="262">
        <f t="shared" si="0"/>
        <v>5794548</v>
      </c>
    </row>
    <row r="7" s="141" customFormat="1" ht="23" customHeight="1" spans="1:8">
      <c r="A7" s="264" t="s">
        <v>319</v>
      </c>
      <c r="B7" s="262">
        <v>5</v>
      </c>
      <c r="C7" s="262">
        <v>4</v>
      </c>
      <c r="D7" s="262">
        <v>790250</v>
      </c>
      <c r="E7" s="262">
        <v>90000</v>
      </c>
      <c r="F7" s="262">
        <v>36120</v>
      </c>
      <c r="G7" s="262">
        <f>[2]专项表1!D109*10000</f>
        <v>70000</v>
      </c>
      <c r="H7" s="262">
        <f t="shared" si="0"/>
        <v>986370</v>
      </c>
    </row>
    <row r="8" s="141" customFormat="1" ht="23" customHeight="1" spans="1:8">
      <c r="A8" s="264" t="s">
        <v>320</v>
      </c>
      <c r="B8" s="262">
        <v>12</v>
      </c>
      <c r="C8" s="262">
        <v>1</v>
      </c>
      <c r="D8" s="262">
        <v>1676499</v>
      </c>
      <c r="E8" s="262">
        <v>216000</v>
      </c>
      <c r="F8" s="262">
        <v>85680</v>
      </c>
      <c r="G8" s="262">
        <f>[2]专项表1!D115*10000</f>
        <v>160000</v>
      </c>
      <c r="H8" s="262">
        <f t="shared" si="0"/>
        <v>2138179</v>
      </c>
    </row>
    <row r="9" s="141" customFormat="1" ht="23" customHeight="1" spans="1:8">
      <c r="A9" s="264" t="s">
        <v>321</v>
      </c>
      <c r="B9" s="262">
        <v>15</v>
      </c>
      <c r="C9" s="262">
        <v>1</v>
      </c>
      <c r="D9" s="262">
        <v>2024239</v>
      </c>
      <c r="E9" s="262">
        <v>270000</v>
      </c>
      <c r="F9" s="262">
        <v>105000</v>
      </c>
      <c r="G9" s="262">
        <f>[2]专项表1!D123*10000</f>
        <v>937000</v>
      </c>
      <c r="H9" s="262">
        <f t="shared" si="0"/>
        <v>3336239</v>
      </c>
    </row>
    <row r="10" s="141" customFormat="1" ht="23" customHeight="1" spans="1:8">
      <c r="A10" s="264" t="s">
        <v>322</v>
      </c>
      <c r="B10" s="262">
        <v>38</v>
      </c>
      <c r="C10" s="262">
        <v>13</v>
      </c>
      <c r="D10" s="262">
        <v>5679353</v>
      </c>
      <c r="E10" s="262">
        <v>684000</v>
      </c>
      <c r="F10" s="262">
        <v>138180</v>
      </c>
      <c r="G10" s="262">
        <f>[2]专项表1!D118*10000</f>
        <v>645000</v>
      </c>
      <c r="H10" s="262">
        <f t="shared" si="0"/>
        <v>7146533</v>
      </c>
    </row>
    <row r="11" s="141" customFormat="1" ht="23" customHeight="1" spans="1:8">
      <c r="A11" s="264" t="s">
        <v>323</v>
      </c>
      <c r="B11" s="262">
        <v>29</v>
      </c>
      <c r="C11" s="262">
        <v>14</v>
      </c>
      <c r="D11" s="262">
        <v>4299437</v>
      </c>
      <c r="E11" s="262">
        <v>522000</v>
      </c>
      <c r="F11" s="262">
        <v>195360</v>
      </c>
      <c r="G11" s="262">
        <f>[2]专项表1!D172*10000</f>
        <v>60220000</v>
      </c>
      <c r="H11" s="262">
        <f t="shared" si="0"/>
        <v>65236797</v>
      </c>
    </row>
    <row r="12" s="141" customFormat="1" ht="23" customHeight="1" spans="1:8">
      <c r="A12" s="264" t="s">
        <v>324</v>
      </c>
      <c r="B12" s="262">
        <v>8</v>
      </c>
      <c r="C12" s="262">
        <v>12</v>
      </c>
      <c r="D12" s="262">
        <v>7706283</v>
      </c>
      <c r="E12" s="262">
        <v>144000</v>
      </c>
      <c r="F12" s="262">
        <v>56640</v>
      </c>
      <c r="G12" s="262">
        <f>[2]专项表1!D96*10000</f>
        <v>7190000</v>
      </c>
      <c r="H12" s="262">
        <f t="shared" si="0"/>
        <v>15096923</v>
      </c>
    </row>
    <row r="13" s="141" customFormat="1" ht="23" customHeight="1" spans="1:8">
      <c r="A13" s="264" t="s">
        <v>325</v>
      </c>
      <c r="B13" s="262">
        <v>8</v>
      </c>
      <c r="C13" s="262">
        <v>2</v>
      </c>
      <c r="D13" s="262">
        <v>1245869</v>
      </c>
      <c r="E13" s="262">
        <v>144000</v>
      </c>
      <c r="F13" s="262">
        <v>60240</v>
      </c>
      <c r="G13" s="262">
        <f>[2]专项表1!D121*10000</f>
        <v>90000</v>
      </c>
      <c r="H13" s="262">
        <f t="shared" si="0"/>
        <v>1540109</v>
      </c>
    </row>
    <row r="14" s="141" customFormat="1" ht="23" customHeight="1" spans="1:8">
      <c r="A14" s="264" t="s">
        <v>326</v>
      </c>
      <c r="B14" s="262">
        <v>16</v>
      </c>
      <c r="C14" s="262">
        <v>15</v>
      </c>
      <c r="D14" s="262">
        <v>2711327</v>
      </c>
      <c r="E14" s="262">
        <v>288000</v>
      </c>
      <c r="F14" s="265">
        <v>127200</v>
      </c>
      <c r="G14" s="262">
        <v>1530000</v>
      </c>
      <c r="H14" s="262">
        <f t="shared" si="0"/>
        <v>4656527</v>
      </c>
    </row>
    <row r="15" s="141" customFormat="1" ht="23" customHeight="1" spans="1:8">
      <c r="A15" s="264" t="s">
        <v>327</v>
      </c>
      <c r="B15" s="262">
        <v>10</v>
      </c>
      <c r="C15" s="262">
        <v>25</v>
      </c>
      <c r="D15" s="262">
        <v>2029902</v>
      </c>
      <c r="E15" s="262">
        <v>180000</v>
      </c>
      <c r="F15" s="262">
        <v>67320</v>
      </c>
      <c r="G15" s="262">
        <f>[2]专项表1!D128*10000</f>
        <v>180000</v>
      </c>
      <c r="H15" s="262">
        <f t="shared" si="0"/>
        <v>2457222</v>
      </c>
    </row>
    <row r="16" s="141" customFormat="1" ht="23" customHeight="1" spans="1:8">
      <c r="A16" s="264" t="s">
        <v>328</v>
      </c>
      <c r="B16" s="262">
        <v>10</v>
      </c>
      <c r="C16" s="262"/>
      <c r="D16" s="262">
        <v>1335355</v>
      </c>
      <c r="E16" s="262">
        <v>180000</v>
      </c>
      <c r="F16" s="262">
        <v>140640</v>
      </c>
      <c r="G16" s="262">
        <f>[2]专项表1!D302*10000</f>
        <v>180000</v>
      </c>
      <c r="H16" s="262">
        <f t="shared" si="0"/>
        <v>1835995</v>
      </c>
    </row>
    <row r="17" s="141" customFormat="1" ht="23" customHeight="1" spans="1:8">
      <c r="A17" s="264" t="s">
        <v>329</v>
      </c>
      <c r="B17" s="262">
        <v>2</v>
      </c>
      <c r="C17" s="262"/>
      <c r="D17" s="262">
        <v>266750</v>
      </c>
      <c r="E17" s="262">
        <v>36000</v>
      </c>
      <c r="F17" s="262">
        <v>15120</v>
      </c>
      <c r="G17" s="262">
        <f>[2]专项表1!D140*10000</f>
        <v>90000</v>
      </c>
      <c r="H17" s="262">
        <f t="shared" si="0"/>
        <v>407870</v>
      </c>
    </row>
    <row r="18" s="141" customFormat="1" ht="23" customHeight="1" spans="1:8">
      <c r="A18" s="264" t="s">
        <v>330</v>
      </c>
      <c r="B18" s="262">
        <v>9</v>
      </c>
      <c r="C18" s="262"/>
      <c r="D18" s="262">
        <v>1208050</v>
      </c>
      <c r="E18" s="262">
        <v>162000</v>
      </c>
      <c r="F18" s="262">
        <v>63961</v>
      </c>
      <c r="G18" s="262">
        <f>[2]专项表1!D111*10000</f>
        <v>5000000</v>
      </c>
      <c r="H18" s="262">
        <f t="shared" si="0"/>
        <v>6434011</v>
      </c>
    </row>
    <row r="19" s="141" customFormat="1" ht="23" customHeight="1" spans="1:8">
      <c r="A19" s="264" t="s">
        <v>331</v>
      </c>
      <c r="B19" s="262">
        <v>5</v>
      </c>
      <c r="C19" s="262"/>
      <c r="D19" s="262">
        <v>669699</v>
      </c>
      <c r="E19" s="262">
        <v>90000</v>
      </c>
      <c r="F19" s="262">
        <v>37080</v>
      </c>
      <c r="G19" s="262">
        <v>0</v>
      </c>
      <c r="H19" s="262">
        <f t="shared" si="0"/>
        <v>796779</v>
      </c>
    </row>
    <row r="20" s="141" customFormat="1" ht="23" customHeight="1" spans="1:8">
      <c r="A20" s="264" t="s">
        <v>332</v>
      </c>
      <c r="B20" s="262">
        <v>10</v>
      </c>
      <c r="C20" s="262"/>
      <c r="D20" s="262">
        <v>1345043</v>
      </c>
      <c r="E20" s="262">
        <v>180000</v>
      </c>
      <c r="F20" s="262">
        <v>69120</v>
      </c>
      <c r="G20" s="262">
        <v>0</v>
      </c>
      <c r="H20" s="262">
        <f t="shared" si="0"/>
        <v>1594163</v>
      </c>
    </row>
    <row r="21" s="141" customFormat="1" ht="23" customHeight="1" spans="1:8">
      <c r="A21" s="264" t="s">
        <v>333</v>
      </c>
      <c r="B21" s="262">
        <v>6</v>
      </c>
      <c r="C21" s="262"/>
      <c r="D21" s="262">
        <v>811050</v>
      </c>
      <c r="E21" s="262">
        <v>108000</v>
      </c>
      <c r="F21" s="262">
        <v>42720</v>
      </c>
      <c r="G21" s="262">
        <v>0</v>
      </c>
      <c r="H21" s="262">
        <f t="shared" si="0"/>
        <v>961770</v>
      </c>
    </row>
    <row r="22" s="141" customFormat="1" ht="23" customHeight="1" spans="1:8">
      <c r="A22" s="264" t="s">
        <v>334</v>
      </c>
      <c r="B22" s="262">
        <v>3</v>
      </c>
      <c r="C22" s="262"/>
      <c r="D22" s="262">
        <v>384571</v>
      </c>
      <c r="E22" s="262">
        <v>54000</v>
      </c>
      <c r="F22" s="262">
        <v>21000</v>
      </c>
      <c r="G22" s="262">
        <f>[2]专项表1!D151*10000</f>
        <v>45000</v>
      </c>
      <c r="H22" s="262">
        <f t="shared" si="0"/>
        <v>504571</v>
      </c>
    </row>
    <row r="23" s="141" customFormat="1" ht="23" customHeight="1" spans="1:8">
      <c r="A23" s="264" t="s">
        <v>335</v>
      </c>
      <c r="B23" s="262">
        <v>10</v>
      </c>
      <c r="C23" s="262"/>
      <c r="D23" s="262">
        <v>1304530</v>
      </c>
      <c r="E23" s="262">
        <v>180000</v>
      </c>
      <c r="F23" s="262">
        <v>69120</v>
      </c>
      <c r="G23" s="262">
        <f>[2]专项表1!D300*10000</f>
        <v>450000</v>
      </c>
      <c r="H23" s="262">
        <f t="shared" si="0"/>
        <v>2003650</v>
      </c>
    </row>
    <row r="24" s="141" customFormat="1" ht="23" customHeight="1" spans="1:8">
      <c r="A24" s="264" t="s">
        <v>336</v>
      </c>
      <c r="B24" s="262">
        <v>3</v>
      </c>
      <c r="C24" s="262"/>
      <c r="D24" s="262">
        <v>402602</v>
      </c>
      <c r="E24" s="262">
        <v>54000</v>
      </c>
      <c r="F24" s="262">
        <v>22920</v>
      </c>
      <c r="G24" s="262">
        <f>[2]专项表1!D306*10000</f>
        <v>45000</v>
      </c>
      <c r="H24" s="262">
        <f t="shared" si="0"/>
        <v>524522</v>
      </c>
    </row>
    <row r="25" s="141" customFormat="1" ht="23" customHeight="1" spans="1:8">
      <c r="A25" s="264" t="s">
        <v>337</v>
      </c>
      <c r="B25" s="262">
        <v>3</v>
      </c>
      <c r="C25" s="262"/>
      <c r="D25" s="262">
        <v>402486</v>
      </c>
      <c r="E25" s="262">
        <v>54000</v>
      </c>
      <c r="F25" s="262">
        <v>21960</v>
      </c>
      <c r="G25" s="262">
        <v>45000</v>
      </c>
      <c r="H25" s="262">
        <f t="shared" si="0"/>
        <v>523446</v>
      </c>
    </row>
    <row r="26" s="141" customFormat="1" ht="23" customHeight="1" spans="1:8">
      <c r="A26" s="264" t="s">
        <v>338</v>
      </c>
      <c r="B26" s="262">
        <v>74</v>
      </c>
      <c r="C26" s="262"/>
      <c r="D26" s="262">
        <v>10871574</v>
      </c>
      <c r="E26" s="262">
        <v>1332000</v>
      </c>
      <c r="F26" s="262">
        <v>511920</v>
      </c>
      <c r="G26" s="262">
        <f>[2]专项表1!D295*10000</f>
        <v>2240000</v>
      </c>
      <c r="H26" s="262">
        <f t="shared" si="0"/>
        <v>14955494</v>
      </c>
    </row>
    <row r="27" s="141" customFormat="1" ht="23" customHeight="1" spans="1:8">
      <c r="A27" s="264" t="s">
        <v>339</v>
      </c>
      <c r="B27" s="262"/>
      <c r="C27" s="262"/>
      <c r="D27" s="262">
        <v>15000000</v>
      </c>
      <c r="E27" s="262">
        <v>2330510</v>
      </c>
      <c r="F27" s="262">
        <v>2760000</v>
      </c>
      <c r="G27" s="262"/>
      <c r="H27" s="262">
        <f t="shared" si="0"/>
        <v>20090510</v>
      </c>
    </row>
    <row r="28" s="141" customFormat="1" ht="23" customHeight="1" spans="1:8">
      <c r="A28" s="264" t="s">
        <v>340</v>
      </c>
      <c r="B28" s="262">
        <v>17</v>
      </c>
      <c r="C28" s="262">
        <v>10</v>
      </c>
      <c r="D28" s="262">
        <v>2695236</v>
      </c>
      <c r="E28" s="262">
        <v>544000</v>
      </c>
      <c r="F28" s="262">
        <v>132600</v>
      </c>
      <c r="G28" s="262">
        <f>[2]专项表1!D46*10000</f>
        <v>1200000</v>
      </c>
      <c r="H28" s="262">
        <f t="shared" si="0"/>
        <v>4571836</v>
      </c>
    </row>
    <row r="29" s="141" customFormat="1" ht="23" customHeight="1" spans="1:8">
      <c r="A29" s="264" t="s">
        <v>341</v>
      </c>
      <c r="B29" s="262">
        <v>2</v>
      </c>
      <c r="C29" s="262"/>
      <c r="D29" s="262">
        <v>324083</v>
      </c>
      <c r="E29" s="262">
        <v>36000</v>
      </c>
      <c r="F29" s="262">
        <v>15360</v>
      </c>
      <c r="G29" s="262">
        <f>[2]专项表1!D92*10000</f>
        <v>100000</v>
      </c>
      <c r="H29" s="262">
        <f t="shared" si="0"/>
        <v>475443</v>
      </c>
    </row>
    <row r="30" s="141" customFormat="1" ht="23" customHeight="1" spans="1:8">
      <c r="A30" s="264" t="s">
        <v>342</v>
      </c>
      <c r="B30" s="262">
        <v>23</v>
      </c>
      <c r="C30" s="262">
        <v>14</v>
      </c>
      <c r="D30" s="262">
        <v>4446266</v>
      </c>
      <c r="E30" s="262">
        <v>621000</v>
      </c>
      <c r="F30" s="262">
        <v>178800</v>
      </c>
      <c r="G30" s="262">
        <f>[2]专项表1!D69*10000</f>
        <v>1330000</v>
      </c>
      <c r="H30" s="262">
        <f t="shared" si="0"/>
        <v>6576066</v>
      </c>
    </row>
    <row r="31" s="141" customFormat="1" ht="23" customHeight="1" spans="1:8">
      <c r="A31" s="264" t="s">
        <v>343</v>
      </c>
      <c r="B31" s="262">
        <v>4</v>
      </c>
      <c r="C31" s="262">
        <v>2</v>
      </c>
      <c r="D31" s="262">
        <v>588465</v>
      </c>
      <c r="E31" s="262">
        <v>72000</v>
      </c>
      <c r="F31" s="262">
        <v>28560</v>
      </c>
      <c r="G31" s="262">
        <f>[2]专项表1!D131*10000</f>
        <v>54000</v>
      </c>
      <c r="H31" s="262">
        <f t="shared" si="0"/>
        <v>743025</v>
      </c>
    </row>
    <row r="32" s="141" customFormat="1" ht="23" customHeight="1" spans="1:8">
      <c r="A32" s="264" t="s">
        <v>344</v>
      </c>
      <c r="B32" s="262">
        <v>11</v>
      </c>
      <c r="C32" s="262">
        <v>4</v>
      </c>
      <c r="D32" s="262">
        <v>1892548</v>
      </c>
      <c r="E32" s="262">
        <v>297000</v>
      </c>
      <c r="F32" s="262">
        <v>92520</v>
      </c>
      <c r="G32" s="262">
        <f>[2]专项表1!D76*10000</f>
        <v>1195000</v>
      </c>
      <c r="H32" s="262">
        <f t="shared" si="0"/>
        <v>3477068</v>
      </c>
    </row>
    <row r="33" s="141" customFormat="1" ht="23" customHeight="1" spans="1:8">
      <c r="A33" s="264" t="s">
        <v>345</v>
      </c>
      <c r="B33" s="262">
        <v>36</v>
      </c>
      <c r="C33" s="262">
        <v>6</v>
      </c>
      <c r="D33" s="262">
        <v>5324392</v>
      </c>
      <c r="E33" s="262">
        <v>972000</v>
      </c>
      <c r="F33" s="262">
        <v>272070</v>
      </c>
      <c r="G33" s="262">
        <f>[2]专项表1!D80*10000</f>
        <v>360000</v>
      </c>
      <c r="H33" s="262">
        <f t="shared" si="0"/>
        <v>6928462</v>
      </c>
    </row>
    <row r="34" s="141" customFormat="1" ht="23" customHeight="1" spans="1:8">
      <c r="A34" s="264" t="s">
        <v>346</v>
      </c>
      <c r="B34" s="262">
        <v>9</v>
      </c>
      <c r="C34" s="262"/>
      <c r="D34" s="262">
        <v>1205266</v>
      </c>
      <c r="E34" s="262">
        <v>243000</v>
      </c>
      <c r="F34" s="262">
        <v>69600</v>
      </c>
      <c r="G34" s="262">
        <f>[2]专项表1!D83*10000</f>
        <v>830000</v>
      </c>
      <c r="H34" s="262">
        <f t="shared" si="0"/>
        <v>2347866</v>
      </c>
    </row>
    <row r="35" s="141" customFormat="1" ht="23" customHeight="1" spans="1:8">
      <c r="A35" s="264" t="s">
        <v>347</v>
      </c>
      <c r="B35" s="262">
        <v>5</v>
      </c>
      <c r="C35" s="262">
        <v>2</v>
      </c>
      <c r="D35" s="262">
        <v>809019</v>
      </c>
      <c r="E35" s="262">
        <v>135000</v>
      </c>
      <c r="F35" s="262">
        <v>43440</v>
      </c>
      <c r="G35" s="262">
        <f>[2]专项表1!D88*10000</f>
        <v>340000</v>
      </c>
      <c r="H35" s="262">
        <f t="shared" si="0"/>
        <v>1327459</v>
      </c>
    </row>
    <row r="36" s="141" customFormat="1" ht="23" customHeight="1" spans="1:8">
      <c r="A36" s="264" t="s">
        <v>348</v>
      </c>
      <c r="B36" s="262">
        <v>5</v>
      </c>
      <c r="C36" s="262"/>
      <c r="D36" s="262">
        <v>621205</v>
      </c>
      <c r="E36" s="262">
        <v>90000</v>
      </c>
      <c r="F36" s="262">
        <v>34920</v>
      </c>
      <c r="G36" s="262">
        <f>[2]专项表1!D291*10000</f>
        <v>45000</v>
      </c>
      <c r="H36" s="262">
        <f t="shared" si="0"/>
        <v>791125</v>
      </c>
    </row>
    <row r="37" s="141" customFormat="1" ht="23" customHeight="1" spans="1:8">
      <c r="A37" s="264" t="s">
        <v>349</v>
      </c>
      <c r="B37" s="262">
        <v>3</v>
      </c>
      <c r="C37" s="262"/>
      <c r="D37" s="262">
        <v>396893</v>
      </c>
      <c r="E37" s="262">
        <v>54000</v>
      </c>
      <c r="F37" s="262">
        <v>21960</v>
      </c>
      <c r="G37" s="262">
        <f>[2]专项表1!D155*10000</f>
        <v>90000</v>
      </c>
      <c r="H37" s="262">
        <f t="shared" si="0"/>
        <v>562853</v>
      </c>
    </row>
    <row r="38" s="141" customFormat="1" ht="23" customHeight="1" spans="1:8">
      <c r="A38" s="264" t="s">
        <v>350</v>
      </c>
      <c r="B38" s="262">
        <v>25</v>
      </c>
      <c r="C38" s="262">
        <v>12</v>
      </c>
      <c r="D38" s="262">
        <v>4331087</v>
      </c>
      <c r="E38" s="262">
        <v>800000</v>
      </c>
      <c r="F38" s="262">
        <v>218760</v>
      </c>
      <c r="G38" s="262">
        <f>[2]专项表1!D39*10000</f>
        <v>670000</v>
      </c>
      <c r="H38" s="262">
        <f t="shared" si="0"/>
        <v>6019847</v>
      </c>
    </row>
    <row r="39" s="141" customFormat="1" ht="23" customHeight="1" spans="1:8">
      <c r="A39" s="264" t="s">
        <v>351</v>
      </c>
      <c r="B39" s="262">
        <v>5</v>
      </c>
      <c r="C39" s="262">
        <v>1</v>
      </c>
      <c r="D39" s="262">
        <v>811775</v>
      </c>
      <c r="E39" s="262">
        <v>90000</v>
      </c>
      <c r="F39" s="262">
        <v>42480</v>
      </c>
      <c r="G39" s="262">
        <v>0</v>
      </c>
      <c r="H39" s="262">
        <f t="shared" si="0"/>
        <v>944255</v>
      </c>
    </row>
    <row r="40" s="141" customFormat="1" ht="23" customHeight="1" spans="1:8">
      <c r="A40" s="264" t="s">
        <v>352</v>
      </c>
      <c r="B40" s="262">
        <v>5</v>
      </c>
      <c r="C40" s="262">
        <v>3</v>
      </c>
      <c r="D40" s="262">
        <v>804114</v>
      </c>
      <c r="E40" s="262">
        <v>90000</v>
      </c>
      <c r="F40" s="262">
        <v>41040</v>
      </c>
      <c r="G40" s="262">
        <f>[2]专项表1!D143*10000</f>
        <v>180000</v>
      </c>
      <c r="H40" s="262">
        <f t="shared" si="0"/>
        <v>1115154</v>
      </c>
    </row>
    <row r="41" s="141" customFormat="1" ht="23" customHeight="1" spans="1:8">
      <c r="A41" s="264" t="s">
        <v>353</v>
      </c>
      <c r="B41" s="262">
        <v>3</v>
      </c>
      <c r="C41" s="262">
        <v>5</v>
      </c>
      <c r="D41" s="262">
        <v>532820</v>
      </c>
      <c r="E41" s="262">
        <v>54000</v>
      </c>
      <c r="F41" s="262">
        <v>21960</v>
      </c>
      <c r="G41" s="262">
        <f>[2]专项表1!D205*10000</f>
        <v>70000</v>
      </c>
      <c r="H41" s="262">
        <f t="shared" si="0"/>
        <v>678780</v>
      </c>
    </row>
    <row r="42" s="141" customFormat="1" ht="23" customHeight="1" spans="1:8">
      <c r="A42" s="264" t="s">
        <v>354</v>
      </c>
      <c r="B42" s="262">
        <v>2</v>
      </c>
      <c r="C42" s="262"/>
      <c r="D42" s="262">
        <v>262333</v>
      </c>
      <c r="E42" s="262">
        <v>36000</v>
      </c>
      <c r="F42" s="262">
        <v>15360</v>
      </c>
      <c r="G42" s="262">
        <v>45000</v>
      </c>
      <c r="H42" s="262">
        <f t="shared" si="0"/>
        <v>358693</v>
      </c>
    </row>
    <row r="43" s="141" customFormat="1" ht="23" customHeight="1" spans="1:8">
      <c r="A43" s="264" t="s">
        <v>355</v>
      </c>
      <c r="B43" s="262">
        <v>2</v>
      </c>
      <c r="C43" s="262"/>
      <c r="D43" s="262">
        <v>295078</v>
      </c>
      <c r="E43" s="262">
        <v>36000</v>
      </c>
      <c r="F43" s="262">
        <v>15120</v>
      </c>
      <c r="G43" s="262">
        <f>[2]专项表1!D137*10000</f>
        <v>40000</v>
      </c>
      <c r="H43" s="262">
        <f t="shared" si="0"/>
        <v>386198</v>
      </c>
    </row>
    <row r="44" s="141" customFormat="1" ht="23" customHeight="1" spans="1:8">
      <c r="A44" s="264" t="s">
        <v>356</v>
      </c>
      <c r="B44" s="262">
        <v>17</v>
      </c>
      <c r="C44" s="262">
        <v>5</v>
      </c>
      <c r="D44" s="262">
        <v>2735558</v>
      </c>
      <c r="E44" s="262">
        <v>306000</v>
      </c>
      <c r="F44" s="262">
        <v>121080</v>
      </c>
      <c r="G44" s="262">
        <v>170000</v>
      </c>
      <c r="H44" s="262">
        <f t="shared" si="0"/>
        <v>3332638</v>
      </c>
    </row>
    <row r="45" s="141" customFormat="1" ht="23" customHeight="1" spans="1:8">
      <c r="A45" s="264" t="s">
        <v>357</v>
      </c>
      <c r="B45" s="262">
        <v>8</v>
      </c>
      <c r="C45" s="262">
        <v>13</v>
      </c>
      <c r="D45" s="262">
        <v>1766169</v>
      </c>
      <c r="E45" s="262">
        <v>144000</v>
      </c>
      <c r="F45" s="262">
        <v>58320</v>
      </c>
      <c r="G45" s="262">
        <f>[2]专项表1!D221*10000</f>
        <v>23183000</v>
      </c>
      <c r="H45" s="262">
        <f t="shared" si="0"/>
        <v>25151489</v>
      </c>
    </row>
    <row r="46" s="141" customFormat="1" ht="23" customHeight="1" spans="1:8">
      <c r="A46" s="264" t="s">
        <v>358</v>
      </c>
      <c r="B46" s="262">
        <v>23</v>
      </c>
      <c r="C46" s="262">
        <v>19</v>
      </c>
      <c r="D46" s="262">
        <v>4347890</v>
      </c>
      <c r="E46" s="262">
        <v>414000</v>
      </c>
      <c r="F46" s="262">
        <v>151560</v>
      </c>
      <c r="G46" s="262">
        <v>0</v>
      </c>
      <c r="H46" s="262">
        <f t="shared" si="0"/>
        <v>4913450</v>
      </c>
    </row>
    <row r="47" s="141" customFormat="1" ht="23" customHeight="1" spans="1:8">
      <c r="A47" s="264" t="s">
        <v>359</v>
      </c>
      <c r="B47" s="262"/>
      <c r="C47" s="262">
        <v>3</v>
      </c>
      <c r="D47" s="262">
        <v>473794</v>
      </c>
      <c r="E47" s="262"/>
      <c r="F47" s="262"/>
      <c r="G47" s="262">
        <v>0</v>
      </c>
      <c r="H47" s="262">
        <f t="shared" si="0"/>
        <v>473794</v>
      </c>
    </row>
    <row r="48" s="141" customFormat="1" ht="23" customHeight="1" spans="1:8">
      <c r="A48" s="264" t="s">
        <v>360</v>
      </c>
      <c r="B48" s="262">
        <v>421</v>
      </c>
      <c r="C48" s="262">
        <v>216</v>
      </c>
      <c r="D48" s="262">
        <v>72217455</v>
      </c>
      <c r="E48" s="266"/>
      <c r="F48" s="262"/>
      <c r="G48" s="262">
        <v>0</v>
      </c>
      <c r="H48" s="262">
        <f t="shared" si="0"/>
        <v>72217455</v>
      </c>
    </row>
    <row r="49" s="141" customFormat="1" ht="23" customHeight="1" spans="1:8">
      <c r="A49" s="264" t="s">
        <v>361</v>
      </c>
      <c r="B49" s="262">
        <v>12</v>
      </c>
      <c r="C49" s="262"/>
      <c r="D49" s="262">
        <v>2592160</v>
      </c>
      <c r="E49" s="267"/>
      <c r="F49" s="262"/>
      <c r="G49" s="262">
        <v>0</v>
      </c>
      <c r="H49" s="262">
        <f t="shared" si="0"/>
        <v>2592160</v>
      </c>
    </row>
    <row r="50" s="141" customFormat="1" ht="23" customHeight="1" spans="1:8">
      <c r="A50" s="264" t="s">
        <v>362</v>
      </c>
      <c r="B50" s="262">
        <v>991</v>
      </c>
      <c r="C50" s="262">
        <v>478</v>
      </c>
      <c r="D50" s="262">
        <v>158870433</v>
      </c>
      <c r="E50" s="262">
        <v>7290000</v>
      </c>
      <c r="F50" s="262"/>
      <c r="G50" s="262">
        <v>0</v>
      </c>
      <c r="H50" s="262">
        <f t="shared" si="0"/>
        <v>166160433</v>
      </c>
    </row>
    <row r="51" s="141" customFormat="1" ht="23" customHeight="1" spans="1:8">
      <c r="A51" s="264" t="s">
        <v>363</v>
      </c>
      <c r="B51" s="262">
        <v>117</v>
      </c>
      <c r="C51" s="262">
        <v>189</v>
      </c>
      <c r="D51" s="262">
        <v>18535302</v>
      </c>
      <c r="E51" s="267"/>
      <c r="F51" s="262"/>
      <c r="G51" s="262">
        <v>0</v>
      </c>
      <c r="H51" s="262">
        <f t="shared" si="0"/>
        <v>18535302</v>
      </c>
    </row>
    <row r="52" s="141" customFormat="1" ht="23" customHeight="1" spans="1:8">
      <c r="A52" s="264" t="s">
        <v>364</v>
      </c>
      <c r="B52" s="262">
        <v>330</v>
      </c>
      <c r="C52" s="262"/>
      <c r="D52" s="262">
        <v>12652200</v>
      </c>
      <c r="E52" s="267"/>
      <c r="F52" s="262"/>
      <c r="G52" s="262">
        <v>0</v>
      </c>
      <c r="H52" s="262">
        <f t="shared" si="0"/>
        <v>12652200</v>
      </c>
    </row>
    <row r="53" s="141" customFormat="1" ht="23" customHeight="1" spans="1:8">
      <c r="A53" s="264" t="s">
        <v>365</v>
      </c>
      <c r="B53" s="262">
        <v>4</v>
      </c>
      <c r="C53" s="262">
        <v>12</v>
      </c>
      <c r="D53" s="262">
        <v>734053</v>
      </c>
      <c r="E53" s="267"/>
      <c r="F53" s="262"/>
      <c r="G53" s="262">
        <v>0</v>
      </c>
      <c r="H53" s="262">
        <f t="shared" si="0"/>
        <v>734053</v>
      </c>
    </row>
    <row r="54" s="141" customFormat="1" ht="23" customHeight="1" spans="1:8">
      <c r="A54" s="264" t="s">
        <v>366</v>
      </c>
      <c r="B54" s="262">
        <v>2</v>
      </c>
      <c r="C54" s="262"/>
      <c r="D54" s="262">
        <v>282035</v>
      </c>
      <c r="E54" s="262">
        <v>36000</v>
      </c>
      <c r="F54" s="262">
        <v>15360</v>
      </c>
      <c r="G54" s="262">
        <f>[2]专项表1!D133*10000</f>
        <v>270000</v>
      </c>
      <c r="H54" s="262">
        <f t="shared" si="0"/>
        <v>603395</v>
      </c>
    </row>
    <row r="55" s="141" customFormat="1" ht="23" customHeight="1" spans="1:8">
      <c r="A55" s="264" t="s">
        <v>367</v>
      </c>
      <c r="B55" s="262">
        <v>15</v>
      </c>
      <c r="C55" s="262">
        <v>1</v>
      </c>
      <c r="D55" s="262">
        <v>2247236</v>
      </c>
      <c r="E55" s="262">
        <v>270000</v>
      </c>
      <c r="F55" s="262">
        <v>122040</v>
      </c>
      <c r="G55" s="262">
        <v>0</v>
      </c>
      <c r="H55" s="262">
        <f t="shared" si="0"/>
        <v>2639276</v>
      </c>
    </row>
    <row r="56" s="141" customFormat="1" ht="23" customHeight="1" spans="1:8">
      <c r="A56" s="264" t="s">
        <v>368</v>
      </c>
      <c r="B56" s="262">
        <v>17</v>
      </c>
      <c r="C56" s="262">
        <v>14</v>
      </c>
      <c r="D56" s="262">
        <v>2873259</v>
      </c>
      <c r="E56" s="262">
        <v>306000</v>
      </c>
      <c r="F56" s="262">
        <v>279960</v>
      </c>
      <c r="G56" s="262">
        <f>[2]专项表1!D207*10000</f>
        <v>500000</v>
      </c>
      <c r="H56" s="262">
        <f t="shared" si="0"/>
        <v>3959219</v>
      </c>
    </row>
    <row r="57" s="141" customFormat="1" ht="23" customHeight="1" spans="1:8">
      <c r="A57" s="264" t="s">
        <v>369</v>
      </c>
      <c r="B57" s="262">
        <v>12</v>
      </c>
      <c r="C57" s="262">
        <v>10</v>
      </c>
      <c r="D57" s="262">
        <v>1900588</v>
      </c>
      <c r="E57" s="262">
        <v>216000</v>
      </c>
      <c r="F57" s="262">
        <v>91560</v>
      </c>
      <c r="G57" s="262">
        <f>[2]专项表1!D210*10000</f>
        <v>6800000</v>
      </c>
      <c r="H57" s="262">
        <f t="shared" si="0"/>
        <v>9008148</v>
      </c>
    </row>
    <row r="58" s="141" customFormat="1" ht="23" customHeight="1" spans="1:8">
      <c r="A58" s="264" t="s">
        <v>370</v>
      </c>
      <c r="B58" s="262">
        <v>5</v>
      </c>
      <c r="C58" s="262"/>
      <c r="D58" s="262">
        <v>651551</v>
      </c>
      <c r="E58" s="262">
        <v>90000</v>
      </c>
      <c r="F58" s="262">
        <v>35160</v>
      </c>
      <c r="G58" s="262">
        <f>[2]专项表1!D258*10000</f>
        <v>1998000</v>
      </c>
      <c r="H58" s="262">
        <f t="shared" si="0"/>
        <v>2774711</v>
      </c>
    </row>
    <row r="59" s="141" customFormat="1" ht="23" customHeight="1" spans="1:8">
      <c r="A59" s="264" t="s">
        <v>371</v>
      </c>
      <c r="B59" s="262">
        <v>7</v>
      </c>
      <c r="C59" s="262">
        <v>1</v>
      </c>
      <c r="D59" s="262">
        <v>1071272</v>
      </c>
      <c r="E59" s="262">
        <v>126000</v>
      </c>
      <c r="F59" s="262">
        <v>57360</v>
      </c>
      <c r="G59" s="262">
        <f>[2]专项表1!D214*10000</f>
        <v>3540000</v>
      </c>
      <c r="H59" s="262">
        <f t="shared" si="0"/>
        <v>4794632</v>
      </c>
    </row>
    <row r="60" s="141" customFormat="1" ht="23" customHeight="1" spans="1:8">
      <c r="A60" s="264" t="s">
        <v>372</v>
      </c>
      <c r="B60" s="262">
        <v>166</v>
      </c>
      <c r="C60" s="262">
        <v>97</v>
      </c>
      <c r="D60" s="262">
        <v>10927400</v>
      </c>
      <c r="E60" s="262">
        <v>2210000</v>
      </c>
      <c r="F60" s="262"/>
      <c r="G60" s="262">
        <v>0</v>
      </c>
      <c r="H60" s="262">
        <f t="shared" si="0"/>
        <v>13137400</v>
      </c>
    </row>
    <row r="61" s="141" customFormat="1" ht="23" customHeight="1" spans="1:8">
      <c r="A61" s="264" t="s">
        <v>373</v>
      </c>
      <c r="B61" s="262">
        <v>19</v>
      </c>
      <c r="C61" s="262">
        <v>21</v>
      </c>
      <c r="D61" s="262">
        <v>3495442</v>
      </c>
      <c r="E61" s="262">
        <v>342000</v>
      </c>
      <c r="F61" s="262">
        <v>141720</v>
      </c>
      <c r="G61" s="262">
        <f>[2]专项表1!D183*10000</f>
        <v>10346100</v>
      </c>
      <c r="H61" s="262">
        <f t="shared" si="0"/>
        <v>14325262</v>
      </c>
    </row>
    <row r="62" s="141" customFormat="1" ht="23" customHeight="1" spans="1:8">
      <c r="A62" s="264" t="s">
        <v>374</v>
      </c>
      <c r="B62" s="262">
        <v>6</v>
      </c>
      <c r="C62" s="262"/>
      <c r="D62" s="262">
        <v>965093</v>
      </c>
      <c r="E62" s="262">
        <v>108000</v>
      </c>
      <c r="F62" s="262">
        <v>7560</v>
      </c>
      <c r="G62" s="262">
        <f>[2]专项表1!D196*10000</f>
        <v>90000</v>
      </c>
      <c r="H62" s="262">
        <f t="shared" si="0"/>
        <v>1170653</v>
      </c>
    </row>
    <row r="63" s="141" customFormat="1" ht="23" customHeight="1" spans="1:8">
      <c r="A63" s="264" t="s">
        <v>375</v>
      </c>
      <c r="B63" s="262">
        <v>2</v>
      </c>
      <c r="C63" s="262"/>
      <c r="D63" s="262">
        <v>333750</v>
      </c>
      <c r="E63" s="262">
        <v>36000</v>
      </c>
      <c r="F63" s="262">
        <v>20280</v>
      </c>
      <c r="G63" s="262">
        <f>[2]专项表1!D194*10000</f>
        <v>90000</v>
      </c>
      <c r="H63" s="262">
        <f t="shared" si="0"/>
        <v>480030</v>
      </c>
    </row>
    <row r="64" s="141" customFormat="1" ht="23" customHeight="1" spans="1:8">
      <c r="A64" s="264" t="s">
        <v>376</v>
      </c>
      <c r="B64" s="262">
        <v>19</v>
      </c>
      <c r="C64" s="262">
        <v>21</v>
      </c>
      <c r="D64" s="262">
        <v>3068416</v>
      </c>
      <c r="E64" s="262">
        <v>342000</v>
      </c>
      <c r="F64" s="262">
        <v>38520</v>
      </c>
      <c r="G64" s="262">
        <f>[2]专项表1!D252*10000</f>
        <v>720000</v>
      </c>
      <c r="H64" s="262">
        <f t="shared" si="0"/>
        <v>4168936</v>
      </c>
    </row>
    <row r="65" s="141" customFormat="1" ht="23" customHeight="1" spans="1:8">
      <c r="A65" s="264" t="s">
        <v>377</v>
      </c>
      <c r="B65" s="262">
        <v>7</v>
      </c>
      <c r="C65" s="262">
        <v>5</v>
      </c>
      <c r="D65" s="262">
        <v>1137169</v>
      </c>
      <c r="E65" s="262">
        <v>126000</v>
      </c>
      <c r="F65" s="262">
        <v>7800</v>
      </c>
      <c r="G65" s="262">
        <f>[2]专项表1!D198*10000</f>
        <v>605000</v>
      </c>
      <c r="H65" s="262">
        <f t="shared" si="0"/>
        <v>1875969</v>
      </c>
    </row>
    <row r="66" s="141" customFormat="1" ht="23" customHeight="1" spans="1:8">
      <c r="A66" s="264" t="s">
        <v>378</v>
      </c>
      <c r="B66" s="262">
        <v>8</v>
      </c>
      <c r="C66" s="262"/>
      <c r="D66" s="262">
        <v>1176514</v>
      </c>
      <c r="E66" s="262">
        <v>144000</v>
      </c>
      <c r="F66" s="262">
        <v>55920</v>
      </c>
      <c r="G66" s="262">
        <v>15042400</v>
      </c>
      <c r="H66" s="262">
        <f t="shared" si="0"/>
        <v>16418834</v>
      </c>
    </row>
    <row r="67" s="141" customFormat="1" ht="23" customHeight="1" spans="1:8">
      <c r="A67" s="264" t="s">
        <v>379</v>
      </c>
      <c r="B67" s="262">
        <v>15</v>
      </c>
      <c r="C67" s="262">
        <v>4</v>
      </c>
      <c r="D67" s="262">
        <v>2256726</v>
      </c>
      <c r="E67" s="262">
        <v>370000</v>
      </c>
      <c r="F67" s="262">
        <v>108600</v>
      </c>
      <c r="G67" s="262">
        <f>[2]专项表1!D288*10000</f>
        <v>43980000</v>
      </c>
      <c r="H67" s="262">
        <f t="shared" si="0"/>
        <v>46715326</v>
      </c>
    </row>
    <row r="68" s="141" customFormat="1" ht="23" customHeight="1" spans="1:8">
      <c r="A68" s="264" t="s">
        <v>380</v>
      </c>
      <c r="B68" s="262">
        <v>25</v>
      </c>
      <c r="C68" s="262">
        <v>23</v>
      </c>
      <c r="D68" s="262">
        <v>4169512</v>
      </c>
      <c r="E68" s="262">
        <v>450000</v>
      </c>
      <c r="F68" s="262">
        <v>186480</v>
      </c>
      <c r="G68" s="262">
        <f>[2]专项表1!D271*10000</f>
        <v>25000</v>
      </c>
      <c r="H68" s="262">
        <f t="shared" si="0"/>
        <v>4830992</v>
      </c>
    </row>
    <row r="69" s="141" customFormat="1" ht="23" customHeight="1" spans="1:8">
      <c r="A69" s="264" t="s">
        <v>381</v>
      </c>
      <c r="B69" s="262">
        <v>117</v>
      </c>
      <c r="C69" s="262">
        <v>175</v>
      </c>
      <c r="D69" s="262">
        <v>19820987</v>
      </c>
      <c r="E69" s="262">
        <v>1723500</v>
      </c>
      <c r="F69" s="262">
        <v>7800</v>
      </c>
      <c r="G69" s="262">
        <v>3200000</v>
      </c>
      <c r="H69" s="262">
        <f t="shared" ref="H69:H111" si="1">SUM(D69:G69)</f>
        <v>24752287</v>
      </c>
    </row>
    <row r="70" s="141" customFormat="1" ht="23" customHeight="1" spans="1:8">
      <c r="A70" s="264" t="s">
        <v>382</v>
      </c>
      <c r="B70" s="262">
        <v>51</v>
      </c>
      <c r="C70" s="262">
        <v>10</v>
      </c>
      <c r="D70" s="262">
        <v>6715433</v>
      </c>
      <c r="E70" s="262">
        <v>1227500</v>
      </c>
      <c r="F70" s="262">
        <v>359357</v>
      </c>
      <c r="G70" s="262">
        <v>0</v>
      </c>
      <c r="H70" s="262">
        <f t="shared" si="1"/>
        <v>8302290</v>
      </c>
    </row>
    <row r="71" s="141" customFormat="1" ht="23" customHeight="1" spans="1:8">
      <c r="A71" s="264" t="s">
        <v>383</v>
      </c>
      <c r="B71" s="262">
        <v>8</v>
      </c>
      <c r="C71" s="262"/>
      <c r="D71" s="262">
        <v>1011386</v>
      </c>
      <c r="E71" s="262">
        <v>144000</v>
      </c>
      <c r="F71" s="262">
        <v>22680</v>
      </c>
      <c r="G71" s="262">
        <f>[2]专项表1!D159*10000</f>
        <v>100000</v>
      </c>
      <c r="H71" s="262">
        <f t="shared" si="1"/>
        <v>1278066</v>
      </c>
    </row>
    <row r="72" s="141" customFormat="1" ht="23" customHeight="1" spans="1:8">
      <c r="A72" s="264" t="s">
        <v>384</v>
      </c>
      <c r="B72" s="262">
        <v>5</v>
      </c>
      <c r="C72" s="262"/>
      <c r="D72" s="262">
        <v>731246</v>
      </c>
      <c r="E72" s="262">
        <v>90000</v>
      </c>
      <c r="F72" s="262">
        <v>37320</v>
      </c>
      <c r="G72" s="262">
        <f>[2]专项表1!D157*10000</f>
        <v>50000</v>
      </c>
      <c r="H72" s="262">
        <f t="shared" si="1"/>
        <v>908566</v>
      </c>
    </row>
    <row r="73" s="141" customFormat="1" ht="23" customHeight="1" spans="1:8">
      <c r="A73" s="264" t="s">
        <v>385</v>
      </c>
      <c r="B73" s="262">
        <v>53</v>
      </c>
      <c r="C73" s="262">
        <v>37</v>
      </c>
      <c r="D73" s="262">
        <v>5697200</v>
      </c>
      <c r="E73" s="262">
        <v>2930000</v>
      </c>
      <c r="F73" s="262">
        <v>15120</v>
      </c>
      <c r="G73" s="262">
        <f>[2]专项表1!D273*10000</f>
        <v>1730000</v>
      </c>
      <c r="H73" s="262">
        <f t="shared" si="1"/>
        <v>10372320</v>
      </c>
    </row>
    <row r="74" s="141" customFormat="1" ht="23" customHeight="1" spans="1:8">
      <c r="A74" s="264" t="s">
        <v>386</v>
      </c>
      <c r="B74" s="262">
        <v>24</v>
      </c>
      <c r="C74" s="262">
        <v>14</v>
      </c>
      <c r="D74" s="262">
        <v>3801336</v>
      </c>
      <c r="E74" s="262">
        <v>432000</v>
      </c>
      <c r="F74" s="262">
        <v>182640</v>
      </c>
      <c r="G74" s="262">
        <f>[2]专项表1!D217*10000</f>
        <v>1365000</v>
      </c>
      <c r="H74" s="262">
        <f t="shared" si="1"/>
        <v>5780976</v>
      </c>
    </row>
    <row r="75" s="141" customFormat="1" ht="23" customHeight="1" spans="1:8">
      <c r="A75" s="264" t="s">
        <v>387</v>
      </c>
      <c r="B75" s="262">
        <v>137</v>
      </c>
      <c r="C75" s="262"/>
      <c r="D75" s="262">
        <v>6619200</v>
      </c>
      <c r="E75" s="262">
        <v>1450000</v>
      </c>
      <c r="F75" s="262"/>
      <c r="G75" s="262">
        <v>0</v>
      </c>
      <c r="H75" s="262">
        <f t="shared" si="1"/>
        <v>8069200</v>
      </c>
    </row>
    <row r="76" s="141" customFormat="1" ht="23" customHeight="1" spans="1:8">
      <c r="A76" s="264" t="s">
        <v>388</v>
      </c>
      <c r="B76" s="262">
        <v>9</v>
      </c>
      <c r="C76" s="262">
        <v>2</v>
      </c>
      <c r="D76" s="262">
        <v>1327918</v>
      </c>
      <c r="E76" s="262">
        <v>162000</v>
      </c>
      <c r="F76" s="262">
        <v>65640</v>
      </c>
      <c r="G76" s="262">
        <f>[2]专项表1!D293*10000</f>
        <v>135000</v>
      </c>
      <c r="H76" s="262">
        <f t="shared" si="1"/>
        <v>1690558</v>
      </c>
    </row>
    <row r="77" s="141" customFormat="1" ht="23" customHeight="1" spans="1:8">
      <c r="A77" s="264" t="s">
        <v>389</v>
      </c>
      <c r="B77" s="262">
        <v>3</v>
      </c>
      <c r="C77" s="262"/>
      <c r="D77" s="262">
        <v>414992</v>
      </c>
      <c r="E77" s="262">
        <v>54000</v>
      </c>
      <c r="F77" s="262">
        <v>19800</v>
      </c>
      <c r="G77" s="262">
        <f>[2]专项表1!D298*10000</f>
        <v>1800000</v>
      </c>
      <c r="H77" s="262">
        <f t="shared" si="1"/>
        <v>2288792</v>
      </c>
    </row>
    <row r="78" s="141" customFormat="1" ht="23" customHeight="1" spans="1:8">
      <c r="A78" s="264" t="s">
        <v>390</v>
      </c>
      <c r="B78" s="262">
        <v>24</v>
      </c>
      <c r="C78" s="262"/>
      <c r="D78" s="262">
        <v>1503565</v>
      </c>
      <c r="E78" s="266"/>
      <c r="F78" s="262"/>
      <c r="G78" s="262">
        <v>0</v>
      </c>
      <c r="H78" s="262">
        <f t="shared" si="1"/>
        <v>1503565</v>
      </c>
    </row>
    <row r="79" s="141" customFormat="1" ht="23" customHeight="1" spans="1:8">
      <c r="A79" s="264" t="s">
        <v>391</v>
      </c>
      <c r="B79" s="262">
        <v>44</v>
      </c>
      <c r="C79" s="262"/>
      <c r="D79" s="262">
        <v>3433520</v>
      </c>
      <c r="E79" s="262"/>
      <c r="F79" s="262"/>
      <c r="G79" s="262">
        <v>0</v>
      </c>
      <c r="H79" s="262">
        <f t="shared" si="1"/>
        <v>3433520</v>
      </c>
    </row>
    <row r="80" s="141" customFormat="1" ht="23" customHeight="1" spans="1:8">
      <c r="A80" s="264" t="s">
        <v>392</v>
      </c>
      <c r="B80" s="262">
        <v>8</v>
      </c>
      <c r="C80" s="262"/>
      <c r="D80" s="262">
        <v>328000</v>
      </c>
      <c r="E80" s="262"/>
      <c r="F80" s="262"/>
      <c r="G80" s="262">
        <v>0</v>
      </c>
      <c r="H80" s="262">
        <f t="shared" si="1"/>
        <v>328000</v>
      </c>
    </row>
    <row r="81" s="141" customFormat="1" ht="23" customHeight="1" spans="1:8">
      <c r="A81" s="264" t="s">
        <v>393</v>
      </c>
      <c r="B81" s="262">
        <v>102</v>
      </c>
      <c r="C81" s="262">
        <v>98</v>
      </c>
      <c r="D81" s="262">
        <v>13308507</v>
      </c>
      <c r="E81" s="262"/>
      <c r="F81" s="262"/>
      <c r="G81" s="262">
        <v>0</v>
      </c>
      <c r="H81" s="262">
        <f t="shared" si="1"/>
        <v>13308507</v>
      </c>
    </row>
    <row r="82" s="141" customFormat="1" ht="23" customHeight="1" spans="1:8">
      <c r="A82" s="264" t="s">
        <v>394</v>
      </c>
      <c r="B82" s="262">
        <v>10</v>
      </c>
      <c r="C82" s="262">
        <v>14</v>
      </c>
      <c r="D82" s="262">
        <v>1390092</v>
      </c>
      <c r="E82" s="262"/>
      <c r="F82" s="262"/>
      <c r="G82" s="262">
        <v>0</v>
      </c>
      <c r="H82" s="262">
        <f t="shared" si="1"/>
        <v>1390092</v>
      </c>
    </row>
    <row r="83" s="141" customFormat="1" ht="23" customHeight="1" spans="1:8">
      <c r="A83" s="264" t="s">
        <v>395</v>
      </c>
      <c r="B83" s="262">
        <v>33</v>
      </c>
      <c r="C83" s="262"/>
      <c r="D83" s="262">
        <v>3630000</v>
      </c>
      <c r="E83" s="262"/>
      <c r="F83" s="262"/>
      <c r="G83" s="262">
        <v>0</v>
      </c>
      <c r="H83" s="262">
        <f t="shared" si="1"/>
        <v>3630000</v>
      </c>
    </row>
    <row r="84" s="141" customFormat="1" ht="23" customHeight="1" spans="1:8">
      <c r="A84" s="264" t="s">
        <v>396</v>
      </c>
      <c r="B84" s="262">
        <v>2</v>
      </c>
      <c r="C84" s="262"/>
      <c r="D84" s="262">
        <v>0</v>
      </c>
      <c r="E84" s="262"/>
      <c r="F84" s="262"/>
      <c r="G84" s="262">
        <v>0</v>
      </c>
      <c r="H84" s="262">
        <f t="shared" si="1"/>
        <v>0</v>
      </c>
    </row>
    <row r="85" s="141" customFormat="1" ht="23" customHeight="1" spans="1:8">
      <c r="A85" s="264" t="s">
        <v>397</v>
      </c>
      <c r="B85" s="262">
        <v>42</v>
      </c>
      <c r="C85" s="262">
        <v>22</v>
      </c>
      <c r="D85" s="262">
        <v>1967873</v>
      </c>
      <c r="E85" s="262"/>
      <c r="F85" s="262"/>
      <c r="G85" s="262">
        <v>0</v>
      </c>
      <c r="H85" s="262">
        <f t="shared" si="1"/>
        <v>1967873</v>
      </c>
    </row>
    <row r="86" s="141" customFormat="1" ht="23" customHeight="1" spans="1:8">
      <c r="A86" s="264" t="s">
        <v>398</v>
      </c>
      <c r="B86" s="262">
        <v>58</v>
      </c>
      <c r="C86" s="262">
        <v>17</v>
      </c>
      <c r="D86" s="262">
        <v>2369288</v>
      </c>
      <c r="E86" s="262"/>
      <c r="F86" s="262"/>
      <c r="G86" s="262">
        <v>0</v>
      </c>
      <c r="H86" s="262">
        <f t="shared" si="1"/>
        <v>2369288</v>
      </c>
    </row>
    <row r="87" s="141" customFormat="1" ht="23" customHeight="1" spans="1:8">
      <c r="A87" s="264" t="s">
        <v>399</v>
      </c>
      <c r="B87" s="262">
        <v>23</v>
      </c>
      <c r="C87" s="262"/>
      <c r="D87" s="262">
        <v>2530000</v>
      </c>
      <c r="E87" s="262"/>
      <c r="F87" s="262"/>
      <c r="G87" s="262">
        <v>0</v>
      </c>
      <c r="H87" s="262">
        <f t="shared" si="1"/>
        <v>2530000</v>
      </c>
    </row>
    <row r="88" s="141" customFormat="1" ht="23" customHeight="1" spans="1:8">
      <c r="A88" s="264" t="s">
        <v>400</v>
      </c>
      <c r="B88" s="262"/>
      <c r="C88" s="262">
        <v>11</v>
      </c>
      <c r="D88" s="262">
        <v>283701</v>
      </c>
      <c r="E88" s="262"/>
      <c r="F88" s="262"/>
      <c r="G88" s="262">
        <v>0</v>
      </c>
      <c r="H88" s="262">
        <f t="shared" si="1"/>
        <v>283701</v>
      </c>
    </row>
    <row r="89" s="141" customFormat="1" ht="23" customHeight="1" spans="1:8">
      <c r="A89" s="264" t="s">
        <v>401</v>
      </c>
      <c r="B89" s="262">
        <v>16</v>
      </c>
      <c r="C89" s="262"/>
      <c r="D89" s="262">
        <v>1760000</v>
      </c>
      <c r="E89" s="262"/>
      <c r="F89" s="262"/>
      <c r="G89" s="262">
        <v>0</v>
      </c>
      <c r="H89" s="262">
        <f t="shared" si="1"/>
        <v>1760000</v>
      </c>
    </row>
    <row r="90" s="141" customFormat="1" ht="23" customHeight="1" spans="1:8">
      <c r="A90" s="264" t="s">
        <v>402</v>
      </c>
      <c r="B90" s="262">
        <v>22</v>
      </c>
      <c r="C90" s="262"/>
      <c r="D90" s="262">
        <v>1011610</v>
      </c>
      <c r="E90" s="262"/>
      <c r="F90" s="262"/>
      <c r="G90" s="262">
        <v>0</v>
      </c>
      <c r="H90" s="262">
        <f t="shared" si="1"/>
        <v>1011610</v>
      </c>
    </row>
    <row r="91" s="141" customFormat="1" ht="23" customHeight="1" spans="1:8">
      <c r="A91" s="264" t="s">
        <v>403</v>
      </c>
      <c r="B91" s="262">
        <v>295</v>
      </c>
      <c r="C91" s="262"/>
      <c r="D91" s="262">
        <v>13000000</v>
      </c>
      <c r="E91" s="262"/>
      <c r="F91" s="262"/>
      <c r="G91" s="262">
        <v>0</v>
      </c>
      <c r="H91" s="262">
        <f t="shared" si="1"/>
        <v>13000000</v>
      </c>
    </row>
    <row r="92" s="141" customFormat="1" ht="23" customHeight="1" spans="1:8">
      <c r="A92" s="264" t="s">
        <v>404</v>
      </c>
      <c r="B92" s="262">
        <v>9</v>
      </c>
      <c r="C92" s="262"/>
      <c r="D92" s="262">
        <v>1241087</v>
      </c>
      <c r="E92" s="262"/>
      <c r="F92" s="262"/>
      <c r="G92" s="262">
        <v>0</v>
      </c>
      <c r="H92" s="262">
        <f t="shared" si="1"/>
        <v>1241087</v>
      </c>
    </row>
    <row r="93" s="141" customFormat="1" ht="23" customHeight="1" spans="1:8">
      <c r="A93" s="264" t="s">
        <v>405</v>
      </c>
      <c r="B93" s="262">
        <v>9</v>
      </c>
      <c r="C93" s="262"/>
      <c r="D93" s="262">
        <v>990000</v>
      </c>
      <c r="E93" s="262"/>
      <c r="F93" s="262"/>
      <c r="G93" s="262">
        <v>0</v>
      </c>
      <c r="H93" s="262">
        <f t="shared" si="1"/>
        <v>990000</v>
      </c>
    </row>
    <row r="94" s="141" customFormat="1" ht="23" customHeight="1" spans="1:8">
      <c r="A94" s="264" t="s">
        <v>406</v>
      </c>
      <c r="B94" s="262">
        <v>174</v>
      </c>
      <c r="C94" s="262">
        <v>190</v>
      </c>
      <c r="D94" s="262">
        <v>9377567</v>
      </c>
      <c r="E94" s="262"/>
      <c r="F94" s="262"/>
      <c r="G94" s="262">
        <v>0</v>
      </c>
      <c r="H94" s="262">
        <f t="shared" si="1"/>
        <v>9377567</v>
      </c>
    </row>
    <row r="95" s="141" customFormat="1" ht="23" customHeight="1" spans="1:8">
      <c r="A95" s="264" t="s">
        <v>407</v>
      </c>
      <c r="B95" s="262">
        <v>29</v>
      </c>
      <c r="C95" s="262"/>
      <c r="D95" s="262">
        <v>3190000</v>
      </c>
      <c r="E95" s="262"/>
      <c r="F95" s="262"/>
      <c r="G95" s="262">
        <v>0</v>
      </c>
      <c r="H95" s="262">
        <f t="shared" si="1"/>
        <v>3190000</v>
      </c>
    </row>
    <row r="96" s="141" customFormat="1" ht="23" customHeight="1" spans="1:8">
      <c r="A96" s="264" t="s">
        <v>408</v>
      </c>
      <c r="B96" s="262">
        <v>222</v>
      </c>
      <c r="C96" s="262"/>
      <c r="D96" s="262">
        <v>9974995</v>
      </c>
      <c r="E96" s="262"/>
      <c r="F96" s="262"/>
      <c r="G96" s="262">
        <v>0</v>
      </c>
      <c r="H96" s="262">
        <f t="shared" si="1"/>
        <v>9974995</v>
      </c>
    </row>
    <row r="97" s="141" customFormat="1" ht="23" customHeight="1" spans="1:8">
      <c r="A97" s="264" t="s">
        <v>409</v>
      </c>
      <c r="B97" s="262">
        <v>122</v>
      </c>
      <c r="C97" s="262"/>
      <c r="D97" s="262">
        <v>5068100</v>
      </c>
      <c r="E97" s="262"/>
      <c r="F97" s="262"/>
      <c r="G97" s="262">
        <v>0</v>
      </c>
      <c r="H97" s="262">
        <f t="shared" si="1"/>
        <v>5068100</v>
      </c>
    </row>
    <row r="98" s="141" customFormat="1" ht="23" customHeight="1" spans="1:8">
      <c r="A98" s="264" t="s">
        <v>410</v>
      </c>
      <c r="B98" s="262">
        <v>6</v>
      </c>
      <c r="C98" s="262"/>
      <c r="D98" s="262">
        <v>220000</v>
      </c>
      <c r="E98" s="262"/>
      <c r="F98" s="262"/>
      <c r="G98" s="262">
        <v>0</v>
      </c>
      <c r="H98" s="262">
        <f t="shared" si="1"/>
        <v>220000</v>
      </c>
    </row>
    <row r="99" s="141" customFormat="1" ht="23" customHeight="1" spans="1:8">
      <c r="A99" s="264" t="s">
        <v>411</v>
      </c>
      <c r="B99" s="262">
        <v>13</v>
      </c>
      <c r="C99" s="262"/>
      <c r="D99" s="262">
        <v>1430000</v>
      </c>
      <c r="E99" s="262"/>
      <c r="F99" s="262"/>
      <c r="G99" s="262">
        <v>0</v>
      </c>
      <c r="H99" s="262">
        <f t="shared" si="1"/>
        <v>1430000</v>
      </c>
    </row>
    <row r="100" s="141" customFormat="1" ht="35" customHeight="1" spans="1:8">
      <c r="A100" s="264" t="s">
        <v>412</v>
      </c>
      <c r="B100" s="262"/>
      <c r="C100" s="262"/>
      <c r="D100" s="262"/>
      <c r="E100" s="262"/>
      <c r="F100" s="262"/>
      <c r="G100" s="262">
        <f>[2]专项表1!D163*10000</f>
        <v>25000</v>
      </c>
      <c r="H100" s="262">
        <f t="shared" si="1"/>
        <v>25000</v>
      </c>
    </row>
    <row r="101" s="141" customFormat="1" ht="23" customHeight="1" spans="1:8">
      <c r="A101" s="262" t="s">
        <v>413</v>
      </c>
      <c r="B101" s="268"/>
      <c r="C101" s="268"/>
      <c r="D101" s="268"/>
      <c r="E101" s="268"/>
      <c r="F101" s="268"/>
      <c r="G101" s="262">
        <v>180000</v>
      </c>
      <c r="H101" s="262">
        <f t="shared" si="1"/>
        <v>180000</v>
      </c>
    </row>
    <row r="102" s="141" customFormat="1" customHeight="1" spans="1:8">
      <c r="A102" s="262" t="s">
        <v>414</v>
      </c>
      <c r="B102" s="268"/>
      <c r="C102" s="268"/>
      <c r="D102" s="268"/>
      <c r="E102" s="268"/>
      <c r="F102" s="268"/>
      <c r="G102" s="262">
        <v>45000</v>
      </c>
      <c r="H102" s="262">
        <f t="shared" si="1"/>
        <v>45000</v>
      </c>
    </row>
    <row r="103" s="141" customFormat="1" customHeight="1" spans="1:8">
      <c r="A103" s="262" t="s">
        <v>415</v>
      </c>
      <c r="B103" s="268"/>
      <c r="C103" s="268"/>
      <c r="D103" s="268"/>
      <c r="E103" s="268"/>
      <c r="F103" s="268"/>
      <c r="G103" s="262">
        <v>25000</v>
      </c>
      <c r="H103" s="262">
        <f t="shared" si="1"/>
        <v>25000</v>
      </c>
    </row>
    <row r="104" s="141" customFormat="1" customHeight="1" spans="1:8">
      <c r="A104" s="262" t="s">
        <v>416</v>
      </c>
      <c r="B104" s="268"/>
      <c r="C104" s="268"/>
      <c r="D104" s="268"/>
      <c r="E104" s="268"/>
      <c r="F104" s="268"/>
      <c r="G104" s="262">
        <v>1640000</v>
      </c>
      <c r="H104" s="262">
        <f t="shared" si="1"/>
        <v>1640000</v>
      </c>
    </row>
    <row r="105" s="141" customFormat="1" customHeight="1" spans="1:8">
      <c r="A105" s="262" t="s">
        <v>417</v>
      </c>
      <c r="B105" s="268"/>
      <c r="C105" s="268"/>
      <c r="D105" s="268"/>
      <c r="E105" s="268"/>
      <c r="F105" s="268"/>
      <c r="G105" s="262">
        <v>7768000</v>
      </c>
      <c r="H105" s="262">
        <f t="shared" si="1"/>
        <v>7768000</v>
      </c>
    </row>
    <row r="106" s="141" customFormat="1" customHeight="1" spans="1:8">
      <c r="A106" s="264" t="s">
        <v>418</v>
      </c>
      <c r="B106" s="268"/>
      <c r="C106" s="268"/>
      <c r="D106" s="268"/>
      <c r="E106" s="268"/>
      <c r="F106" s="268"/>
      <c r="G106" s="262">
        <v>30000</v>
      </c>
      <c r="H106" s="262">
        <f t="shared" si="1"/>
        <v>30000</v>
      </c>
    </row>
    <row r="107" s="141" customFormat="1" customHeight="1" spans="1:8">
      <c r="A107" s="269" t="s">
        <v>419</v>
      </c>
      <c r="B107" s="266"/>
      <c r="C107" s="266"/>
      <c r="D107" s="266"/>
      <c r="E107" s="266"/>
      <c r="F107" s="266"/>
      <c r="G107" s="262">
        <v>107673500</v>
      </c>
      <c r="H107" s="262">
        <f t="shared" si="1"/>
        <v>107673500</v>
      </c>
    </row>
    <row r="108" s="141" customFormat="1" customHeight="1" spans="1:8">
      <c r="A108" s="270" t="s">
        <v>420</v>
      </c>
      <c r="B108" s="266"/>
      <c r="C108" s="266"/>
      <c r="D108" s="266"/>
      <c r="E108" s="266"/>
      <c r="F108" s="266"/>
      <c r="G108" s="262">
        <f>[2]专项表1!D6*10000</f>
        <v>107540000</v>
      </c>
      <c r="H108" s="262">
        <f t="shared" si="1"/>
        <v>107540000</v>
      </c>
    </row>
    <row r="109" s="141" customFormat="1" customHeight="1" spans="1:8">
      <c r="A109" s="270" t="s">
        <v>421</v>
      </c>
      <c r="B109" s="266"/>
      <c r="C109" s="266"/>
      <c r="D109" s="266"/>
      <c r="E109" s="266"/>
      <c r="F109" s="266"/>
      <c r="G109" s="262">
        <f>[2]专项表1!D27*10000</f>
        <v>21050000</v>
      </c>
      <c r="H109" s="262">
        <f t="shared" si="1"/>
        <v>21050000</v>
      </c>
    </row>
    <row r="110" s="141" customFormat="1" customHeight="1" spans="1:8">
      <c r="A110" s="266" t="s">
        <v>422</v>
      </c>
      <c r="B110" s="266"/>
      <c r="C110" s="266"/>
      <c r="D110" s="266"/>
      <c r="E110" s="266"/>
      <c r="F110" s="266"/>
      <c r="G110" s="262">
        <v>23570000</v>
      </c>
      <c r="H110" s="262">
        <f t="shared" si="1"/>
        <v>23570000</v>
      </c>
    </row>
    <row r="111" s="141" customFormat="1" customHeight="1" spans="1:8">
      <c r="A111" s="264" t="s">
        <v>423</v>
      </c>
      <c r="B111" s="266"/>
      <c r="C111" s="266"/>
      <c r="D111" s="266"/>
      <c r="E111" s="266"/>
      <c r="F111" s="266"/>
      <c r="G111" s="262">
        <f>[2]专项表1!D161*10000</f>
        <v>100000</v>
      </c>
      <c r="H111" s="262">
        <f t="shared" si="1"/>
        <v>100000</v>
      </c>
    </row>
  </sheetData>
  <mergeCells count="1">
    <mergeCell ref="A1:H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1"/>
  <sheetViews>
    <sheetView workbookViewId="0">
      <selection activeCell="A1" sqref="A1:F1"/>
    </sheetView>
  </sheetViews>
  <sheetFormatPr defaultColWidth="10" defaultRowHeight="30" customHeight="1" outlineLevelCol="6"/>
  <cols>
    <col min="1" max="1" width="33.85" style="141" customWidth="1"/>
    <col min="2" max="5" width="19.725" style="141" customWidth="1"/>
    <col min="6" max="6" width="29.5833333333333" style="141" customWidth="1"/>
    <col min="7" max="7" width="29.6666666666667" style="141" customWidth="1"/>
    <col min="8" max="16382" width="10" style="141"/>
    <col min="16383" max="16384" width="10" style="257"/>
  </cols>
  <sheetData>
    <row r="1" s="141" customFormat="1" customHeight="1" spans="1:6">
      <c r="A1" s="258" t="s">
        <v>424</v>
      </c>
      <c r="B1" s="258"/>
      <c r="C1" s="258"/>
      <c r="D1" s="258"/>
      <c r="E1" s="258"/>
      <c r="F1" s="258"/>
    </row>
    <row r="2" s="141" customFormat="1" ht="23" customHeight="1" spans="1:6">
      <c r="A2" s="259"/>
      <c r="B2" s="259"/>
      <c r="C2" s="259"/>
      <c r="D2" s="259"/>
      <c r="E2" s="259"/>
      <c r="F2" s="260" t="s">
        <v>307</v>
      </c>
    </row>
    <row r="3" s="256" customFormat="1" ht="23" customHeight="1" spans="1:6">
      <c r="A3" s="261" t="s">
        <v>308</v>
      </c>
      <c r="B3" s="261" t="s">
        <v>309</v>
      </c>
      <c r="C3" s="261" t="s">
        <v>310</v>
      </c>
      <c r="D3" s="261" t="s">
        <v>311</v>
      </c>
      <c r="E3" s="261" t="s">
        <v>312</v>
      </c>
      <c r="F3" s="261" t="s">
        <v>313</v>
      </c>
    </row>
    <row r="4" s="141" customFormat="1" ht="23" customHeight="1" spans="1:7">
      <c r="A4" s="261" t="s">
        <v>315</v>
      </c>
      <c r="B4" s="262">
        <f>SUM(B5:B99)</f>
        <v>4413</v>
      </c>
      <c r="C4" s="262">
        <f>SUM(C5:C99)</f>
        <v>1904</v>
      </c>
      <c r="D4" s="262">
        <v>533769221</v>
      </c>
      <c r="E4" s="262">
        <v>34991510</v>
      </c>
      <c r="F4" s="262">
        <v>8653368</v>
      </c>
      <c r="G4" s="263"/>
    </row>
    <row r="5" s="141" customFormat="1" ht="23" customHeight="1" spans="1:7">
      <c r="A5" s="264" t="s">
        <v>316</v>
      </c>
      <c r="B5" s="262">
        <v>35</v>
      </c>
      <c r="C5" s="262">
        <v>28</v>
      </c>
      <c r="D5" s="262">
        <v>6477008</v>
      </c>
      <c r="E5" s="262">
        <v>1120000</v>
      </c>
      <c r="F5" s="262">
        <v>329520</v>
      </c>
      <c r="G5" s="141" t="s">
        <v>317</v>
      </c>
    </row>
    <row r="6" s="141" customFormat="1" ht="23" customHeight="1" spans="1:6">
      <c r="A6" s="264" t="s">
        <v>318</v>
      </c>
      <c r="B6" s="262">
        <v>27</v>
      </c>
      <c r="C6" s="262">
        <v>8</v>
      </c>
      <c r="D6" s="262">
        <v>4158188</v>
      </c>
      <c r="E6" s="262">
        <v>864000</v>
      </c>
      <c r="F6" s="262">
        <v>222360</v>
      </c>
    </row>
    <row r="7" s="141" customFormat="1" ht="23" customHeight="1" spans="1:6">
      <c r="A7" s="264" t="s">
        <v>319</v>
      </c>
      <c r="B7" s="262">
        <v>5</v>
      </c>
      <c r="C7" s="262">
        <v>4</v>
      </c>
      <c r="D7" s="262">
        <v>790250</v>
      </c>
      <c r="E7" s="262">
        <v>90000</v>
      </c>
      <c r="F7" s="262">
        <v>36120</v>
      </c>
    </row>
    <row r="8" s="141" customFormat="1" ht="23" customHeight="1" spans="1:6">
      <c r="A8" s="264" t="s">
        <v>320</v>
      </c>
      <c r="B8" s="262">
        <v>12</v>
      </c>
      <c r="C8" s="262">
        <v>1</v>
      </c>
      <c r="D8" s="262">
        <v>1676499</v>
      </c>
      <c r="E8" s="262">
        <v>216000</v>
      </c>
      <c r="F8" s="262">
        <v>85680</v>
      </c>
    </row>
    <row r="9" s="141" customFormat="1" ht="23" customHeight="1" spans="1:6">
      <c r="A9" s="264" t="s">
        <v>321</v>
      </c>
      <c r="B9" s="262">
        <v>15</v>
      </c>
      <c r="C9" s="262">
        <v>1</v>
      </c>
      <c r="D9" s="262">
        <v>2024239</v>
      </c>
      <c r="E9" s="262">
        <v>270000</v>
      </c>
      <c r="F9" s="262">
        <v>105000</v>
      </c>
    </row>
    <row r="10" s="141" customFormat="1" ht="23" customHeight="1" spans="1:6">
      <c r="A10" s="264" t="s">
        <v>322</v>
      </c>
      <c r="B10" s="262">
        <v>38</v>
      </c>
      <c r="C10" s="262">
        <v>13</v>
      </c>
      <c r="D10" s="262">
        <v>5679353</v>
      </c>
      <c r="E10" s="262">
        <v>684000</v>
      </c>
      <c r="F10" s="262">
        <v>138180</v>
      </c>
    </row>
    <row r="11" s="141" customFormat="1" ht="23" customHeight="1" spans="1:6">
      <c r="A11" s="264" t="s">
        <v>323</v>
      </c>
      <c r="B11" s="262">
        <v>29</v>
      </c>
      <c r="C11" s="262">
        <v>14</v>
      </c>
      <c r="D11" s="262">
        <v>4299437</v>
      </c>
      <c r="E11" s="262">
        <v>522000</v>
      </c>
      <c r="F11" s="262">
        <v>195360</v>
      </c>
    </row>
    <row r="12" s="141" customFormat="1" ht="23" customHeight="1" spans="1:6">
      <c r="A12" s="264" t="s">
        <v>324</v>
      </c>
      <c r="B12" s="262">
        <v>8</v>
      </c>
      <c r="C12" s="262">
        <v>12</v>
      </c>
      <c r="D12" s="262">
        <v>7706283</v>
      </c>
      <c r="E12" s="262">
        <v>144000</v>
      </c>
      <c r="F12" s="262">
        <v>56640</v>
      </c>
    </row>
    <row r="13" s="141" customFormat="1" ht="23" customHeight="1" spans="1:6">
      <c r="A13" s="264" t="s">
        <v>325</v>
      </c>
      <c r="B13" s="262">
        <v>8</v>
      </c>
      <c r="C13" s="262">
        <v>2</v>
      </c>
      <c r="D13" s="262">
        <v>1245869</v>
      </c>
      <c r="E13" s="262">
        <v>144000</v>
      </c>
      <c r="F13" s="262">
        <v>60240</v>
      </c>
    </row>
    <row r="14" s="141" customFormat="1" ht="23" customHeight="1" spans="1:6">
      <c r="A14" s="264" t="s">
        <v>326</v>
      </c>
      <c r="B14" s="262">
        <v>16</v>
      </c>
      <c r="C14" s="262">
        <v>15</v>
      </c>
      <c r="D14" s="262">
        <v>2711327</v>
      </c>
      <c r="E14" s="262">
        <v>288000</v>
      </c>
      <c r="F14" s="265">
        <v>127200</v>
      </c>
    </row>
    <row r="15" s="141" customFormat="1" ht="23" customHeight="1" spans="1:6">
      <c r="A15" s="264" t="s">
        <v>327</v>
      </c>
      <c r="B15" s="262">
        <v>10</v>
      </c>
      <c r="C15" s="262">
        <v>25</v>
      </c>
      <c r="D15" s="262">
        <v>2029902</v>
      </c>
      <c r="E15" s="262">
        <v>180000</v>
      </c>
      <c r="F15" s="262">
        <v>67320</v>
      </c>
    </row>
    <row r="16" s="141" customFormat="1" ht="23" customHeight="1" spans="1:6">
      <c r="A16" s="264" t="s">
        <v>328</v>
      </c>
      <c r="B16" s="262">
        <v>10</v>
      </c>
      <c r="C16" s="262"/>
      <c r="D16" s="262">
        <v>1335355</v>
      </c>
      <c r="E16" s="262">
        <v>180000</v>
      </c>
      <c r="F16" s="262">
        <v>140640</v>
      </c>
    </row>
    <row r="17" s="141" customFormat="1" ht="23" customHeight="1" spans="1:6">
      <c r="A17" s="264" t="s">
        <v>329</v>
      </c>
      <c r="B17" s="262">
        <v>2</v>
      </c>
      <c r="C17" s="262"/>
      <c r="D17" s="262">
        <v>266750</v>
      </c>
      <c r="E17" s="262">
        <v>36000</v>
      </c>
      <c r="F17" s="262">
        <v>15120</v>
      </c>
    </row>
    <row r="18" s="141" customFormat="1" ht="23" customHeight="1" spans="1:6">
      <c r="A18" s="264" t="s">
        <v>330</v>
      </c>
      <c r="B18" s="262">
        <v>9</v>
      </c>
      <c r="C18" s="262"/>
      <c r="D18" s="262">
        <v>1208050</v>
      </c>
      <c r="E18" s="262">
        <v>162000</v>
      </c>
      <c r="F18" s="262">
        <v>63961</v>
      </c>
    </row>
    <row r="19" s="141" customFormat="1" ht="23" customHeight="1" spans="1:6">
      <c r="A19" s="264" t="s">
        <v>331</v>
      </c>
      <c r="B19" s="262">
        <v>5</v>
      </c>
      <c r="C19" s="262"/>
      <c r="D19" s="262">
        <v>669699</v>
      </c>
      <c r="E19" s="262">
        <v>90000</v>
      </c>
      <c r="F19" s="262">
        <v>37080</v>
      </c>
    </row>
    <row r="20" s="141" customFormat="1" ht="23" customHeight="1" spans="1:6">
      <c r="A20" s="264" t="s">
        <v>332</v>
      </c>
      <c r="B20" s="262">
        <v>10</v>
      </c>
      <c r="C20" s="262"/>
      <c r="D20" s="262">
        <v>1345043</v>
      </c>
      <c r="E20" s="262">
        <v>180000</v>
      </c>
      <c r="F20" s="262">
        <v>69120</v>
      </c>
    </row>
    <row r="21" s="141" customFormat="1" ht="23" customHeight="1" spans="1:6">
      <c r="A21" s="264" t="s">
        <v>333</v>
      </c>
      <c r="B21" s="262">
        <v>6</v>
      </c>
      <c r="C21" s="262"/>
      <c r="D21" s="262">
        <v>811050</v>
      </c>
      <c r="E21" s="262">
        <v>108000</v>
      </c>
      <c r="F21" s="262">
        <v>42720</v>
      </c>
    </row>
    <row r="22" s="141" customFormat="1" ht="23" customHeight="1" spans="1:6">
      <c r="A22" s="264" t="s">
        <v>334</v>
      </c>
      <c r="B22" s="262">
        <v>3</v>
      </c>
      <c r="C22" s="262"/>
      <c r="D22" s="262">
        <v>384571</v>
      </c>
      <c r="E22" s="262">
        <v>54000</v>
      </c>
      <c r="F22" s="262">
        <v>21000</v>
      </c>
    </row>
    <row r="23" s="141" customFormat="1" ht="23" customHeight="1" spans="1:6">
      <c r="A23" s="264" t="s">
        <v>335</v>
      </c>
      <c r="B23" s="262">
        <v>10</v>
      </c>
      <c r="C23" s="262"/>
      <c r="D23" s="262">
        <v>1304530</v>
      </c>
      <c r="E23" s="262">
        <v>180000</v>
      </c>
      <c r="F23" s="262">
        <v>69120</v>
      </c>
    </row>
    <row r="24" s="141" customFormat="1" ht="23" customHeight="1" spans="1:6">
      <c r="A24" s="264" t="s">
        <v>336</v>
      </c>
      <c r="B24" s="262">
        <v>3</v>
      </c>
      <c r="C24" s="262"/>
      <c r="D24" s="262">
        <v>402602</v>
      </c>
      <c r="E24" s="262">
        <v>54000</v>
      </c>
      <c r="F24" s="262">
        <v>22920</v>
      </c>
    </row>
    <row r="25" s="141" customFormat="1" ht="23" customHeight="1" spans="1:6">
      <c r="A25" s="264" t="s">
        <v>337</v>
      </c>
      <c r="B25" s="262">
        <v>3</v>
      </c>
      <c r="C25" s="262"/>
      <c r="D25" s="262">
        <v>402486</v>
      </c>
      <c r="E25" s="262">
        <v>54000</v>
      </c>
      <c r="F25" s="262">
        <v>21960</v>
      </c>
    </row>
    <row r="26" s="141" customFormat="1" ht="23" customHeight="1" spans="1:6">
      <c r="A26" s="264" t="s">
        <v>338</v>
      </c>
      <c r="B26" s="262">
        <v>74</v>
      </c>
      <c r="C26" s="262"/>
      <c r="D26" s="262">
        <v>10871574</v>
      </c>
      <c r="E26" s="262">
        <v>1332000</v>
      </c>
      <c r="F26" s="262">
        <v>511920</v>
      </c>
    </row>
    <row r="27" s="141" customFormat="1" ht="23" customHeight="1" spans="1:6">
      <c r="A27" s="264" t="s">
        <v>339</v>
      </c>
      <c r="B27" s="262"/>
      <c r="C27" s="262"/>
      <c r="D27" s="262">
        <v>15000000</v>
      </c>
      <c r="E27" s="262">
        <v>2330510</v>
      </c>
      <c r="F27" s="262">
        <v>2760000</v>
      </c>
    </row>
    <row r="28" s="141" customFormat="1" ht="23" customHeight="1" spans="1:6">
      <c r="A28" s="264" t="s">
        <v>340</v>
      </c>
      <c r="B28" s="262">
        <v>17</v>
      </c>
      <c r="C28" s="262">
        <v>10</v>
      </c>
      <c r="D28" s="262">
        <v>2695236</v>
      </c>
      <c r="E28" s="262">
        <v>544000</v>
      </c>
      <c r="F28" s="262">
        <v>132600</v>
      </c>
    </row>
    <row r="29" s="141" customFormat="1" ht="23" customHeight="1" spans="1:6">
      <c r="A29" s="264" t="s">
        <v>341</v>
      </c>
      <c r="B29" s="262">
        <v>2</v>
      </c>
      <c r="C29" s="262"/>
      <c r="D29" s="262">
        <v>324083</v>
      </c>
      <c r="E29" s="262">
        <v>36000</v>
      </c>
      <c r="F29" s="262">
        <v>15360</v>
      </c>
    </row>
    <row r="30" s="141" customFormat="1" ht="23" customHeight="1" spans="1:6">
      <c r="A30" s="264" t="s">
        <v>342</v>
      </c>
      <c r="B30" s="262">
        <v>23</v>
      </c>
      <c r="C30" s="262">
        <v>14</v>
      </c>
      <c r="D30" s="262">
        <v>4446266</v>
      </c>
      <c r="E30" s="262">
        <v>621000</v>
      </c>
      <c r="F30" s="262">
        <v>178800</v>
      </c>
    </row>
    <row r="31" s="141" customFormat="1" ht="23" customHeight="1" spans="1:6">
      <c r="A31" s="264" t="s">
        <v>343</v>
      </c>
      <c r="B31" s="262">
        <v>4</v>
      </c>
      <c r="C31" s="262">
        <v>2</v>
      </c>
      <c r="D31" s="262">
        <v>588465</v>
      </c>
      <c r="E31" s="262">
        <v>72000</v>
      </c>
      <c r="F31" s="262">
        <v>28560</v>
      </c>
    </row>
    <row r="32" s="141" customFormat="1" ht="23" customHeight="1" spans="1:6">
      <c r="A32" s="264" t="s">
        <v>344</v>
      </c>
      <c r="B32" s="262">
        <v>11</v>
      </c>
      <c r="C32" s="262">
        <v>4</v>
      </c>
      <c r="D32" s="262">
        <v>1892548</v>
      </c>
      <c r="E32" s="262">
        <v>297000</v>
      </c>
      <c r="F32" s="262">
        <v>92520</v>
      </c>
    </row>
    <row r="33" s="141" customFormat="1" ht="23" customHeight="1" spans="1:6">
      <c r="A33" s="264" t="s">
        <v>345</v>
      </c>
      <c r="B33" s="262">
        <v>36</v>
      </c>
      <c r="C33" s="262">
        <v>6</v>
      </c>
      <c r="D33" s="262">
        <v>5324392</v>
      </c>
      <c r="E33" s="262">
        <v>972000</v>
      </c>
      <c r="F33" s="262">
        <v>272070</v>
      </c>
    </row>
    <row r="34" s="141" customFormat="1" ht="23" customHeight="1" spans="1:6">
      <c r="A34" s="264" t="s">
        <v>346</v>
      </c>
      <c r="B34" s="262">
        <v>9</v>
      </c>
      <c r="C34" s="262"/>
      <c r="D34" s="262">
        <v>1205266</v>
      </c>
      <c r="E34" s="262">
        <v>243000</v>
      </c>
      <c r="F34" s="262">
        <v>69600</v>
      </c>
    </row>
    <row r="35" s="141" customFormat="1" ht="23" customHeight="1" spans="1:6">
      <c r="A35" s="264" t="s">
        <v>347</v>
      </c>
      <c r="B35" s="262">
        <v>5</v>
      </c>
      <c r="C35" s="262">
        <v>2</v>
      </c>
      <c r="D35" s="262">
        <v>809019</v>
      </c>
      <c r="E35" s="262">
        <v>135000</v>
      </c>
      <c r="F35" s="262">
        <v>43440</v>
      </c>
    </row>
    <row r="36" s="141" customFormat="1" ht="23" customHeight="1" spans="1:6">
      <c r="A36" s="264" t="s">
        <v>348</v>
      </c>
      <c r="B36" s="262">
        <v>5</v>
      </c>
      <c r="C36" s="262"/>
      <c r="D36" s="262">
        <v>621205</v>
      </c>
      <c r="E36" s="262">
        <v>90000</v>
      </c>
      <c r="F36" s="262">
        <v>34920</v>
      </c>
    </row>
    <row r="37" s="141" customFormat="1" ht="23" customHeight="1" spans="1:6">
      <c r="A37" s="264" t="s">
        <v>349</v>
      </c>
      <c r="B37" s="262">
        <v>3</v>
      </c>
      <c r="C37" s="262"/>
      <c r="D37" s="262">
        <v>396893</v>
      </c>
      <c r="E37" s="262">
        <v>54000</v>
      </c>
      <c r="F37" s="262">
        <v>21960</v>
      </c>
    </row>
    <row r="38" s="141" customFormat="1" ht="23" customHeight="1" spans="1:6">
      <c r="A38" s="264" t="s">
        <v>350</v>
      </c>
      <c r="B38" s="262">
        <v>25</v>
      </c>
      <c r="C38" s="262">
        <v>12</v>
      </c>
      <c r="D38" s="262">
        <v>4331087</v>
      </c>
      <c r="E38" s="262">
        <v>800000</v>
      </c>
      <c r="F38" s="262">
        <v>218760</v>
      </c>
    </row>
    <row r="39" s="141" customFormat="1" ht="23" customHeight="1" spans="1:6">
      <c r="A39" s="264" t="s">
        <v>351</v>
      </c>
      <c r="B39" s="262">
        <v>5</v>
      </c>
      <c r="C39" s="262">
        <v>1</v>
      </c>
      <c r="D39" s="262">
        <v>811775</v>
      </c>
      <c r="E39" s="262">
        <v>90000</v>
      </c>
      <c r="F39" s="262">
        <v>42480</v>
      </c>
    </row>
    <row r="40" s="141" customFormat="1" ht="23" customHeight="1" spans="1:6">
      <c r="A40" s="264" t="s">
        <v>352</v>
      </c>
      <c r="B40" s="262">
        <v>5</v>
      </c>
      <c r="C40" s="262">
        <v>3</v>
      </c>
      <c r="D40" s="262">
        <v>804114</v>
      </c>
      <c r="E40" s="262">
        <v>90000</v>
      </c>
      <c r="F40" s="262">
        <v>41040</v>
      </c>
    </row>
    <row r="41" s="141" customFormat="1" ht="23" customHeight="1" spans="1:6">
      <c r="A41" s="264" t="s">
        <v>353</v>
      </c>
      <c r="B41" s="262">
        <v>3</v>
      </c>
      <c r="C41" s="262">
        <v>5</v>
      </c>
      <c r="D41" s="262">
        <v>532820</v>
      </c>
      <c r="E41" s="262">
        <v>54000</v>
      </c>
      <c r="F41" s="262">
        <v>21960</v>
      </c>
    </row>
    <row r="42" s="141" customFormat="1" ht="23" customHeight="1" spans="1:6">
      <c r="A42" s="264" t="s">
        <v>354</v>
      </c>
      <c r="B42" s="262">
        <v>2</v>
      </c>
      <c r="C42" s="262"/>
      <c r="D42" s="262">
        <v>262333</v>
      </c>
      <c r="E42" s="262">
        <v>36000</v>
      </c>
      <c r="F42" s="262">
        <v>15360</v>
      </c>
    </row>
    <row r="43" s="141" customFormat="1" ht="23" customHeight="1" spans="1:6">
      <c r="A43" s="264" t="s">
        <v>355</v>
      </c>
      <c r="B43" s="262">
        <v>2</v>
      </c>
      <c r="C43" s="262"/>
      <c r="D43" s="262">
        <v>295078</v>
      </c>
      <c r="E43" s="262">
        <v>36000</v>
      </c>
      <c r="F43" s="262">
        <v>15120</v>
      </c>
    </row>
    <row r="44" s="141" customFormat="1" ht="23" customHeight="1" spans="1:6">
      <c r="A44" s="264" t="s">
        <v>356</v>
      </c>
      <c r="B44" s="262">
        <v>17</v>
      </c>
      <c r="C44" s="262">
        <v>5</v>
      </c>
      <c r="D44" s="262">
        <v>2735558</v>
      </c>
      <c r="E44" s="262">
        <v>306000</v>
      </c>
      <c r="F44" s="262">
        <v>121080</v>
      </c>
    </row>
    <row r="45" s="141" customFormat="1" ht="23" customHeight="1" spans="1:6">
      <c r="A45" s="264" t="s">
        <v>357</v>
      </c>
      <c r="B45" s="262">
        <v>8</v>
      </c>
      <c r="C45" s="262">
        <v>13</v>
      </c>
      <c r="D45" s="262">
        <v>1766169</v>
      </c>
      <c r="E45" s="262">
        <v>144000</v>
      </c>
      <c r="F45" s="262">
        <v>58320</v>
      </c>
    </row>
    <row r="46" s="141" customFormat="1" ht="23" customHeight="1" spans="1:6">
      <c r="A46" s="264" t="s">
        <v>358</v>
      </c>
      <c r="B46" s="262">
        <v>23</v>
      </c>
      <c r="C46" s="262">
        <v>19</v>
      </c>
      <c r="D46" s="262">
        <v>4347890</v>
      </c>
      <c r="E46" s="262">
        <v>414000</v>
      </c>
      <c r="F46" s="262">
        <v>151560</v>
      </c>
    </row>
    <row r="47" s="141" customFormat="1" ht="23" customHeight="1" spans="1:6">
      <c r="A47" s="264" t="s">
        <v>359</v>
      </c>
      <c r="B47" s="262"/>
      <c r="C47" s="262">
        <v>3</v>
      </c>
      <c r="D47" s="262">
        <v>473794</v>
      </c>
      <c r="E47" s="262"/>
      <c r="F47" s="262"/>
    </row>
    <row r="48" s="141" customFormat="1" ht="23" customHeight="1" spans="1:6">
      <c r="A48" s="264" t="s">
        <v>360</v>
      </c>
      <c r="B48" s="262">
        <v>421</v>
      </c>
      <c r="C48" s="262">
        <v>216</v>
      </c>
      <c r="D48" s="262">
        <v>72217455</v>
      </c>
      <c r="E48" s="266"/>
      <c r="F48" s="262"/>
    </row>
    <row r="49" s="141" customFormat="1" ht="23" customHeight="1" spans="1:6">
      <c r="A49" s="264" t="s">
        <v>361</v>
      </c>
      <c r="B49" s="262">
        <v>12</v>
      </c>
      <c r="C49" s="262"/>
      <c r="D49" s="262">
        <v>2592160</v>
      </c>
      <c r="E49" s="267"/>
      <c r="F49" s="262"/>
    </row>
    <row r="50" s="141" customFormat="1" ht="23" customHeight="1" spans="1:6">
      <c r="A50" s="264" t="s">
        <v>362</v>
      </c>
      <c r="B50" s="262">
        <v>991</v>
      </c>
      <c r="C50" s="262">
        <v>478</v>
      </c>
      <c r="D50" s="262">
        <v>158870433</v>
      </c>
      <c r="E50" s="262">
        <v>7290000</v>
      </c>
      <c r="F50" s="262"/>
    </row>
    <row r="51" s="141" customFormat="1" ht="23" customHeight="1" spans="1:6">
      <c r="A51" s="264" t="s">
        <v>363</v>
      </c>
      <c r="B51" s="262">
        <v>117</v>
      </c>
      <c r="C51" s="262">
        <v>189</v>
      </c>
      <c r="D51" s="262">
        <v>18535302</v>
      </c>
      <c r="E51" s="267"/>
      <c r="F51" s="262"/>
    </row>
    <row r="52" s="141" customFormat="1" ht="23" customHeight="1" spans="1:6">
      <c r="A52" s="264" t="s">
        <v>364</v>
      </c>
      <c r="B52" s="262">
        <v>330</v>
      </c>
      <c r="C52" s="262"/>
      <c r="D52" s="262">
        <v>12652200</v>
      </c>
      <c r="E52" s="267"/>
      <c r="F52" s="262"/>
    </row>
    <row r="53" s="141" customFormat="1" ht="23" customHeight="1" spans="1:6">
      <c r="A53" s="264" t="s">
        <v>365</v>
      </c>
      <c r="B53" s="262">
        <v>4</v>
      </c>
      <c r="C53" s="262">
        <v>12</v>
      </c>
      <c r="D53" s="262">
        <v>734053</v>
      </c>
      <c r="E53" s="267"/>
      <c r="F53" s="262"/>
    </row>
    <row r="54" s="141" customFormat="1" ht="23" customHeight="1" spans="1:6">
      <c r="A54" s="264" t="s">
        <v>366</v>
      </c>
      <c r="B54" s="262">
        <v>2</v>
      </c>
      <c r="C54" s="262"/>
      <c r="D54" s="262">
        <v>282035</v>
      </c>
      <c r="E54" s="262">
        <v>36000</v>
      </c>
      <c r="F54" s="262">
        <v>15360</v>
      </c>
    </row>
    <row r="55" s="141" customFormat="1" ht="23" customHeight="1" spans="1:6">
      <c r="A55" s="264" t="s">
        <v>367</v>
      </c>
      <c r="B55" s="262">
        <v>15</v>
      </c>
      <c r="C55" s="262">
        <v>1</v>
      </c>
      <c r="D55" s="262">
        <v>2247236</v>
      </c>
      <c r="E55" s="262">
        <v>270000</v>
      </c>
      <c r="F55" s="262">
        <v>122040</v>
      </c>
    </row>
    <row r="56" s="141" customFormat="1" ht="23" customHeight="1" spans="1:6">
      <c r="A56" s="264" t="s">
        <v>368</v>
      </c>
      <c r="B56" s="262">
        <v>17</v>
      </c>
      <c r="C56" s="262">
        <v>14</v>
      </c>
      <c r="D56" s="262">
        <v>2873259</v>
      </c>
      <c r="E56" s="262">
        <v>306000</v>
      </c>
      <c r="F56" s="262">
        <v>279960</v>
      </c>
    </row>
    <row r="57" s="141" customFormat="1" ht="23" customHeight="1" spans="1:6">
      <c r="A57" s="264" t="s">
        <v>369</v>
      </c>
      <c r="B57" s="262">
        <v>12</v>
      </c>
      <c r="C57" s="262">
        <v>10</v>
      </c>
      <c r="D57" s="262">
        <v>1900588</v>
      </c>
      <c r="E57" s="262">
        <v>216000</v>
      </c>
      <c r="F57" s="262">
        <v>91560</v>
      </c>
    </row>
    <row r="58" s="141" customFormat="1" ht="23" customHeight="1" spans="1:6">
      <c r="A58" s="264" t="s">
        <v>370</v>
      </c>
      <c r="B58" s="262">
        <v>5</v>
      </c>
      <c r="C58" s="262"/>
      <c r="D58" s="262">
        <v>651551</v>
      </c>
      <c r="E58" s="262">
        <v>90000</v>
      </c>
      <c r="F58" s="262">
        <v>35160</v>
      </c>
    </row>
    <row r="59" s="141" customFormat="1" ht="23" customHeight="1" spans="1:6">
      <c r="A59" s="264" t="s">
        <v>371</v>
      </c>
      <c r="B59" s="262">
        <v>7</v>
      </c>
      <c r="C59" s="262">
        <v>1</v>
      </c>
      <c r="D59" s="262">
        <v>1071272</v>
      </c>
      <c r="E59" s="262">
        <v>126000</v>
      </c>
      <c r="F59" s="262">
        <v>57360</v>
      </c>
    </row>
    <row r="60" s="141" customFormat="1" ht="23" customHeight="1" spans="1:6">
      <c r="A60" s="264" t="s">
        <v>372</v>
      </c>
      <c r="B60" s="262">
        <v>166</v>
      </c>
      <c r="C60" s="262">
        <v>97</v>
      </c>
      <c r="D60" s="262">
        <v>10927400</v>
      </c>
      <c r="E60" s="262">
        <v>2210000</v>
      </c>
      <c r="F60" s="262"/>
    </row>
    <row r="61" s="141" customFormat="1" ht="23" customHeight="1" spans="1:6">
      <c r="A61" s="264" t="s">
        <v>373</v>
      </c>
      <c r="B61" s="262">
        <v>19</v>
      </c>
      <c r="C61" s="262">
        <v>21</v>
      </c>
      <c r="D61" s="262">
        <v>3495442</v>
      </c>
      <c r="E61" s="262">
        <v>342000</v>
      </c>
      <c r="F61" s="262">
        <v>141720</v>
      </c>
    </row>
    <row r="62" s="141" customFormat="1" ht="23" customHeight="1" spans="1:6">
      <c r="A62" s="264" t="s">
        <v>374</v>
      </c>
      <c r="B62" s="262">
        <v>6</v>
      </c>
      <c r="C62" s="262"/>
      <c r="D62" s="262">
        <v>965093</v>
      </c>
      <c r="E62" s="262">
        <v>108000</v>
      </c>
      <c r="F62" s="262">
        <v>7560</v>
      </c>
    </row>
    <row r="63" s="141" customFormat="1" ht="23" customHeight="1" spans="1:6">
      <c r="A63" s="264" t="s">
        <v>375</v>
      </c>
      <c r="B63" s="262">
        <v>2</v>
      </c>
      <c r="C63" s="262"/>
      <c r="D63" s="262">
        <v>333750</v>
      </c>
      <c r="E63" s="262">
        <v>36000</v>
      </c>
      <c r="F63" s="262">
        <v>20280</v>
      </c>
    </row>
    <row r="64" s="141" customFormat="1" ht="23" customHeight="1" spans="1:6">
      <c r="A64" s="264" t="s">
        <v>376</v>
      </c>
      <c r="B64" s="262">
        <v>19</v>
      </c>
      <c r="C64" s="262">
        <v>21</v>
      </c>
      <c r="D64" s="262">
        <v>3068416</v>
      </c>
      <c r="E64" s="262">
        <v>342000</v>
      </c>
      <c r="F64" s="262">
        <v>38520</v>
      </c>
    </row>
    <row r="65" s="141" customFormat="1" ht="23" customHeight="1" spans="1:6">
      <c r="A65" s="264" t="s">
        <v>377</v>
      </c>
      <c r="B65" s="262">
        <v>7</v>
      </c>
      <c r="C65" s="262">
        <v>5</v>
      </c>
      <c r="D65" s="262">
        <v>1137169</v>
      </c>
      <c r="E65" s="262">
        <v>126000</v>
      </c>
      <c r="F65" s="262">
        <v>7800</v>
      </c>
    </row>
    <row r="66" s="141" customFormat="1" ht="23" customHeight="1" spans="1:6">
      <c r="A66" s="264" t="s">
        <v>378</v>
      </c>
      <c r="B66" s="262">
        <v>8</v>
      </c>
      <c r="C66" s="262"/>
      <c r="D66" s="262">
        <v>1176514</v>
      </c>
      <c r="E66" s="262">
        <v>144000</v>
      </c>
      <c r="F66" s="262">
        <v>55920</v>
      </c>
    </row>
    <row r="67" s="141" customFormat="1" ht="23" customHeight="1" spans="1:6">
      <c r="A67" s="264" t="s">
        <v>379</v>
      </c>
      <c r="B67" s="262">
        <v>15</v>
      </c>
      <c r="C67" s="262">
        <v>4</v>
      </c>
      <c r="D67" s="262">
        <v>2256726</v>
      </c>
      <c r="E67" s="262">
        <v>370000</v>
      </c>
      <c r="F67" s="262">
        <v>108600</v>
      </c>
    </row>
    <row r="68" s="141" customFormat="1" ht="23" customHeight="1" spans="1:6">
      <c r="A68" s="264" t="s">
        <v>380</v>
      </c>
      <c r="B68" s="262">
        <v>25</v>
      </c>
      <c r="C68" s="262">
        <v>23</v>
      </c>
      <c r="D68" s="262">
        <v>4169512</v>
      </c>
      <c r="E68" s="262">
        <v>450000</v>
      </c>
      <c r="F68" s="262">
        <v>186480</v>
      </c>
    </row>
    <row r="69" s="141" customFormat="1" ht="23" customHeight="1" spans="1:6">
      <c r="A69" s="264" t="s">
        <v>381</v>
      </c>
      <c r="B69" s="262">
        <v>117</v>
      </c>
      <c r="C69" s="262">
        <v>175</v>
      </c>
      <c r="D69" s="262">
        <v>19820987</v>
      </c>
      <c r="E69" s="262">
        <v>1723500</v>
      </c>
      <c r="F69" s="262">
        <v>7800</v>
      </c>
    </row>
    <row r="70" s="141" customFormat="1" ht="23" customHeight="1" spans="1:6">
      <c r="A70" s="264" t="s">
        <v>382</v>
      </c>
      <c r="B70" s="262">
        <v>51</v>
      </c>
      <c r="C70" s="262">
        <v>10</v>
      </c>
      <c r="D70" s="262">
        <v>6715433</v>
      </c>
      <c r="E70" s="262">
        <v>1227500</v>
      </c>
      <c r="F70" s="262">
        <v>359357</v>
      </c>
    </row>
    <row r="71" s="141" customFormat="1" ht="23" customHeight="1" spans="1:6">
      <c r="A71" s="264" t="s">
        <v>383</v>
      </c>
      <c r="B71" s="262">
        <v>8</v>
      </c>
      <c r="C71" s="262"/>
      <c r="D71" s="262">
        <v>1011386</v>
      </c>
      <c r="E71" s="262">
        <v>144000</v>
      </c>
      <c r="F71" s="262">
        <v>22680</v>
      </c>
    </row>
    <row r="72" s="141" customFormat="1" ht="23" customHeight="1" spans="1:6">
      <c r="A72" s="264" t="s">
        <v>384</v>
      </c>
      <c r="B72" s="262">
        <v>5</v>
      </c>
      <c r="C72" s="262"/>
      <c r="D72" s="262">
        <v>731246</v>
      </c>
      <c r="E72" s="262">
        <v>90000</v>
      </c>
      <c r="F72" s="262">
        <v>37320</v>
      </c>
    </row>
    <row r="73" s="141" customFormat="1" ht="23" customHeight="1" spans="1:6">
      <c r="A73" s="264" t="s">
        <v>385</v>
      </c>
      <c r="B73" s="262">
        <v>53</v>
      </c>
      <c r="C73" s="262">
        <v>37</v>
      </c>
      <c r="D73" s="262">
        <v>5697200</v>
      </c>
      <c r="E73" s="262">
        <v>2930000</v>
      </c>
      <c r="F73" s="262">
        <v>15120</v>
      </c>
    </row>
    <row r="74" s="141" customFormat="1" ht="23" customHeight="1" spans="1:6">
      <c r="A74" s="264" t="s">
        <v>386</v>
      </c>
      <c r="B74" s="262">
        <v>24</v>
      </c>
      <c r="C74" s="262">
        <v>14</v>
      </c>
      <c r="D74" s="262">
        <v>3801336</v>
      </c>
      <c r="E74" s="262">
        <v>432000</v>
      </c>
      <c r="F74" s="262">
        <v>182640</v>
      </c>
    </row>
    <row r="75" s="141" customFormat="1" ht="23" customHeight="1" spans="1:6">
      <c r="A75" s="264" t="s">
        <v>387</v>
      </c>
      <c r="B75" s="262">
        <v>137</v>
      </c>
      <c r="C75" s="262"/>
      <c r="D75" s="262">
        <v>6619200</v>
      </c>
      <c r="E75" s="262">
        <v>1450000</v>
      </c>
      <c r="F75" s="262"/>
    </row>
    <row r="76" s="141" customFormat="1" ht="23" customHeight="1" spans="1:6">
      <c r="A76" s="264" t="s">
        <v>388</v>
      </c>
      <c r="B76" s="262">
        <v>9</v>
      </c>
      <c r="C76" s="262">
        <v>2</v>
      </c>
      <c r="D76" s="262">
        <v>1327918</v>
      </c>
      <c r="E76" s="262">
        <v>162000</v>
      </c>
      <c r="F76" s="262">
        <v>65640</v>
      </c>
    </row>
    <row r="77" s="141" customFormat="1" ht="23" customHeight="1" spans="1:6">
      <c r="A77" s="264" t="s">
        <v>389</v>
      </c>
      <c r="B77" s="262">
        <v>3</v>
      </c>
      <c r="C77" s="262"/>
      <c r="D77" s="262">
        <v>414992</v>
      </c>
      <c r="E77" s="262">
        <v>54000</v>
      </c>
      <c r="F77" s="262">
        <v>19800</v>
      </c>
    </row>
    <row r="78" s="141" customFormat="1" ht="23" customHeight="1" spans="1:6">
      <c r="A78" s="264" t="s">
        <v>390</v>
      </c>
      <c r="B78" s="262">
        <v>24</v>
      </c>
      <c r="C78" s="262"/>
      <c r="D78" s="262">
        <v>1503565</v>
      </c>
      <c r="E78" s="266"/>
      <c r="F78" s="262"/>
    </row>
    <row r="79" s="141" customFormat="1" ht="23" customHeight="1" spans="1:6">
      <c r="A79" s="264" t="s">
        <v>391</v>
      </c>
      <c r="B79" s="262">
        <v>44</v>
      </c>
      <c r="C79" s="262"/>
      <c r="D79" s="262">
        <v>3433520</v>
      </c>
      <c r="E79" s="262"/>
      <c r="F79" s="262"/>
    </row>
    <row r="80" s="141" customFormat="1" ht="23" customHeight="1" spans="1:6">
      <c r="A80" s="264" t="s">
        <v>392</v>
      </c>
      <c r="B80" s="262">
        <v>8</v>
      </c>
      <c r="C80" s="262"/>
      <c r="D80" s="262">
        <v>328000</v>
      </c>
      <c r="E80" s="262"/>
      <c r="F80" s="262"/>
    </row>
    <row r="81" s="141" customFormat="1" ht="23" customHeight="1" spans="1:6">
      <c r="A81" s="264" t="s">
        <v>393</v>
      </c>
      <c r="B81" s="262">
        <v>102</v>
      </c>
      <c r="C81" s="262">
        <v>98</v>
      </c>
      <c r="D81" s="262">
        <v>13308507</v>
      </c>
      <c r="E81" s="262"/>
      <c r="F81" s="262"/>
    </row>
    <row r="82" s="141" customFormat="1" ht="23" customHeight="1" spans="1:6">
      <c r="A82" s="264" t="s">
        <v>394</v>
      </c>
      <c r="B82" s="262">
        <v>10</v>
      </c>
      <c r="C82" s="262">
        <v>14</v>
      </c>
      <c r="D82" s="262">
        <v>1390092</v>
      </c>
      <c r="E82" s="262"/>
      <c r="F82" s="262"/>
    </row>
    <row r="83" s="141" customFormat="1" ht="23" customHeight="1" spans="1:6">
      <c r="A83" s="264" t="s">
        <v>395</v>
      </c>
      <c r="B83" s="262">
        <v>33</v>
      </c>
      <c r="C83" s="262"/>
      <c r="D83" s="262">
        <v>3630000</v>
      </c>
      <c r="E83" s="262"/>
      <c r="F83" s="262"/>
    </row>
    <row r="84" s="141" customFormat="1" ht="23" customHeight="1" spans="1:6">
      <c r="A84" s="264" t="s">
        <v>396</v>
      </c>
      <c r="B84" s="262">
        <v>2</v>
      </c>
      <c r="C84" s="262"/>
      <c r="D84" s="262">
        <v>0</v>
      </c>
      <c r="E84" s="262"/>
      <c r="F84" s="262"/>
    </row>
    <row r="85" s="141" customFormat="1" ht="23" customHeight="1" spans="1:6">
      <c r="A85" s="264" t="s">
        <v>397</v>
      </c>
      <c r="B85" s="262">
        <v>42</v>
      </c>
      <c r="C85" s="262">
        <v>22</v>
      </c>
      <c r="D85" s="262">
        <v>1967873</v>
      </c>
      <c r="E85" s="262"/>
      <c r="F85" s="262"/>
    </row>
    <row r="86" s="141" customFormat="1" ht="23" customHeight="1" spans="1:6">
      <c r="A86" s="264" t="s">
        <v>398</v>
      </c>
      <c r="B86" s="262">
        <v>58</v>
      </c>
      <c r="C86" s="262">
        <v>17</v>
      </c>
      <c r="D86" s="262">
        <v>2369288</v>
      </c>
      <c r="E86" s="262"/>
      <c r="F86" s="262"/>
    </row>
    <row r="87" s="141" customFormat="1" ht="23" customHeight="1" spans="1:6">
      <c r="A87" s="264" t="s">
        <v>399</v>
      </c>
      <c r="B87" s="262">
        <v>23</v>
      </c>
      <c r="C87" s="262"/>
      <c r="D87" s="262">
        <v>2530000</v>
      </c>
      <c r="E87" s="262"/>
      <c r="F87" s="262"/>
    </row>
    <row r="88" s="141" customFormat="1" ht="23" customHeight="1" spans="1:6">
      <c r="A88" s="264" t="s">
        <v>400</v>
      </c>
      <c r="B88" s="262"/>
      <c r="C88" s="262">
        <v>11</v>
      </c>
      <c r="D88" s="262">
        <v>283701</v>
      </c>
      <c r="E88" s="262"/>
      <c r="F88" s="262"/>
    </row>
    <row r="89" s="141" customFormat="1" ht="23" customHeight="1" spans="1:6">
      <c r="A89" s="264" t="s">
        <v>401</v>
      </c>
      <c r="B89" s="262">
        <v>16</v>
      </c>
      <c r="C89" s="262"/>
      <c r="D89" s="262">
        <v>1760000</v>
      </c>
      <c r="E89" s="262"/>
      <c r="F89" s="262"/>
    </row>
    <row r="90" s="141" customFormat="1" ht="23" customHeight="1" spans="1:6">
      <c r="A90" s="264" t="s">
        <v>402</v>
      </c>
      <c r="B90" s="262">
        <v>22</v>
      </c>
      <c r="C90" s="262"/>
      <c r="D90" s="262">
        <v>1011610</v>
      </c>
      <c r="E90" s="262"/>
      <c r="F90" s="262"/>
    </row>
    <row r="91" s="141" customFormat="1" ht="23" customHeight="1" spans="1:6">
      <c r="A91" s="264" t="s">
        <v>403</v>
      </c>
      <c r="B91" s="262">
        <v>295</v>
      </c>
      <c r="C91" s="262"/>
      <c r="D91" s="262">
        <v>13000000</v>
      </c>
      <c r="E91" s="262"/>
      <c r="F91" s="262"/>
    </row>
    <row r="92" s="141" customFormat="1" ht="23" customHeight="1" spans="1:6">
      <c r="A92" s="264" t="s">
        <v>404</v>
      </c>
      <c r="B92" s="262">
        <v>9</v>
      </c>
      <c r="C92" s="262"/>
      <c r="D92" s="262">
        <v>1241087</v>
      </c>
      <c r="E92" s="262"/>
      <c r="F92" s="262"/>
    </row>
    <row r="93" s="141" customFormat="1" ht="23" customHeight="1" spans="1:6">
      <c r="A93" s="264" t="s">
        <v>405</v>
      </c>
      <c r="B93" s="262">
        <v>9</v>
      </c>
      <c r="C93" s="262"/>
      <c r="D93" s="262">
        <v>990000</v>
      </c>
      <c r="E93" s="262"/>
      <c r="F93" s="262"/>
    </row>
    <row r="94" s="141" customFormat="1" ht="23" customHeight="1" spans="1:6">
      <c r="A94" s="264" t="s">
        <v>406</v>
      </c>
      <c r="B94" s="262">
        <v>174</v>
      </c>
      <c r="C94" s="262">
        <v>190</v>
      </c>
      <c r="D94" s="262">
        <v>9377567</v>
      </c>
      <c r="E94" s="262"/>
      <c r="F94" s="262"/>
    </row>
    <row r="95" s="141" customFormat="1" ht="23" customHeight="1" spans="1:6">
      <c r="A95" s="264" t="s">
        <v>407</v>
      </c>
      <c r="B95" s="262">
        <v>29</v>
      </c>
      <c r="C95" s="262"/>
      <c r="D95" s="262">
        <v>3190000</v>
      </c>
      <c r="E95" s="262"/>
      <c r="F95" s="262"/>
    </row>
    <row r="96" s="141" customFormat="1" ht="23" customHeight="1" spans="1:6">
      <c r="A96" s="264" t="s">
        <v>408</v>
      </c>
      <c r="B96" s="262">
        <v>222</v>
      </c>
      <c r="C96" s="262"/>
      <c r="D96" s="262">
        <v>9974995</v>
      </c>
      <c r="E96" s="262"/>
      <c r="F96" s="262"/>
    </row>
    <row r="97" s="141" customFormat="1" ht="23" customHeight="1" spans="1:6">
      <c r="A97" s="264" t="s">
        <v>409</v>
      </c>
      <c r="B97" s="262">
        <v>122</v>
      </c>
      <c r="C97" s="262"/>
      <c r="D97" s="262">
        <v>5068100</v>
      </c>
      <c r="E97" s="262"/>
      <c r="F97" s="262"/>
    </row>
    <row r="98" s="141" customFormat="1" ht="23" customHeight="1" spans="1:6">
      <c r="A98" s="264" t="s">
        <v>410</v>
      </c>
      <c r="B98" s="262">
        <v>6</v>
      </c>
      <c r="C98" s="262"/>
      <c r="D98" s="262">
        <v>220000</v>
      </c>
      <c r="E98" s="262"/>
      <c r="F98" s="262"/>
    </row>
    <row r="99" s="141" customFormat="1" ht="23" customHeight="1" spans="1:6">
      <c r="A99" s="264" t="s">
        <v>411</v>
      </c>
      <c r="B99" s="262">
        <v>13</v>
      </c>
      <c r="C99" s="262"/>
      <c r="D99" s="262">
        <v>1430000</v>
      </c>
      <c r="E99" s="262"/>
      <c r="F99" s="262"/>
    </row>
    <row r="100" s="141" customFormat="1" ht="35" customHeight="1" spans="1:6">
      <c r="A100" s="264" t="s">
        <v>412</v>
      </c>
      <c r="B100" s="262"/>
      <c r="C100" s="262"/>
      <c r="D100" s="262"/>
      <c r="E100" s="262"/>
      <c r="F100" s="262"/>
    </row>
    <row r="101" s="141" customFormat="1" ht="23" customHeight="1" spans="1:6">
      <c r="A101" s="262" t="s">
        <v>413</v>
      </c>
      <c r="B101" s="268"/>
      <c r="C101" s="268"/>
      <c r="D101" s="268"/>
      <c r="E101" s="268"/>
      <c r="F101" s="268"/>
    </row>
    <row r="102" s="141" customFormat="1" customHeight="1" spans="1:6">
      <c r="A102" s="262" t="s">
        <v>414</v>
      </c>
      <c r="B102" s="268"/>
      <c r="C102" s="268"/>
      <c r="D102" s="268"/>
      <c r="E102" s="268"/>
      <c r="F102" s="268"/>
    </row>
    <row r="103" s="141" customFormat="1" customHeight="1" spans="1:6">
      <c r="A103" s="262" t="s">
        <v>415</v>
      </c>
      <c r="B103" s="268"/>
      <c r="C103" s="268"/>
      <c r="D103" s="268"/>
      <c r="E103" s="268"/>
      <c r="F103" s="268"/>
    </row>
    <row r="104" s="141" customFormat="1" customHeight="1" spans="1:6">
      <c r="A104" s="262" t="s">
        <v>416</v>
      </c>
      <c r="B104" s="268"/>
      <c r="C104" s="268"/>
      <c r="D104" s="268"/>
      <c r="E104" s="268"/>
      <c r="F104" s="268"/>
    </row>
    <row r="105" s="141" customFormat="1" customHeight="1" spans="1:6">
      <c r="A105" s="262" t="s">
        <v>417</v>
      </c>
      <c r="B105" s="268"/>
      <c r="C105" s="268"/>
      <c r="D105" s="268"/>
      <c r="E105" s="268"/>
      <c r="F105" s="268"/>
    </row>
    <row r="106" s="141" customFormat="1" customHeight="1" spans="1:6">
      <c r="A106" s="264" t="s">
        <v>418</v>
      </c>
      <c r="B106" s="268"/>
      <c r="C106" s="268"/>
      <c r="D106" s="268"/>
      <c r="E106" s="268"/>
      <c r="F106" s="268"/>
    </row>
    <row r="107" s="141" customFormat="1" customHeight="1" spans="1:6">
      <c r="A107" s="269" t="s">
        <v>419</v>
      </c>
      <c r="B107" s="266"/>
      <c r="C107" s="266"/>
      <c r="D107" s="266"/>
      <c r="E107" s="266"/>
      <c r="F107" s="266"/>
    </row>
    <row r="108" s="141" customFormat="1" customHeight="1" spans="1:6">
      <c r="A108" s="270" t="s">
        <v>420</v>
      </c>
      <c r="B108" s="266"/>
      <c r="C108" s="266"/>
      <c r="D108" s="266"/>
      <c r="E108" s="266"/>
      <c r="F108" s="266"/>
    </row>
    <row r="109" s="141" customFormat="1" customHeight="1" spans="1:6">
      <c r="A109" s="270" t="s">
        <v>421</v>
      </c>
      <c r="B109" s="266"/>
      <c r="C109" s="266"/>
      <c r="D109" s="266"/>
      <c r="E109" s="266"/>
      <c r="F109" s="266"/>
    </row>
    <row r="110" s="141" customFormat="1" customHeight="1" spans="1:6">
      <c r="A110" s="266" t="s">
        <v>422</v>
      </c>
      <c r="B110" s="266"/>
      <c r="C110" s="266"/>
      <c r="D110" s="266"/>
      <c r="E110" s="266"/>
      <c r="F110" s="266"/>
    </row>
    <row r="111" s="141" customFormat="1" customHeight="1" spans="1:6">
      <c r="A111" s="264" t="s">
        <v>423</v>
      </c>
      <c r="B111" s="266"/>
      <c r="C111" s="266"/>
      <c r="D111" s="266"/>
      <c r="E111" s="266"/>
      <c r="F111" s="266"/>
    </row>
  </sheetData>
  <mergeCells count="1">
    <mergeCell ref="A1:F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workbookViewId="0">
      <selection activeCell="B1" sqref="B1:F1"/>
    </sheetView>
  </sheetViews>
  <sheetFormatPr defaultColWidth="9" defaultRowHeight="13.5" outlineLevelCol="6"/>
  <cols>
    <col min="2" max="3" width="27.1333333333333" customWidth="1"/>
    <col min="4" max="4" width="20.25" style="231" customWidth="1"/>
    <col min="5" max="6" width="27.1333333333333" customWidth="1"/>
    <col min="7" max="7" width="9.38333333333333"/>
  </cols>
  <sheetData>
    <row r="1" ht="24" spans="1:7">
      <c r="A1" s="232"/>
      <c r="B1" s="233" t="s">
        <v>425</v>
      </c>
      <c r="C1" s="233"/>
      <c r="D1" s="234"/>
      <c r="E1" s="233"/>
      <c r="F1" s="233"/>
      <c r="G1" s="232"/>
    </row>
    <row r="2" ht="15" spans="1:7">
      <c r="A2" s="232"/>
      <c r="B2" s="235"/>
      <c r="C2" s="235"/>
      <c r="D2" s="236"/>
      <c r="E2" s="237"/>
      <c r="F2" s="238" t="s">
        <v>426</v>
      </c>
      <c r="G2" s="232"/>
    </row>
    <row r="3" ht="15" spans="1:7">
      <c r="A3" s="239" t="s">
        <v>427</v>
      </c>
      <c r="B3" s="240" t="s">
        <v>428</v>
      </c>
      <c r="C3" s="241" t="s">
        <v>429</v>
      </c>
      <c r="D3" s="239" t="s">
        <v>427</v>
      </c>
      <c r="E3" s="242" t="s">
        <v>428</v>
      </c>
      <c r="F3" s="242" t="s">
        <v>429</v>
      </c>
      <c r="G3" s="232"/>
    </row>
    <row r="4" ht="15" spans="1:7">
      <c r="A4" s="239"/>
      <c r="B4" s="243" t="s">
        <v>430</v>
      </c>
      <c r="C4" s="244">
        <f>C5+C21+F26</f>
        <v>57741.41</v>
      </c>
      <c r="D4" s="245" t="s">
        <v>431</v>
      </c>
      <c r="E4" s="241" t="s">
        <v>432</v>
      </c>
      <c r="F4" s="242">
        <v>346.8475</v>
      </c>
      <c r="G4" s="232"/>
    </row>
    <row r="5" ht="15" spans="1:7">
      <c r="A5" s="239">
        <v>301</v>
      </c>
      <c r="B5" s="246" t="s">
        <v>433</v>
      </c>
      <c r="C5" s="247">
        <f>SUM(C6:C19)</f>
        <v>48622.5448</v>
      </c>
      <c r="D5" s="243" t="s">
        <v>434</v>
      </c>
      <c r="E5" s="241" t="s">
        <v>435</v>
      </c>
      <c r="F5" s="242">
        <v>133.2852</v>
      </c>
      <c r="G5" s="232"/>
    </row>
    <row r="6" ht="15" spans="1:7">
      <c r="A6" s="239">
        <v>30101</v>
      </c>
      <c r="B6" s="241" t="s">
        <v>436</v>
      </c>
      <c r="C6" s="242">
        <v>15642.3872</v>
      </c>
      <c r="D6" s="248" t="s">
        <v>437</v>
      </c>
      <c r="E6" s="241" t="s">
        <v>438</v>
      </c>
      <c r="F6" s="242">
        <v>271.6954</v>
      </c>
      <c r="G6" s="232"/>
    </row>
    <row r="7" ht="15" spans="1:7">
      <c r="A7" s="239">
        <v>30102</v>
      </c>
      <c r="B7" s="241" t="s">
        <v>439</v>
      </c>
      <c r="C7" s="242">
        <v>3201.9637</v>
      </c>
      <c r="D7" s="248" t="s">
        <v>440</v>
      </c>
      <c r="E7" s="241" t="s">
        <v>441</v>
      </c>
      <c r="F7" s="242">
        <v>4.3</v>
      </c>
      <c r="G7" s="232"/>
    </row>
    <row r="8" ht="15" spans="1:7">
      <c r="A8" s="239">
        <v>30103</v>
      </c>
      <c r="B8" s="241" t="s">
        <v>442</v>
      </c>
      <c r="C8" s="242">
        <v>6985.1869</v>
      </c>
      <c r="D8" s="248" t="s">
        <v>443</v>
      </c>
      <c r="E8" s="241" t="s">
        <v>444</v>
      </c>
      <c r="F8" s="242">
        <v>29</v>
      </c>
      <c r="G8" s="232"/>
    </row>
    <row r="9" ht="15" spans="1:7">
      <c r="A9" s="239">
        <v>30112</v>
      </c>
      <c r="B9" s="241" t="s">
        <v>445</v>
      </c>
      <c r="C9" s="242">
        <v>244.8529</v>
      </c>
      <c r="D9" s="248" t="s">
        <v>446</v>
      </c>
      <c r="E9" s="241" t="s">
        <v>447</v>
      </c>
      <c r="F9" s="242">
        <v>124.9873</v>
      </c>
      <c r="G9" s="232"/>
    </row>
    <row r="10" ht="15" spans="1:7">
      <c r="A10" s="239">
        <v>30106</v>
      </c>
      <c r="B10" s="241" t="s">
        <v>448</v>
      </c>
      <c r="C10" s="242">
        <v>719.4</v>
      </c>
      <c r="D10" s="248" t="s">
        <v>449</v>
      </c>
      <c r="E10" s="241" t="s">
        <v>450</v>
      </c>
      <c r="F10" s="242">
        <v>49.5772</v>
      </c>
      <c r="G10" s="232"/>
    </row>
    <row r="11" ht="27" spans="1:7">
      <c r="A11" s="239">
        <v>30108</v>
      </c>
      <c r="B11" s="241" t="s">
        <v>451</v>
      </c>
      <c r="C11" s="249">
        <v>3356.8598</v>
      </c>
      <c r="D11" s="248" t="s">
        <v>452</v>
      </c>
      <c r="E11" s="241" t="s">
        <v>453</v>
      </c>
      <c r="F11" s="242">
        <v>159.5741</v>
      </c>
      <c r="G11" s="232"/>
    </row>
    <row r="12" ht="15" spans="1:7">
      <c r="A12" s="239">
        <v>30199</v>
      </c>
      <c r="B12" s="241" t="s">
        <v>454</v>
      </c>
      <c r="C12" s="249">
        <v>2978.39</v>
      </c>
      <c r="D12" s="248" t="s">
        <v>455</v>
      </c>
      <c r="E12" s="241" t="s">
        <v>456</v>
      </c>
      <c r="F12" s="242">
        <v>183.3248</v>
      </c>
      <c r="G12" s="232"/>
    </row>
    <row r="13" ht="15" spans="1:7">
      <c r="A13" s="239">
        <v>30110</v>
      </c>
      <c r="B13" s="241" t="s">
        <v>457</v>
      </c>
      <c r="C13" s="249">
        <v>1619.5769</v>
      </c>
      <c r="D13" s="248" t="s">
        <v>458</v>
      </c>
      <c r="E13" s="241" t="s">
        <v>459</v>
      </c>
      <c r="F13" s="242">
        <v>871.3368</v>
      </c>
      <c r="G13" s="232"/>
    </row>
    <row r="14" ht="15" spans="1:7">
      <c r="A14" s="239">
        <v>30113</v>
      </c>
      <c r="B14" s="241" t="s">
        <v>460</v>
      </c>
      <c r="C14" s="249">
        <v>3237.6738</v>
      </c>
      <c r="D14" s="248" t="s">
        <v>461</v>
      </c>
      <c r="E14" s="241" t="s">
        <v>462</v>
      </c>
      <c r="F14" s="242">
        <v>0</v>
      </c>
      <c r="G14" s="232"/>
    </row>
    <row r="15" ht="15" spans="1:7">
      <c r="A15" s="239">
        <v>30114</v>
      </c>
      <c r="B15" s="241" t="s">
        <v>463</v>
      </c>
      <c r="C15" s="249">
        <v>1658.0457</v>
      </c>
      <c r="D15" s="248" t="s">
        <v>464</v>
      </c>
      <c r="E15" s="241" t="s">
        <v>465</v>
      </c>
      <c r="F15" s="242">
        <v>293.6834</v>
      </c>
      <c r="G15" s="232"/>
    </row>
    <row r="16" ht="15" spans="1:7">
      <c r="A16" s="239">
        <v>30107</v>
      </c>
      <c r="B16" s="241" t="s">
        <v>466</v>
      </c>
      <c r="C16" s="249">
        <v>4841.9664</v>
      </c>
      <c r="D16" s="248"/>
      <c r="E16" s="241"/>
      <c r="F16" s="242"/>
      <c r="G16" s="232"/>
    </row>
    <row r="17" ht="15" spans="1:7">
      <c r="A17" s="239">
        <v>30109</v>
      </c>
      <c r="B17" s="241" t="s">
        <v>467</v>
      </c>
      <c r="C17" s="249">
        <v>1558.2813</v>
      </c>
      <c r="D17" s="248"/>
      <c r="E17" s="241"/>
      <c r="F17" s="242"/>
      <c r="G17" s="232"/>
    </row>
    <row r="18" ht="15" spans="1:7">
      <c r="A18" s="239">
        <v>30226</v>
      </c>
      <c r="B18" s="241" t="s">
        <v>447</v>
      </c>
      <c r="C18" s="249">
        <v>1647.1689</v>
      </c>
      <c r="D18" s="248"/>
      <c r="E18" s="241"/>
      <c r="F18" s="242"/>
      <c r="G18" s="232"/>
    </row>
    <row r="19" ht="15" spans="1:7">
      <c r="A19" s="239">
        <v>30111</v>
      </c>
      <c r="B19" s="241" t="s">
        <v>468</v>
      </c>
      <c r="C19" s="249">
        <v>930.7913</v>
      </c>
      <c r="D19" s="248"/>
      <c r="E19" s="241"/>
      <c r="F19" s="242"/>
      <c r="G19" s="232"/>
    </row>
    <row r="20" ht="15" spans="1:7">
      <c r="A20" s="239"/>
      <c r="B20" s="241"/>
      <c r="C20" s="250"/>
      <c r="D20" s="248"/>
      <c r="E20" s="241"/>
      <c r="F20" s="242"/>
      <c r="G20" s="232"/>
    </row>
    <row r="21" ht="15" spans="1:7">
      <c r="A21" s="239">
        <v>302</v>
      </c>
      <c r="B21" s="246" t="s">
        <v>469</v>
      </c>
      <c r="C21" s="247">
        <f>SUM(C22:C35)+SUM(F4:F18)</f>
        <v>4364.4878</v>
      </c>
      <c r="D21" s="248"/>
      <c r="E21" s="241"/>
      <c r="F21" s="242"/>
      <c r="G21" s="232"/>
    </row>
    <row r="22" ht="15" spans="1:7">
      <c r="A22" s="239">
        <v>30201</v>
      </c>
      <c r="B22" s="241" t="s">
        <v>470</v>
      </c>
      <c r="C22" s="242">
        <v>1076.1094</v>
      </c>
      <c r="D22" s="243"/>
      <c r="E22" s="241"/>
      <c r="F22" s="242"/>
      <c r="G22" s="232"/>
    </row>
    <row r="23" ht="15" spans="1:7">
      <c r="A23" s="239">
        <v>30202</v>
      </c>
      <c r="B23" s="241" t="s">
        <v>471</v>
      </c>
      <c r="C23" s="242">
        <v>160.8924</v>
      </c>
      <c r="D23" s="248"/>
      <c r="E23" s="241"/>
      <c r="F23" s="242"/>
      <c r="G23" s="232"/>
    </row>
    <row r="24" ht="15" spans="1:7">
      <c r="A24" s="239">
        <v>30203</v>
      </c>
      <c r="B24" s="241" t="s">
        <v>472</v>
      </c>
      <c r="C24" s="242">
        <v>14.6</v>
      </c>
      <c r="D24" s="248"/>
      <c r="E24" s="241"/>
      <c r="F24" s="242"/>
      <c r="G24" s="232"/>
    </row>
    <row r="25" ht="15" spans="1:7">
      <c r="A25" s="239">
        <v>30204</v>
      </c>
      <c r="B25" s="241" t="s">
        <v>473</v>
      </c>
      <c r="C25" s="242">
        <v>1.378</v>
      </c>
      <c r="D25" s="248"/>
      <c r="E25" s="241"/>
      <c r="F25" s="242"/>
      <c r="G25" s="232"/>
    </row>
    <row r="26" ht="15" spans="1:7">
      <c r="A26" s="239">
        <v>30205</v>
      </c>
      <c r="B26" s="241" t="s">
        <v>474</v>
      </c>
      <c r="C26" s="242">
        <v>65.53</v>
      </c>
      <c r="D26" s="248">
        <v>303</v>
      </c>
      <c r="E26" s="246" t="s">
        <v>475</v>
      </c>
      <c r="F26" s="247">
        <f>SUM(F27:F36)</f>
        <v>4754.3774</v>
      </c>
      <c r="G26" s="232"/>
    </row>
    <row r="27" ht="15" spans="1:7">
      <c r="A27" s="239">
        <v>30206</v>
      </c>
      <c r="B27" s="241" t="s">
        <v>476</v>
      </c>
      <c r="C27" s="242">
        <v>104.19</v>
      </c>
      <c r="D27" s="248">
        <v>30301</v>
      </c>
      <c r="E27" s="241" t="s">
        <v>477</v>
      </c>
      <c r="F27" s="241">
        <v>787.2573</v>
      </c>
      <c r="G27" s="232"/>
    </row>
    <row r="28" ht="15" spans="1:7">
      <c r="A28" s="239">
        <v>30207</v>
      </c>
      <c r="B28" s="241" t="s">
        <v>478</v>
      </c>
      <c r="C28" s="242">
        <v>58.1083</v>
      </c>
      <c r="D28" s="248">
        <v>30302</v>
      </c>
      <c r="E28" s="241" t="s">
        <v>479</v>
      </c>
      <c r="F28" s="242">
        <v>2993.1323</v>
      </c>
      <c r="G28" s="232"/>
    </row>
    <row r="29" ht="15" spans="1:7">
      <c r="A29" s="239">
        <v>30209</v>
      </c>
      <c r="B29" s="241" t="s">
        <v>480</v>
      </c>
      <c r="C29" s="242">
        <v>4.24</v>
      </c>
      <c r="D29" s="248"/>
      <c r="E29" s="241" t="s">
        <v>481</v>
      </c>
      <c r="F29" s="242"/>
      <c r="G29" s="232"/>
    </row>
    <row r="30" ht="15" spans="1:7">
      <c r="A30" s="239">
        <v>30231</v>
      </c>
      <c r="B30" s="241" t="s">
        <v>482</v>
      </c>
      <c r="C30" s="242">
        <v>88.15</v>
      </c>
      <c r="D30" s="248" t="s">
        <v>483</v>
      </c>
      <c r="E30" s="241" t="s">
        <v>484</v>
      </c>
      <c r="F30" s="242">
        <v>29.7338</v>
      </c>
      <c r="G30" s="232"/>
    </row>
    <row r="31" ht="15" spans="1:7">
      <c r="A31" s="239">
        <v>30211</v>
      </c>
      <c r="B31" s="241" t="s">
        <v>485</v>
      </c>
      <c r="C31" s="242">
        <v>79.8288</v>
      </c>
      <c r="D31" s="248"/>
      <c r="E31" s="241" t="s">
        <v>486</v>
      </c>
      <c r="F31" s="242"/>
      <c r="G31" s="232"/>
    </row>
    <row r="32" ht="15" spans="1:7">
      <c r="A32" s="239">
        <v>30212</v>
      </c>
      <c r="B32" s="241" t="s">
        <v>487</v>
      </c>
      <c r="C32" s="242">
        <v>2</v>
      </c>
      <c r="D32" s="248"/>
      <c r="E32" s="241" t="s">
        <v>488</v>
      </c>
      <c r="F32" s="242"/>
      <c r="G32" s="232"/>
    </row>
    <row r="33" ht="15" spans="1:7">
      <c r="A33" s="239">
        <v>30213</v>
      </c>
      <c r="B33" s="241" t="s">
        <v>489</v>
      </c>
      <c r="C33" s="242">
        <v>159.7505</v>
      </c>
      <c r="D33" s="248"/>
      <c r="E33" s="241" t="s">
        <v>490</v>
      </c>
      <c r="F33" s="242"/>
      <c r="G33" s="232"/>
    </row>
    <row r="34" ht="15" spans="1:7">
      <c r="A34" s="239">
        <v>30214</v>
      </c>
      <c r="B34" s="241" t="s">
        <v>491</v>
      </c>
      <c r="C34" s="242">
        <v>22.7</v>
      </c>
      <c r="D34" s="248"/>
      <c r="E34" s="241" t="s">
        <v>492</v>
      </c>
      <c r="F34" s="242"/>
      <c r="G34" s="232"/>
    </row>
    <row r="35" ht="15" spans="1:7">
      <c r="A35" s="239">
        <v>30215</v>
      </c>
      <c r="B35" s="251" t="s">
        <v>493</v>
      </c>
      <c r="C35" s="252">
        <v>59.3987</v>
      </c>
      <c r="D35" s="248" t="s">
        <v>494</v>
      </c>
      <c r="E35" s="241" t="s">
        <v>495</v>
      </c>
      <c r="F35" s="242">
        <v>932.644</v>
      </c>
      <c r="G35" s="232"/>
    </row>
    <row r="36" ht="15" spans="1:7">
      <c r="A36" s="232"/>
      <c r="B36" s="250"/>
      <c r="C36" s="250"/>
      <c r="D36" s="253" t="s">
        <v>496</v>
      </c>
      <c r="E36" s="251" t="s">
        <v>497</v>
      </c>
      <c r="F36" s="242">
        <v>11.61</v>
      </c>
      <c r="G36" s="232"/>
    </row>
    <row r="37" spans="2:6">
      <c r="B37" s="254"/>
      <c r="C37" s="254"/>
      <c r="D37" s="255"/>
      <c r="E37" s="254"/>
      <c r="F37" s="254"/>
    </row>
    <row r="38" spans="2:6">
      <c r="B38" s="254"/>
      <c r="C38" s="254"/>
      <c r="D38" s="255"/>
      <c r="E38" s="254"/>
      <c r="F38" s="254"/>
    </row>
    <row r="39" spans="2:6">
      <c r="B39" s="254"/>
      <c r="C39" s="254"/>
      <c r="D39" s="255"/>
      <c r="E39" s="254"/>
      <c r="F39" s="254"/>
    </row>
    <row r="40" spans="2:6">
      <c r="B40" s="254"/>
      <c r="C40" s="254"/>
      <c r="D40" s="255"/>
      <c r="E40" s="254"/>
      <c r="F40" s="254"/>
    </row>
    <row r="41" spans="2:6">
      <c r="B41" s="254"/>
      <c r="C41" s="254"/>
      <c r="D41" s="255"/>
      <c r="E41" s="254"/>
      <c r="F41" s="254"/>
    </row>
  </sheetData>
  <mergeCells count="1">
    <mergeCell ref="B1:F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26</vt:i4>
      </vt:variant>
    </vt:vector>
  </HeadingPairs>
  <TitlesOfParts>
    <vt:vector size="26" baseType="lpstr">
      <vt:lpstr>Sheet1</vt:lpstr>
      <vt:lpstr>目录</vt:lpstr>
      <vt:lpstr>一般公共预算收入</vt:lpstr>
      <vt:lpstr>2019年区本级财政支出预算(草案)表</vt:lpstr>
      <vt:lpstr>一般公共预算本级支出预算（按功能分类）</vt:lpstr>
      <vt:lpstr>财力</vt:lpstr>
      <vt:lpstr>一般公共预算本级支出 </vt:lpstr>
      <vt:lpstr>一般公共预算本级基本支出</vt:lpstr>
      <vt:lpstr>支出经济科目</vt:lpstr>
      <vt:lpstr>一般公共预算基本支出预算明细表－工资福利支出</vt:lpstr>
      <vt:lpstr>一般公共预算基本支出预算明细表－一般商品和服务支出</vt:lpstr>
      <vt:lpstr>一般公共预算基本支出预算明细表－对个人和家庭的补助</vt:lpstr>
      <vt:lpstr>政府性基金收入</vt:lpstr>
      <vt:lpstr>政府性基金支出</vt:lpstr>
      <vt:lpstr>政府性基金转移支付表</vt:lpstr>
      <vt:lpstr>社会保险基金总表 </vt:lpstr>
      <vt:lpstr>社会保险基金收入表</vt:lpstr>
      <vt:lpstr>社会保险基金支出表</vt:lpstr>
      <vt:lpstr>一般债务余额及2019年度限额、余额应偿还情况表</vt:lpstr>
      <vt:lpstr>专项债务余额及2019年度限额、余额应偿还情况表</vt:lpstr>
      <vt:lpstr>国有资本预算收入</vt:lpstr>
      <vt:lpstr>国有资本预算支出</vt:lpstr>
      <vt:lpstr>扶贫资金</vt:lpstr>
      <vt:lpstr>一般预算税收返还和转移支付预算表</vt:lpstr>
      <vt:lpstr>分项目分地区转移支付预算明细表</vt:lpstr>
      <vt:lpstr>三公经费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wyx</dc:creator>
  <cp:lastModifiedBy>李涛</cp:lastModifiedBy>
  <dcterms:created xsi:type="dcterms:W3CDTF">2019-11-08T01:28:00Z</dcterms:created>
  <dcterms:modified xsi:type="dcterms:W3CDTF">2025-01-20T02:45:36Z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E74253D8D4C847A9AE4B8D1FE7500D75_12</vt:lpwstr>
  </property>
</Properties>
</file>