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<sst xmlns="http://schemas.openxmlformats.org/spreadsheetml/2006/main" count="332" uniqueCount="169">
  <si>
    <t>炎陵县财政局综合规划口2023年度1-11月炎陵县财政专项资金分配情况表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</si>
  <si>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</si>
  <si>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</si>
  <si>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</si>
  <si>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</si>
  <si>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</si>
  <si>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</si>
  <si>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</si>
  <si>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</si>
  <si>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</si>
  <si>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截至11月30日止余额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</si>
  <si>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</si>
  <si>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</si>
  <si>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</si>
  <si>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</si>
  <si>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</si>
  <si>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</si>
  <si>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</si>
  <si>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</si>
  <si>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</si>
  <si>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</si>
  <si>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</si>
  <si>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</si>
  <si>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</si>
  <si>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</si>
  <si>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炎财综指〔2023〕62号</t>
  </si>
  <si>
    <t>炎陵县住房保障服务中心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</si>
  <si>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</si>
  <si>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</si>
  <si>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</si>
  <si>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</si>
  <si>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</si>
  <si>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</si>
  <si>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</si>
  <si>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</si>
  <si>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</si>
  <si>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</si>
  <si>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</si>
  <si>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</si>
  <si>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</si>
  <si>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</si>
  <si>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</si>
  <si>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</si>
  <si>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</si>
  <si>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</si>
  <si>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</si>
  <si>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</si>
  <si>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</si>
  <si>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</si>
  <si>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</si>
  <si>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</si>
  <si>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</si>
  <si>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</si>
  <si>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</si>
  <si>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</si>
  <si>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</si>
  <si>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</si>
  <si>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</si>
  <si>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</si>
  <si>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</si>
  <si>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</si>
  <si>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</si>
  <si>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炎财综指〔2023〕40号、41号、42号、炎财综指〔2023〕55号</t>
  </si>
  <si>
    <t>湘财预[2023]120号</t>
  </si>
  <si>
    <t>下达2023年中央财政城镇保障性安居工程补助资金预算的通知（老旧小区改造16万元）</t>
  </si>
  <si>
    <t>下达2023年省级财政城镇保障性安居工程补助资金预算的通知（老旧小区改造15万元）</t>
  </si>
  <si>
    <t>2210110保障性租赁住房</t>
  </si>
  <si>
    <t>湘财预[2022]257号</t>
  </si>
  <si>
    <t>提前下达2023年部分中央财政城镇保障性安居工程补助资金的通知（租赁住房保障34万元）</t>
  </si>
  <si>
    <t>炎财综指〔2023〕28号、炎财综指〔2023〕32号、炎财综指〔2023〕53号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</si>
  <si>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</si>
  <si>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</si>
  <si>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</si>
  <si>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</si>
  <si>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</si>
  <si>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</si>
  <si>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</si>
  <si>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</si>
  <si>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炎财综指〔2023〕8号、炎财综指〔2023〕50号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</si>
  <si>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</si>
  <si>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</si>
  <si>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</si>
  <si>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</si>
  <si>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</si>
  <si>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</si>
  <si>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</si>
  <si>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</si>
  <si>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</si>
  <si>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炎财综指〔2023〕51号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</si>
  <si>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</si>
  <si>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</si>
  <si>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</si>
  <si>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</si>
  <si>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</si>
  <si>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</si>
  <si>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</si>
  <si>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</si>
  <si>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</si>
  <si>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</si>
  <si>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</si>
  <si>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</si>
  <si>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</si>
  <si>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</si>
  <si>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</si>
  <si>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</si>
  <si>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</si>
  <si>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</si>
  <si>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</si>
  <si>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</si>
  <si>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</si>
  <si>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</si>
  <si>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炎财综指〔2023〕47号、炎财综指〔2023〕54号</t>
  </si>
  <si>
    <t>株财综
〔2023〕11号</t>
  </si>
  <si>
    <t>下达五县福利彩票发行费（二季度）</t>
  </si>
  <si>
    <t>株财综
〔2023〕16号</t>
  </si>
  <si>
    <t>下达五县福利彩票发行费（三季度）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</si>
  <si>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</si>
  <si>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</si>
  <si>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</si>
  <si>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</si>
  <si>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</si>
  <si>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</si>
  <si>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</si>
  <si>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</si>
  <si>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</si>
  <si>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炎财综指〔2023〕23号、炎财综指〔2023〕56号、炎财综指〔2023〕61号</t>
  </si>
  <si>
    <t>炎陵县残疾人联合会、炎陵县图书馆、炎陵县中村瑶族乡人民政府</t>
  </si>
  <si>
    <t>株财综[2022]53号</t>
  </si>
  <si>
    <t>下达2022年省级财政专项彩票公益金（残疾人协会5、沔渡镇上馆村6、霞阳镇炎西村5）</t>
  </si>
  <si>
    <t>炎财综指〔2023〕44号、〔2023〕52号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</si>
  <si>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</si>
  <si>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</si>
  <si>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</si>
  <si>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</si>
  <si>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</si>
  <si>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</si>
  <si>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炎财综指〔2023〕49号</t>
  </si>
  <si>
    <t>湘财综指
〔2022〕21号</t>
  </si>
  <si>
    <t>提前下达2023年市县分成福彩公益金</t>
  </si>
  <si>
    <t>炎财综指〔2023〕58号</t>
  </si>
  <si>
    <t>湘财综指
〔2022〕22号</t>
  </si>
  <si>
    <t>提前下达2023年市县分成体彩公益金</t>
  </si>
  <si>
    <t>湘财综指
〔2023〕9号</t>
  </si>
  <si>
    <t>下达2023年省级财政专项彩票公益金（对市县补助（地方自主确定项目65.9万）、残疾儿童康复救助项目4.6万、其他市州上报项目8万）</t>
  </si>
  <si>
    <t>湘财综指
〔2023〕11号</t>
  </si>
  <si>
    <t>下达2023年省级福利彩票公益金（县域安联网建设60万元、适老化改造26万元、社工站项目补助15万元、福彩公益金超收分成奖励7万元）</t>
  </si>
  <si>
    <t>湘财综指
〔2023〕7号</t>
  </si>
  <si>
    <t>下达2023年市县分成福彩公益金</t>
  </si>
  <si>
    <t>炎财综指〔2023〕59号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</si>
  <si>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</si>
  <si>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</si>
  <si>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</si>
  <si>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</si>
  <si>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</si>
  <si>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</si>
  <si>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</si>
  <si>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</si>
  <si>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</si>
  <si>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</si>
  <si>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炎财综指〔2023〕57号</t>
  </si>
  <si>
    <t>炎陵县文化旅游广电体育局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</si>
  <si>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</si>
  <si>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</si>
  <si>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</si>
  <si>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</si>
  <si>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</si>
  <si>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</si>
  <si>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</si>
  <si>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炎财综指〔2023〕27号、炎财综指〔2023〕35号、炎财综指〔2023〕48号、炎财综减指〔2023〕1号、炎财综指〔2023〕60号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</si>
</sst>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showZeros="0" tabSelected="1" zoomScale="90" zoomScaleNormal="90" workbookViewId="0">
      <pane xSplit="2" ySplit="6" topLeftCell="C56" activePane="bottomRight" state="frozen"/>
      <selection/>
      <selection pane="topRight"/>
      <selection pane="bottomLeft"/>
      <selection pane="bottomRight" activeCell="O8" sqref="O8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9" t="s">
        <v>9</v>
      </c>
      <c r="M3" s="40"/>
      <c r="N3" s="41"/>
      <c r="O3" s="42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G6+G23+G29+G57</f>
        <v>70202577.82</v>
      </c>
      <c r="H5" s="8">
        <f t="shared" ref="H5:O5" si="0">H6+H23+H29+H57</f>
        <v>3841694</v>
      </c>
      <c r="I5" s="8">
        <f t="shared" si="0"/>
        <v>1650000</v>
      </c>
      <c r="J5" s="8">
        <f t="shared" si="0"/>
        <v>0</v>
      </c>
      <c r="K5" s="8">
        <f t="shared" si="0"/>
        <v>64710883.82</v>
      </c>
      <c r="L5" s="8">
        <f t="shared" si="0"/>
        <v>21976196.33</v>
      </c>
      <c r="M5" s="8">
        <f t="shared" si="0"/>
        <v>0</v>
      </c>
      <c r="N5" s="8">
        <f t="shared" si="0"/>
        <v>0</v>
      </c>
      <c r="O5" s="8">
        <f t="shared" si="0"/>
        <v>46226381.49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SUM(G7:G22)</f>
        <v>24948485.42</v>
      </c>
      <c r="H6" s="12">
        <f t="shared" si="1"/>
        <v>0</v>
      </c>
      <c r="I6" s="12">
        <f t="shared" si="1"/>
        <v>1650000</v>
      </c>
      <c r="J6" s="12">
        <f t="shared" si="1"/>
        <v>0</v>
      </c>
      <c r="K6" s="12">
        <f t="shared" si="1"/>
        <v>23298485.42</v>
      </c>
      <c r="L6" s="12">
        <f t="shared" si="1"/>
        <v>6920127.35</v>
      </c>
      <c r="M6" s="43"/>
      <c r="N6" s="43"/>
      <c r="O6" s="12">
        <f>SUM(O7:O22)</f>
        <v>18028358.07</v>
      </c>
      <c r="P6" s="43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4"/>
      <c r="K7" s="45">
        <v>10809600</v>
      </c>
      <c r="L7" s="44">
        <v>376918.93</v>
      </c>
      <c r="M7" s="46" t="s">
        <v>25</v>
      </c>
      <c r="N7" s="47" t="s">
        <v>26</v>
      </c>
      <c r="O7" s="17">
        <f>G7-L7</f>
        <v>10432681.07</v>
      </c>
      <c r="P7" s="6"/>
    </row>
    <row r="8" s="1" customFormat="1" customHeight="1" spans="1:16">
      <c r="A8" s="6">
        <v>2</v>
      </c>
      <c r="B8" s="13" t="s">
        <v>27</v>
      </c>
      <c r="C8" s="14" t="s">
        <v>28</v>
      </c>
      <c r="D8" s="15" t="s">
        <v>29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4"/>
      <c r="K8" s="48">
        <v>147800</v>
      </c>
      <c r="L8" s="44"/>
      <c r="M8" s="46"/>
      <c r="N8" s="47"/>
      <c r="O8" s="17">
        <f>G8-L8</f>
        <v>147800</v>
      </c>
      <c r="P8" s="6"/>
    </row>
    <row r="9" s="1" customFormat="1" customHeight="1" spans="1:16">
      <c r="A9" s="6">
        <v>3</v>
      </c>
      <c r="B9" s="13" t="s">
        <v>30</v>
      </c>
      <c r="C9" s="14" t="s">
        <v>31</v>
      </c>
      <c r="D9" s="15" t="s">
        <v>32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8">
        <v>4035717</v>
      </c>
      <c r="L9" s="44">
        <f>565155+250000</f>
        <v>815155</v>
      </c>
      <c r="M9" s="46" t="s">
        <v>33</v>
      </c>
      <c r="N9" s="47" t="s">
        <v>34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35</v>
      </c>
      <c r="C10" s="18" t="s">
        <v>36</v>
      </c>
      <c r="D10" s="19" t="s">
        <v>37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8">
        <v>1518160</v>
      </c>
      <c r="L10" s="49"/>
      <c r="M10" s="46"/>
      <c r="N10" s="47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35</v>
      </c>
      <c r="C11" s="18" t="s">
        <v>38</v>
      </c>
      <c r="D11" s="19" t="s">
        <v>39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8">
        <v>1341173.42</v>
      </c>
      <c r="L11" s="48">
        <v>1341173.42</v>
      </c>
      <c r="M11" s="46" t="s">
        <v>40</v>
      </c>
      <c r="N11" s="47" t="s">
        <v>26</v>
      </c>
      <c r="O11" s="17"/>
      <c r="P11" s="6"/>
    </row>
    <row r="12" s="1" customFormat="1" customHeight="1" spans="1:16">
      <c r="A12" s="6">
        <v>6</v>
      </c>
      <c r="B12" s="13" t="s">
        <v>41</v>
      </c>
      <c r="C12" s="18" t="s">
        <v>42</v>
      </c>
      <c r="D12" s="19" t="s">
        <v>43</v>
      </c>
      <c r="E12" s="16" t="s">
        <v>23</v>
      </c>
      <c r="F12" s="6" t="s">
        <v>24</v>
      </c>
      <c r="G12" s="17">
        <f t="shared" ref="G12:G22" si="2">SUM(H12:K12)</f>
        <v>2670000</v>
      </c>
      <c r="H12" s="17"/>
      <c r="I12" s="17"/>
      <c r="J12" s="17"/>
      <c r="K12" s="48">
        <v>2670000</v>
      </c>
      <c r="L12" s="44">
        <f>400000+2270000</f>
        <v>2670000</v>
      </c>
      <c r="M12" s="46" t="s">
        <v>44</v>
      </c>
      <c r="N12" s="47" t="s">
        <v>26</v>
      </c>
      <c r="O12" s="17">
        <f t="shared" ref="O12:O22" si="3">G12-L12</f>
        <v>0</v>
      </c>
      <c r="P12" s="6"/>
    </row>
    <row r="13" s="1" customFormat="1" customHeight="1" spans="1:16">
      <c r="A13" s="6">
        <v>7</v>
      </c>
      <c r="B13" s="13" t="s">
        <v>45</v>
      </c>
      <c r="C13" s="18" t="s">
        <v>46</v>
      </c>
      <c r="D13" s="19" t="s">
        <v>47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8">
        <v>681920</v>
      </c>
      <c r="L13" s="44">
        <v>681920</v>
      </c>
      <c r="M13" s="46" t="s">
        <v>48</v>
      </c>
      <c r="N13" s="47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49</v>
      </c>
      <c r="C14" s="18" t="s">
        <v>50</v>
      </c>
      <c r="D14" s="19" t="s">
        <v>51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4"/>
      <c r="K14" s="48">
        <v>770000</v>
      </c>
      <c r="L14" s="44"/>
      <c r="M14" s="46"/>
      <c r="N14" s="47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49</v>
      </c>
      <c r="C15" s="18" t="s">
        <v>36</v>
      </c>
      <c r="D15" s="19" t="s">
        <v>52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4"/>
      <c r="K15" s="48">
        <v>346200</v>
      </c>
      <c r="L15" s="44">
        <v>90460</v>
      </c>
      <c r="M15" s="50" t="s">
        <v>53</v>
      </c>
      <c r="N15" s="47" t="s">
        <v>34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49</v>
      </c>
      <c r="C16" s="18" t="s">
        <v>54</v>
      </c>
      <c r="D16" s="19" t="s">
        <v>55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8">
        <v>10000</v>
      </c>
      <c r="L16" s="51">
        <v>10000</v>
      </c>
      <c r="M16" s="50" t="s">
        <v>56</v>
      </c>
      <c r="N16" s="47" t="s">
        <v>34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49</v>
      </c>
      <c r="C17" s="18" t="s">
        <v>46</v>
      </c>
      <c r="D17" s="19" t="s">
        <v>47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4"/>
      <c r="K17" s="44">
        <v>707915</v>
      </c>
      <c r="L17" s="44">
        <f>250000+10000</f>
        <v>260000</v>
      </c>
      <c r="M17" s="46" t="s">
        <v>57</v>
      </c>
      <c r="N17" s="47" t="s">
        <v>34</v>
      </c>
      <c r="O17" s="17">
        <f t="shared" si="3"/>
        <v>447915</v>
      </c>
      <c r="P17" s="6"/>
    </row>
    <row r="18" s="1" customFormat="1" customHeight="1" spans="1:16">
      <c r="A18" s="6">
        <v>12</v>
      </c>
      <c r="B18" s="13" t="s">
        <v>49</v>
      </c>
      <c r="C18" s="18" t="s">
        <v>58</v>
      </c>
      <c r="D18" s="19" t="s">
        <v>59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4"/>
      <c r="K18" s="44">
        <v>260000</v>
      </c>
      <c r="L18" s="44"/>
      <c r="M18" s="50"/>
      <c r="N18" s="47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49</v>
      </c>
      <c r="C19" s="18" t="s">
        <v>60</v>
      </c>
      <c r="D19" s="20" t="s">
        <v>61</v>
      </c>
      <c r="E19" s="16" t="s">
        <v>23</v>
      </c>
      <c r="F19" s="6" t="s">
        <v>24</v>
      </c>
      <c r="G19" s="17">
        <f t="shared" si="2"/>
        <v>1000000</v>
      </c>
      <c r="H19" s="17"/>
      <c r="I19" s="44">
        <v>1000000</v>
      </c>
      <c r="J19" s="44"/>
      <c r="K19" s="44"/>
      <c r="L19" s="44">
        <f>6600+4300+60000+390000</f>
        <v>460900</v>
      </c>
      <c r="M19" s="50" t="s">
        <v>62</v>
      </c>
      <c r="N19" s="47" t="s">
        <v>34</v>
      </c>
      <c r="O19" s="17">
        <f t="shared" si="3"/>
        <v>539100</v>
      </c>
      <c r="P19" s="6"/>
    </row>
    <row r="20" s="1" customFormat="1" customHeight="1" spans="1:16">
      <c r="A20" s="6">
        <v>14</v>
      </c>
      <c r="B20" s="13" t="s">
        <v>49</v>
      </c>
      <c r="C20" s="18" t="s">
        <v>63</v>
      </c>
      <c r="D20" s="20" t="s">
        <v>64</v>
      </c>
      <c r="E20" s="16" t="s">
        <v>23</v>
      </c>
      <c r="F20" s="6" t="s">
        <v>24</v>
      </c>
      <c r="G20" s="17">
        <f t="shared" si="2"/>
        <v>160000</v>
      </c>
      <c r="H20" s="17"/>
      <c r="I20" s="44">
        <v>160000</v>
      </c>
      <c r="J20" s="44"/>
      <c r="K20" s="44"/>
      <c r="L20" s="44"/>
      <c r="M20" s="50"/>
      <c r="N20" s="47"/>
      <c r="O20" s="17">
        <f t="shared" si="3"/>
        <v>160000</v>
      </c>
      <c r="P20" s="6"/>
    </row>
    <row r="21" s="1" customFormat="1" customHeight="1" spans="1:16">
      <c r="A21" s="6">
        <v>15</v>
      </c>
      <c r="B21" s="13" t="s">
        <v>49</v>
      </c>
      <c r="C21" s="18" t="s">
        <v>63</v>
      </c>
      <c r="D21" s="20" t="s">
        <v>65</v>
      </c>
      <c r="E21" s="16" t="s">
        <v>23</v>
      </c>
      <c r="F21" s="6" t="s">
        <v>24</v>
      </c>
      <c r="G21" s="17">
        <f t="shared" si="2"/>
        <v>150000</v>
      </c>
      <c r="H21" s="17"/>
      <c r="I21" s="44">
        <v>150000</v>
      </c>
      <c r="J21" s="44"/>
      <c r="K21" s="44"/>
      <c r="L21" s="44"/>
      <c r="M21" s="50"/>
      <c r="N21" s="47"/>
      <c r="O21" s="17">
        <f t="shared" si="3"/>
        <v>150000</v>
      </c>
      <c r="P21" s="6"/>
    </row>
    <row r="22" s="1" customFormat="1" customHeight="1" spans="1:16">
      <c r="A22" s="6">
        <v>16</v>
      </c>
      <c r="B22" s="13" t="s">
        <v>66</v>
      </c>
      <c r="C22" s="18" t="s">
        <v>67</v>
      </c>
      <c r="D22" s="20" t="s">
        <v>68</v>
      </c>
      <c r="E22" s="16" t="s">
        <v>23</v>
      </c>
      <c r="F22" s="6" t="s">
        <v>24</v>
      </c>
      <c r="G22" s="17">
        <f t="shared" si="2"/>
        <v>340000</v>
      </c>
      <c r="H22" s="17"/>
      <c r="I22" s="44">
        <v>340000</v>
      </c>
      <c r="J22" s="44"/>
      <c r="K22" s="44"/>
      <c r="L22" s="44">
        <f>71040+71280+71280</f>
        <v>213600</v>
      </c>
      <c r="M22" s="50" t="s">
        <v>69</v>
      </c>
      <c r="N22" s="47" t="s">
        <v>26</v>
      </c>
      <c r="O22" s="17">
        <f t="shared" si="3"/>
        <v>126400</v>
      </c>
      <c r="P22" s="6"/>
    </row>
    <row r="23" s="1" customFormat="1" customHeight="1" spans="1:16">
      <c r="A23" s="9"/>
      <c r="B23" s="21" t="s">
        <v>70</v>
      </c>
      <c r="C23" s="9"/>
      <c r="D23" s="22"/>
      <c r="E23" s="23"/>
      <c r="F23" s="9"/>
      <c r="G23" s="24">
        <f>SUM(G24:G28)</f>
        <v>35469912</v>
      </c>
      <c r="H23" s="24">
        <f t="shared" ref="G23:L23" si="4">SUM(H24:H28)</f>
        <v>0</v>
      </c>
      <c r="I23" s="24">
        <f t="shared" si="4"/>
        <v>0</v>
      </c>
      <c r="J23" s="24">
        <f t="shared" si="4"/>
        <v>0</v>
      </c>
      <c r="K23" s="24">
        <f t="shared" si="4"/>
        <v>35469912</v>
      </c>
      <c r="L23" s="24">
        <f t="shared" si="4"/>
        <v>11792835.6</v>
      </c>
      <c r="M23" s="52"/>
      <c r="N23" s="53"/>
      <c r="O23" s="54">
        <f>SUM(O24:O28)</f>
        <v>23677076.4</v>
      </c>
      <c r="P23" s="9"/>
    </row>
    <row r="24" s="1" customFormat="1" ht="60" customHeight="1" spans="1:16">
      <c r="A24" s="6">
        <v>1</v>
      </c>
      <c r="B24" s="25" t="s">
        <v>71</v>
      </c>
      <c r="C24" s="13" t="s">
        <v>72</v>
      </c>
      <c r="D24" s="25" t="s">
        <v>73</v>
      </c>
      <c r="E24" s="16" t="s">
        <v>23</v>
      </c>
      <c r="F24" s="6" t="s">
        <v>24</v>
      </c>
      <c r="G24" s="17">
        <f>SUM(H24:K24)</f>
        <v>5655912</v>
      </c>
      <c r="H24" s="17"/>
      <c r="I24" s="17"/>
      <c r="J24" s="44"/>
      <c r="K24" s="45">
        <v>5655912</v>
      </c>
      <c r="L24" s="44">
        <v>4810835.6</v>
      </c>
      <c r="M24" s="50" t="s">
        <v>74</v>
      </c>
      <c r="N24" s="47" t="s">
        <v>75</v>
      </c>
      <c r="O24" s="17">
        <f>G24-L24</f>
        <v>845076.4</v>
      </c>
      <c r="P24" s="6"/>
    </row>
    <row r="25" s="1" customFormat="1" customHeight="1" spans="1:16">
      <c r="A25" s="6">
        <v>2</v>
      </c>
      <c r="B25" s="25" t="s">
        <v>71</v>
      </c>
      <c r="C25" s="13" t="s">
        <v>76</v>
      </c>
      <c r="D25" s="25" t="s">
        <v>77</v>
      </c>
      <c r="E25" s="16" t="s">
        <v>23</v>
      </c>
      <c r="F25" s="6" t="s">
        <v>24</v>
      </c>
      <c r="G25" s="17">
        <v>3704000</v>
      </c>
      <c r="H25" s="17"/>
      <c r="I25" s="17"/>
      <c r="J25" s="44"/>
      <c r="K25" s="45">
        <v>3704000</v>
      </c>
      <c r="L25" s="44">
        <f>2000000+1704000</f>
        <v>3704000</v>
      </c>
      <c r="M25" s="50" t="s">
        <v>78</v>
      </c>
      <c r="N25" s="47" t="s">
        <v>75</v>
      </c>
      <c r="O25" s="17">
        <f>G25-L25</f>
        <v>0</v>
      </c>
      <c r="P25" s="6"/>
    </row>
    <row r="26" s="1" customFormat="1" ht="95" customHeight="1" spans="1:16">
      <c r="A26" s="6">
        <v>3</v>
      </c>
      <c r="B26" s="15" t="s">
        <v>79</v>
      </c>
      <c r="C26" s="14" t="s">
        <v>80</v>
      </c>
      <c r="D26" s="15" t="s">
        <v>81</v>
      </c>
      <c r="E26" s="16" t="s">
        <v>23</v>
      </c>
      <c r="F26" s="6" t="s">
        <v>24</v>
      </c>
      <c r="G26" s="17">
        <f>SUM(H26:K26)</f>
        <v>350000</v>
      </c>
      <c r="H26" s="17"/>
      <c r="I26" s="17"/>
      <c r="J26" s="44"/>
      <c r="K26" s="45">
        <v>350000</v>
      </c>
      <c r="L26" s="55">
        <f>100000+50000+100000+100000</f>
        <v>350000</v>
      </c>
      <c r="M26" s="50" t="s">
        <v>82</v>
      </c>
      <c r="N26" s="47" t="s">
        <v>83</v>
      </c>
      <c r="O26" s="17">
        <f>G26-L26</f>
        <v>0</v>
      </c>
      <c r="P26" s="6"/>
    </row>
    <row r="27" s="1" customFormat="1" ht="62" customHeight="1" spans="1:16">
      <c r="A27" s="6">
        <v>4</v>
      </c>
      <c r="B27" s="26" t="s">
        <v>84</v>
      </c>
      <c r="C27" s="14" t="s">
        <v>85</v>
      </c>
      <c r="D27" s="27" t="s">
        <v>86</v>
      </c>
      <c r="E27" s="16" t="s">
        <v>23</v>
      </c>
      <c r="F27" s="6" t="s">
        <v>24</v>
      </c>
      <c r="G27" s="17">
        <f>SUM(H27:K27)</f>
        <v>11760000</v>
      </c>
      <c r="H27" s="17"/>
      <c r="I27" s="17"/>
      <c r="J27" s="44"/>
      <c r="K27" s="56">
        <v>11760000</v>
      </c>
      <c r="L27" s="44"/>
      <c r="M27" s="46"/>
      <c r="N27" s="47"/>
      <c r="O27" s="17">
        <f>G27-L27</f>
        <v>11760000</v>
      </c>
      <c r="P27" s="6"/>
    </row>
    <row r="28" s="1" customFormat="1" ht="62" customHeight="1" spans="1:16">
      <c r="A28" s="6">
        <v>5</v>
      </c>
      <c r="B28" s="26" t="s">
        <v>84</v>
      </c>
      <c r="C28" s="14" t="s">
        <v>85</v>
      </c>
      <c r="D28" s="27" t="s">
        <v>87</v>
      </c>
      <c r="E28" s="16" t="s">
        <v>23</v>
      </c>
      <c r="F28" s="6" t="s">
        <v>24</v>
      </c>
      <c r="G28" s="17">
        <f>SUM(H28:K28)</f>
        <v>14000000</v>
      </c>
      <c r="H28" s="17"/>
      <c r="I28" s="17"/>
      <c r="J28" s="44"/>
      <c r="K28" s="56">
        <v>14000000</v>
      </c>
      <c r="L28" s="44">
        <v>2928000</v>
      </c>
      <c r="M28" s="46" t="s">
        <v>88</v>
      </c>
      <c r="N28" s="47" t="s">
        <v>75</v>
      </c>
      <c r="O28" s="17">
        <f>G28-L28</f>
        <v>11072000</v>
      </c>
      <c r="P28" s="6"/>
    </row>
    <row r="29" s="1" customFormat="1" customHeight="1" spans="1:16">
      <c r="A29" s="9"/>
      <c r="B29" s="21" t="s">
        <v>89</v>
      </c>
      <c r="C29" s="9"/>
      <c r="D29" s="22"/>
      <c r="E29" s="23"/>
      <c r="F29" s="9"/>
      <c r="G29" s="28">
        <f>SUM(G30:G56)</f>
        <v>7784180.4</v>
      </c>
      <c r="H29" s="28">
        <f t="shared" ref="H29:O29" si="5">SUM(H30:H56)</f>
        <v>3841694</v>
      </c>
      <c r="I29" s="28">
        <f t="shared" si="5"/>
        <v>0</v>
      </c>
      <c r="J29" s="28">
        <f t="shared" si="5"/>
        <v>0</v>
      </c>
      <c r="K29" s="28">
        <f t="shared" si="5"/>
        <v>3942486.4</v>
      </c>
      <c r="L29" s="28">
        <f t="shared" si="5"/>
        <v>3263233.38</v>
      </c>
      <c r="M29" s="28">
        <f t="shared" si="5"/>
        <v>0</v>
      </c>
      <c r="N29" s="28">
        <f t="shared" si="5"/>
        <v>0</v>
      </c>
      <c r="O29" s="28">
        <f t="shared" si="5"/>
        <v>4520947.02</v>
      </c>
      <c r="P29" s="9"/>
    </row>
    <row r="30" s="1" customFormat="1" customHeight="1" spans="1:16">
      <c r="A30" s="6">
        <v>1</v>
      </c>
      <c r="B30" s="15" t="s">
        <v>90</v>
      </c>
      <c r="C30" s="14" t="s">
        <v>91</v>
      </c>
      <c r="D30" s="15" t="s">
        <v>92</v>
      </c>
      <c r="E30" s="16" t="s">
        <v>23</v>
      </c>
      <c r="F30" s="6" t="s">
        <v>24</v>
      </c>
      <c r="G30" s="17">
        <f t="shared" ref="G30:G48" si="6">SUM(H30:K30)</f>
        <v>16191</v>
      </c>
      <c r="H30" s="17"/>
      <c r="I30" s="17"/>
      <c r="J30" s="44"/>
      <c r="K30" s="48">
        <v>16191</v>
      </c>
      <c r="L30" s="44">
        <v>16191</v>
      </c>
      <c r="M30" s="57" t="s">
        <v>93</v>
      </c>
      <c r="N30" s="47" t="s">
        <v>94</v>
      </c>
      <c r="O30" s="17">
        <f t="shared" ref="O30:O38" si="7">G30-L30</f>
        <v>0</v>
      </c>
      <c r="P30" s="6"/>
    </row>
    <row r="31" s="1" customFormat="1" customHeight="1" spans="1:16">
      <c r="A31" s="6">
        <v>2</v>
      </c>
      <c r="B31" s="15" t="s">
        <v>90</v>
      </c>
      <c r="C31" s="14" t="s">
        <v>95</v>
      </c>
      <c r="D31" s="15" t="s">
        <v>96</v>
      </c>
      <c r="E31" s="16" t="s">
        <v>23</v>
      </c>
      <c r="F31" s="6" t="s">
        <v>24</v>
      </c>
      <c r="G31" s="17">
        <f t="shared" si="6"/>
        <v>19932</v>
      </c>
      <c r="H31" s="17"/>
      <c r="I31" s="17"/>
      <c r="J31" s="44"/>
      <c r="K31" s="48">
        <v>19932</v>
      </c>
      <c r="L31" s="44">
        <v>19932</v>
      </c>
      <c r="M31" s="57" t="s">
        <v>97</v>
      </c>
      <c r="N31" s="47" t="s">
        <v>94</v>
      </c>
      <c r="O31" s="17">
        <f t="shared" si="7"/>
        <v>0</v>
      </c>
      <c r="P31" s="6"/>
    </row>
    <row r="32" s="1" customFormat="1" customHeight="1" spans="1:16">
      <c r="A32" s="6">
        <v>3</v>
      </c>
      <c r="B32" s="15" t="s">
        <v>90</v>
      </c>
      <c r="C32" s="14" t="s">
        <v>98</v>
      </c>
      <c r="D32" s="15" t="s">
        <v>99</v>
      </c>
      <c r="E32" s="16" t="s">
        <v>23</v>
      </c>
      <c r="F32" s="6" t="s">
        <v>24</v>
      </c>
      <c r="G32" s="17">
        <f t="shared" si="6"/>
        <v>22272</v>
      </c>
      <c r="H32" s="17"/>
      <c r="I32" s="17"/>
      <c r="J32" s="44"/>
      <c r="K32" s="48">
        <v>22272</v>
      </c>
      <c r="L32" s="44">
        <f>17098+5174</f>
        <v>22272</v>
      </c>
      <c r="M32" s="57" t="s">
        <v>100</v>
      </c>
      <c r="N32" s="47" t="s">
        <v>94</v>
      </c>
      <c r="O32" s="17">
        <f t="shared" si="7"/>
        <v>0</v>
      </c>
      <c r="P32" s="6"/>
    </row>
    <row r="33" s="1" customFormat="1" customHeight="1" spans="1:16">
      <c r="A33" s="6">
        <v>4</v>
      </c>
      <c r="B33" s="15" t="s">
        <v>90</v>
      </c>
      <c r="C33" s="14" t="s">
        <v>101</v>
      </c>
      <c r="D33" s="15" t="s">
        <v>99</v>
      </c>
      <c r="E33" s="16" t="s">
        <v>23</v>
      </c>
      <c r="F33" s="6" t="s">
        <v>24</v>
      </c>
      <c r="G33" s="17">
        <f t="shared" si="6"/>
        <v>18165</v>
      </c>
      <c r="H33" s="17"/>
      <c r="I33" s="17"/>
      <c r="J33" s="44"/>
      <c r="K33" s="48">
        <v>18165</v>
      </c>
      <c r="L33" s="44">
        <v>18165</v>
      </c>
      <c r="M33" s="57" t="s">
        <v>102</v>
      </c>
      <c r="N33" s="47" t="s">
        <v>94</v>
      </c>
      <c r="O33" s="17">
        <f t="shared" si="7"/>
        <v>0</v>
      </c>
      <c r="P33" s="6"/>
    </row>
    <row r="34" s="1" customFormat="1" customHeight="1" spans="1:16">
      <c r="A34" s="6">
        <v>5</v>
      </c>
      <c r="B34" s="15" t="s">
        <v>90</v>
      </c>
      <c r="C34" s="14" t="s">
        <v>103</v>
      </c>
      <c r="D34" s="15" t="s">
        <v>104</v>
      </c>
      <c r="E34" s="16" t="s">
        <v>23</v>
      </c>
      <c r="F34" s="6" t="s">
        <v>24</v>
      </c>
      <c r="G34" s="17">
        <f t="shared" si="6"/>
        <v>2689</v>
      </c>
      <c r="H34" s="17"/>
      <c r="I34" s="17"/>
      <c r="J34" s="44"/>
      <c r="K34" s="48">
        <v>2689</v>
      </c>
      <c r="L34" s="44">
        <v>2689</v>
      </c>
      <c r="M34" s="57" t="s">
        <v>105</v>
      </c>
      <c r="N34" s="47" t="s">
        <v>94</v>
      </c>
      <c r="O34" s="17">
        <f t="shared" si="7"/>
        <v>0</v>
      </c>
      <c r="P34" s="6"/>
    </row>
    <row r="35" s="1" customFormat="1" customHeight="1" spans="1:16">
      <c r="A35" s="6">
        <v>6</v>
      </c>
      <c r="B35" s="15" t="s">
        <v>90</v>
      </c>
      <c r="C35" s="14" t="s">
        <v>106</v>
      </c>
      <c r="D35" s="15" t="s">
        <v>107</v>
      </c>
      <c r="E35" s="16" t="s">
        <v>23</v>
      </c>
      <c r="F35" s="6" t="s">
        <v>24</v>
      </c>
      <c r="G35" s="17">
        <f t="shared" si="6"/>
        <v>25753</v>
      </c>
      <c r="H35" s="17"/>
      <c r="I35" s="17"/>
      <c r="J35" s="44"/>
      <c r="K35" s="48">
        <v>25753</v>
      </c>
      <c r="L35" s="44">
        <f>14620+6074+5059</f>
        <v>25753</v>
      </c>
      <c r="M35" s="58" t="s">
        <v>108</v>
      </c>
      <c r="N35" s="47" t="s">
        <v>94</v>
      </c>
      <c r="O35" s="17">
        <f t="shared" si="7"/>
        <v>0</v>
      </c>
      <c r="P35" s="6"/>
    </row>
    <row r="36" s="1" customFormat="1" customHeight="1" spans="1:16">
      <c r="A36" s="6">
        <v>7</v>
      </c>
      <c r="B36" s="15" t="s">
        <v>90</v>
      </c>
      <c r="C36" s="29" t="s">
        <v>109</v>
      </c>
      <c r="D36" s="20" t="s">
        <v>110</v>
      </c>
      <c r="E36" s="16" t="s">
        <v>23</v>
      </c>
      <c r="F36" s="6" t="s">
        <v>24</v>
      </c>
      <c r="G36" s="17">
        <f t="shared" si="6"/>
        <v>14076</v>
      </c>
      <c r="H36" s="17">
        <v>14076</v>
      </c>
      <c r="I36" s="17"/>
      <c r="J36" s="44"/>
      <c r="K36" s="48"/>
      <c r="L36" s="44">
        <f>1516+7532.5</f>
        <v>9048.5</v>
      </c>
      <c r="M36" s="57" t="s">
        <v>111</v>
      </c>
      <c r="N36" s="47" t="s">
        <v>94</v>
      </c>
      <c r="O36" s="17">
        <f t="shared" si="7"/>
        <v>5027.5</v>
      </c>
      <c r="P36" s="6"/>
    </row>
    <row r="37" s="1" customFormat="1" customHeight="1" spans="1:16">
      <c r="A37" s="6">
        <v>8</v>
      </c>
      <c r="B37" s="15" t="s">
        <v>90</v>
      </c>
      <c r="C37" s="29" t="s">
        <v>112</v>
      </c>
      <c r="D37" s="20" t="s">
        <v>113</v>
      </c>
      <c r="E37" s="16" t="s">
        <v>23</v>
      </c>
      <c r="F37" s="6" t="s">
        <v>24</v>
      </c>
      <c r="G37" s="17">
        <f t="shared" si="6"/>
        <v>20988</v>
      </c>
      <c r="H37" s="17">
        <v>20988</v>
      </c>
      <c r="I37" s="17"/>
      <c r="J37" s="44"/>
      <c r="K37" s="48"/>
      <c r="L37" s="44"/>
      <c r="M37" s="57"/>
      <c r="N37" s="47"/>
      <c r="O37" s="17">
        <f t="shared" si="7"/>
        <v>20988</v>
      </c>
      <c r="P37" s="6"/>
    </row>
    <row r="38" s="1" customFormat="1" customHeight="1" spans="1:16">
      <c r="A38" s="6">
        <v>9</v>
      </c>
      <c r="B38" s="15" t="s">
        <v>90</v>
      </c>
      <c r="C38" s="29" t="s">
        <v>114</v>
      </c>
      <c r="D38" s="20" t="s">
        <v>115</v>
      </c>
      <c r="E38" s="16" t="s">
        <v>23</v>
      </c>
      <c r="F38" s="6" t="s">
        <v>24</v>
      </c>
      <c r="G38" s="17">
        <f t="shared" si="6"/>
        <v>23130</v>
      </c>
      <c r="H38" s="17">
        <v>23130</v>
      </c>
      <c r="I38" s="17"/>
      <c r="J38" s="44"/>
      <c r="K38" s="48"/>
      <c r="L38" s="44"/>
      <c r="M38" s="57"/>
      <c r="N38" s="47"/>
      <c r="O38" s="17">
        <f t="shared" si="7"/>
        <v>23130</v>
      </c>
      <c r="P38" s="6"/>
    </row>
    <row r="39" s="1" customFormat="1" customHeight="1" spans="1:16">
      <c r="A39" s="6">
        <v>10</v>
      </c>
      <c r="B39" s="15" t="s">
        <v>116</v>
      </c>
      <c r="C39" s="14" t="s">
        <v>117</v>
      </c>
      <c r="D39" s="15" t="s">
        <v>118</v>
      </c>
      <c r="E39" s="16" t="s">
        <v>23</v>
      </c>
      <c r="F39" s="6" t="s">
        <v>24</v>
      </c>
      <c r="G39" s="17">
        <f t="shared" si="6"/>
        <v>648300</v>
      </c>
      <c r="H39" s="17"/>
      <c r="I39" s="17"/>
      <c r="J39" s="44"/>
      <c r="K39" s="48">
        <v>648300</v>
      </c>
      <c r="L39" s="44">
        <v>648300</v>
      </c>
      <c r="M39" s="57" t="s">
        <v>119</v>
      </c>
      <c r="N39" s="47" t="s">
        <v>94</v>
      </c>
      <c r="O39" s="17">
        <f t="shared" ref="O39:O49" si="8">G39-L39</f>
        <v>0</v>
      </c>
      <c r="P39" s="6"/>
    </row>
    <row r="40" s="1" customFormat="1" ht="64" customHeight="1" spans="1:16">
      <c r="A40" s="6">
        <v>11</v>
      </c>
      <c r="B40" s="15" t="s">
        <v>116</v>
      </c>
      <c r="C40" s="14" t="s">
        <v>120</v>
      </c>
      <c r="D40" s="15" t="s">
        <v>121</v>
      </c>
      <c r="E40" s="16" t="s">
        <v>23</v>
      </c>
      <c r="F40" s="6" t="s">
        <v>24</v>
      </c>
      <c r="G40" s="17">
        <f t="shared" si="6"/>
        <v>720000</v>
      </c>
      <c r="H40" s="17"/>
      <c r="I40" s="17"/>
      <c r="J40" s="44"/>
      <c r="K40" s="48">
        <v>720000</v>
      </c>
      <c r="L40" s="44">
        <v>720000</v>
      </c>
      <c r="M40" s="57" t="s">
        <v>122</v>
      </c>
      <c r="N40" s="47" t="s">
        <v>94</v>
      </c>
      <c r="O40" s="17">
        <f t="shared" si="8"/>
        <v>0</v>
      </c>
      <c r="P40" s="6"/>
    </row>
    <row r="41" s="1" customFormat="1" ht="72" customHeight="1" spans="1:16">
      <c r="A41" s="6">
        <v>12</v>
      </c>
      <c r="B41" s="15" t="s">
        <v>116</v>
      </c>
      <c r="C41" s="14" t="s">
        <v>123</v>
      </c>
      <c r="D41" s="15" t="s">
        <v>124</v>
      </c>
      <c r="E41" s="16" t="s">
        <v>23</v>
      </c>
      <c r="F41" s="6" t="s">
        <v>24</v>
      </c>
      <c r="G41" s="17">
        <f t="shared" si="6"/>
        <v>469584.4</v>
      </c>
      <c r="H41" s="17"/>
      <c r="I41" s="17"/>
      <c r="J41" s="44"/>
      <c r="K41" s="48">
        <v>469584.4</v>
      </c>
      <c r="L41" s="44">
        <f>71000+100000+80000</f>
        <v>251000</v>
      </c>
      <c r="M41" s="58" t="s">
        <v>125</v>
      </c>
      <c r="N41" s="47" t="s">
        <v>126</v>
      </c>
      <c r="O41" s="17">
        <f>G41-L41</f>
        <v>218584.4</v>
      </c>
      <c r="P41" s="6"/>
    </row>
    <row r="42" s="1" customFormat="1" ht="60" customHeight="1" spans="1:16">
      <c r="A42" s="6">
        <v>13</v>
      </c>
      <c r="B42" s="15" t="s">
        <v>116</v>
      </c>
      <c r="C42" s="14" t="s">
        <v>127</v>
      </c>
      <c r="D42" s="15" t="s">
        <v>128</v>
      </c>
      <c r="E42" s="16" t="s">
        <v>23</v>
      </c>
      <c r="F42" s="6" t="s">
        <v>24</v>
      </c>
      <c r="G42" s="17">
        <f t="shared" si="6"/>
        <v>160000</v>
      </c>
      <c r="H42" s="17"/>
      <c r="I42" s="17"/>
      <c r="J42" s="44"/>
      <c r="K42" s="48">
        <v>160000</v>
      </c>
      <c r="L42" s="44">
        <f>60000+50000</f>
        <v>110000</v>
      </c>
      <c r="M42" s="50" t="s">
        <v>129</v>
      </c>
      <c r="N42" s="47" t="s">
        <v>130</v>
      </c>
      <c r="O42" s="17">
        <f>G42-L42</f>
        <v>50000</v>
      </c>
      <c r="P42" s="6"/>
    </row>
    <row r="43" s="1" customFormat="1" ht="93" customHeight="1" spans="1:16">
      <c r="A43" s="6">
        <v>14</v>
      </c>
      <c r="B43" s="15" t="s">
        <v>116</v>
      </c>
      <c r="C43" s="14" t="s">
        <v>131</v>
      </c>
      <c r="D43" s="15" t="s">
        <v>132</v>
      </c>
      <c r="E43" s="16" t="s">
        <v>23</v>
      </c>
      <c r="F43" s="6" t="s">
        <v>24</v>
      </c>
      <c r="G43" s="17">
        <f t="shared" si="6"/>
        <v>810000</v>
      </c>
      <c r="H43" s="17"/>
      <c r="I43" s="17"/>
      <c r="J43" s="44"/>
      <c r="K43" s="48">
        <v>810000</v>
      </c>
      <c r="L43" s="44">
        <v>81782.88</v>
      </c>
      <c r="M43" s="59" t="s">
        <v>133</v>
      </c>
      <c r="N43" s="47" t="s">
        <v>94</v>
      </c>
      <c r="O43" s="17">
        <f t="shared" si="8"/>
        <v>728217.12</v>
      </c>
      <c r="P43" s="6"/>
    </row>
    <row r="44" s="1" customFormat="1" customHeight="1" spans="1:16">
      <c r="A44" s="6">
        <v>15</v>
      </c>
      <c r="B44" s="15" t="s">
        <v>116</v>
      </c>
      <c r="C44" s="14" t="s">
        <v>134</v>
      </c>
      <c r="D44" s="15" t="s">
        <v>135</v>
      </c>
      <c r="E44" s="30" t="s">
        <v>23</v>
      </c>
      <c r="F44" s="31" t="s">
        <v>24</v>
      </c>
      <c r="G44" s="32">
        <f t="shared" si="6"/>
        <v>300000</v>
      </c>
      <c r="H44" s="32"/>
      <c r="I44" s="32"/>
      <c r="J44" s="60"/>
      <c r="K44" s="61">
        <v>300000</v>
      </c>
      <c r="L44" s="60">
        <v>300000</v>
      </c>
      <c r="M44" s="59" t="s">
        <v>136</v>
      </c>
      <c r="N44" s="62"/>
      <c r="O44" s="32">
        <f t="shared" si="8"/>
        <v>0</v>
      </c>
      <c r="P44" s="31"/>
    </row>
    <row r="45" s="2" customFormat="1" customHeight="1" spans="1:16">
      <c r="A45" s="6">
        <v>16</v>
      </c>
      <c r="B45" s="15" t="s">
        <v>116</v>
      </c>
      <c r="C45" s="29" t="s">
        <v>137</v>
      </c>
      <c r="D45" s="20" t="s">
        <v>138</v>
      </c>
      <c r="E45" s="30" t="s">
        <v>23</v>
      </c>
      <c r="F45" s="31" t="s">
        <v>24</v>
      </c>
      <c r="G45" s="32">
        <f t="shared" si="6"/>
        <v>565300</v>
      </c>
      <c r="H45" s="33">
        <v>565300</v>
      </c>
      <c r="I45" s="32"/>
      <c r="J45" s="60"/>
      <c r="K45" s="61"/>
      <c r="L45" s="60">
        <v>565300</v>
      </c>
      <c r="M45" s="59" t="s">
        <v>139</v>
      </c>
      <c r="N45" s="62" t="s">
        <v>94</v>
      </c>
      <c r="O45" s="32">
        <f>G45-L45</f>
        <v>0</v>
      </c>
      <c r="P45" s="31"/>
    </row>
    <row r="46" s="2" customFormat="1" customHeight="1" spans="1:16">
      <c r="A46" s="6">
        <v>17</v>
      </c>
      <c r="B46" s="15" t="s">
        <v>116</v>
      </c>
      <c r="C46" s="29" t="s">
        <v>140</v>
      </c>
      <c r="D46" s="20" t="s">
        <v>141</v>
      </c>
      <c r="E46" s="30" t="s">
        <v>23</v>
      </c>
      <c r="F46" s="31" t="s">
        <v>24</v>
      </c>
      <c r="G46" s="32">
        <f t="shared" si="6"/>
        <v>570000</v>
      </c>
      <c r="H46" s="33">
        <v>570000</v>
      </c>
      <c r="I46" s="32"/>
      <c r="J46" s="60"/>
      <c r="K46" s="61"/>
      <c r="L46" s="60"/>
      <c r="M46" s="59"/>
      <c r="N46" s="62"/>
      <c r="O46" s="32">
        <f t="shared" si="8"/>
        <v>570000</v>
      </c>
      <c r="P46" s="31"/>
    </row>
    <row r="47" s="2" customFormat="1" customHeight="1" spans="1:16">
      <c r="A47" s="6">
        <v>18</v>
      </c>
      <c r="B47" s="15" t="s">
        <v>116</v>
      </c>
      <c r="C47" s="29" t="s">
        <v>142</v>
      </c>
      <c r="D47" s="20" t="s">
        <v>143</v>
      </c>
      <c r="E47" s="30" t="s">
        <v>23</v>
      </c>
      <c r="F47" s="31" t="s">
        <v>24</v>
      </c>
      <c r="G47" s="32">
        <f t="shared" si="6"/>
        <v>785000</v>
      </c>
      <c r="H47" s="33">
        <v>785000</v>
      </c>
      <c r="I47" s="32"/>
      <c r="J47" s="60"/>
      <c r="K47" s="61"/>
      <c r="L47" s="60"/>
      <c r="M47" s="59"/>
      <c r="N47" s="62"/>
      <c r="O47" s="32">
        <f t="shared" si="8"/>
        <v>785000</v>
      </c>
      <c r="P47" s="31"/>
    </row>
    <row r="48" s="2" customFormat="1" customHeight="1" spans="1:16">
      <c r="A48" s="6">
        <v>19</v>
      </c>
      <c r="B48" s="15" t="s">
        <v>116</v>
      </c>
      <c r="C48" s="29" t="s">
        <v>144</v>
      </c>
      <c r="D48" s="20" t="s">
        <v>145</v>
      </c>
      <c r="E48" s="30" t="s">
        <v>23</v>
      </c>
      <c r="F48" s="31" t="s">
        <v>24</v>
      </c>
      <c r="G48" s="32">
        <f>SUM(H48:K48)</f>
        <v>1080000</v>
      </c>
      <c r="H48" s="33">
        <v>1080000</v>
      </c>
      <c r="I48" s="32"/>
      <c r="J48" s="60"/>
      <c r="K48" s="61"/>
      <c r="L48" s="60"/>
      <c r="M48" s="59"/>
      <c r="N48" s="62"/>
      <c r="O48" s="32">
        <f t="shared" si="8"/>
        <v>1080000</v>
      </c>
      <c r="P48" s="31"/>
    </row>
    <row r="49" s="2" customFormat="1" customHeight="1" spans="1:16">
      <c r="A49" s="6">
        <v>20</v>
      </c>
      <c r="B49" s="15" t="s">
        <v>116</v>
      </c>
      <c r="C49" s="34" t="s">
        <v>146</v>
      </c>
      <c r="D49" s="35" t="s">
        <v>147</v>
      </c>
      <c r="E49" s="30" t="s">
        <v>23</v>
      </c>
      <c r="F49" s="31" t="s">
        <v>24</v>
      </c>
      <c r="G49" s="32">
        <f>SUM(H49:K49)</f>
        <v>213200</v>
      </c>
      <c r="H49" s="33">
        <v>213200</v>
      </c>
      <c r="I49" s="32"/>
      <c r="J49" s="60"/>
      <c r="K49" s="61"/>
      <c r="L49" s="60">
        <v>213200</v>
      </c>
      <c r="M49" s="59" t="s">
        <v>148</v>
      </c>
      <c r="N49" s="47" t="s">
        <v>94</v>
      </c>
      <c r="O49" s="32">
        <f>G49-L49</f>
        <v>0</v>
      </c>
      <c r="P49" s="63"/>
    </row>
    <row r="50" customHeight="1" spans="1:16">
      <c r="A50" s="6">
        <v>21</v>
      </c>
      <c r="B50" s="6" t="s">
        <v>149</v>
      </c>
      <c r="C50" s="14" t="s">
        <v>150</v>
      </c>
      <c r="D50" s="15" t="s">
        <v>151</v>
      </c>
      <c r="E50" s="30" t="s">
        <v>23</v>
      </c>
      <c r="F50" s="31" t="s">
        <v>24</v>
      </c>
      <c r="G50" s="32">
        <f t="shared" ref="G50:G56" si="9">SUM(H50:K50)</f>
        <v>92800</v>
      </c>
      <c r="H50" s="6"/>
      <c r="I50" s="6"/>
      <c r="J50" s="6"/>
      <c r="K50" s="37">
        <v>92800</v>
      </c>
      <c r="L50" s="37">
        <v>92800</v>
      </c>
      <c r="M50" s="50" t="s">
        <v>152</v>
      </c>
      <c r="N50" s="47" t="s">
        <v>94</v>
      </c>
      <c r="O50" s="32">
        <f>G50-L50</f>
        <v>0</v>
      </c>
      <c r="P50" s="6"/>
    </row>
    <row r="51" customHeight="1" spans="1:16">
      <c r="A51" s="6">
        <v>22</v>
      </c>
      <c r="B51" s="6" t="s">
        <v>149</v>
      </c>
      <c r="C51" s="14" t="s">
        <v>153</v>
      </c>
      <c r="D51" s="15" t="s">
        <v>154</v>
      </c>
      <c r="E51" s="30" t="s">
        <v>23</v>
      </c>
      <c r="F51" s="31" t="s">
        <v>24</v>
      </c>
      <c r="G51" s="32">
        <f t="shared" si="9"/>
        <v>60000</v>
      </c>
      <c r="H51" s="6"/>
      <c r="I51" s="6"/>
      <c r="J51" s="6"/>
      <c r="K51" s="37">
        <v>60000</v>
      </c>
      <c r="L51" s="6"/>
      <c r="M51" s="38"/>
      <c r="N51" s="38"/>
      <c r="O51" s="32">
        <f t="shared" ref="O50:O56" si="10">G51-L51</f>
        <v>60000</v>
      </c>
      <c r="P51" s="6"/>
    </row>
    <row r="52" customHeight="1" spans="1:16">
      <c r="A52" s="6">
        <v>23</v>
      </c>
      <c r="B52" s="6" t="s">
        <v>149</v>
      </c>
      <c r="C52" s="14" t="s">
        <v>155</v>
      </c>
      <c r="D52" s="15" t="s">
        <v>156</v>
      </c>
      <c r="E52" s="30" t="s">
        <v>23</v>
      </c>
      <c r="F52" s="31" t="s">
        <v>24</v>
      </c>
      <c r="G52" s="32">
        <f t="shared" si="9"/>
        <v>300000</v>
      </c>
      <c r="H52" s="6"/>
      <c r="I52" s="6"/>
      <c r="J52" s="6"/>
      <c r="K52" s="37">
        <v>300000</v>
      </c>
      <c r="L52" s="6"/>
      <c r="M52" s="38"/>
      <c r="N52" s="38"/>
      <c r="O52" s="32">
        <f t="shared" si="10"/>
        <v>300000</v>
      </c>
      <c r="P52" s="6"/>
    </row>
    <row r="53" customHeight="1" spans="1:16">
      <c r="A53" s="6">
        <v>24</v>
      </c>
      <c r="B53" s="6" t="s">
        <v>149</v>
      </c>
      <c r="C53" s="14" t="s">
        <v>157</v>
      </c>
      <c r="D53" s="15" t="s">
        <v>158</v>
      </c>
      <c r="E53" s="30" t="s">
        <v>23</v>
      </c>
      <c r="F53" s="31" t="s">
        <v>24</v>
      </c>
      <c r="G53" s="32">
        <f t="shared" si="9"/>
        <v>166800</v>
      </c>
      <c r="H53" s="6"/>
      <c r="I53" s="6"/>
      <c r="J53" s="6"/>
      <c r="K53" s="37">
        <v>166800</v>
      </c>
      <c r="L53" s="6">
        <v>166800</v>
      </c>
      <c r="M53" s="38" t="s">
        <v>159</v>
      </c>
      <c r="N53" s="38" t="s">
        <v>160</v>
      </c>
      <c r="O53" s="32">
        <f>G53-L53</f>
        <v>0</v>
      </c>
      <c r="P53" s="6"/>
    </row>
    <row r="54" customHeight="1" spans="1:16">
      <c r="A54" s="6">
        <v>25</v>
      </c>
      <c r="B54" s="6" t="s">
        <v>149</v>
      </c>
      <c r="C54" s="14" t="s">
        <v>127</v>
      </c>
      <c r="D54" s="15" t="s">
        <v>161</v>
      </c>
      <c r="E54" s="30" t="s">
        <v>23</v>
      </c>
      <c r="F54" s="31" t="s">
        <v>24</v>
      </c>
      <c r="G54" s="32">
        <f t="shared" si="9"/>
        <v>50000</v>
      </c>
      <c r="H54" s="6"/>
      <c r="I54" s="6"/>
      <c r="J54" s="6"/>
      <c r="K54" s="37">
        <v>50000</v>
      </c>
      <c r="L54" s="6"/>
      <c r="M54" s="38"/>
      <c r="N54" s="38"/>
      <c r="O54" s="32">
        <f t="shared" si="10"/>
        <v>50000</v>
      </c>
      <c r="P54" s="6"/>
    </row>
    <row r="55" customHeight="1" spans="1:16">
      <c r="A55" s="6">
        <v>26</v>
      </c>
      <c r="B55" s="6" t="s">
        <v>149</v>
      </c>
      <c r="C55" s="14" t="s">
        <v>162</v>
      </c>
      <c r="D55" s="15" t="s">
        <v>163</v>
      </c>
      <c r="E55" s="36" t="s">
        <v>23</v>
      </c>
      <c r="F55" s="6" t="s">
        <v>24</v>
      </c>
      <c r="G55" s="17">
        <f t="shared" si="9"/>
        <v>60000</v>
      </c>
      <c r="H55" s="6"/>
      <c r="I55" s="6"/>
      <c r="J55" s="6"/>
      <c r="K55" s="37">
        <v>60000</v>
      </c>
      <c r="L55" s="6"/>
      <c r="M55" s="38"/>
      <c r="N55" s="38"/>
      <c r="O55" s="17">
        <f t="shared" si="10"/>
        <v>60000</v>
      </c>
      <c r="P55" s="6"/>
    </row>
    <row r="56" customHeight="1" spans="1:16">
      <c r="A56" s="6">
        <v>27</v>
      </c>
      <c r="B56" s="6" t="s">
        <v>149</v>
      </c>
      <c r="C56" s="29" t="s">
        <v>140</v>
      </c>
      <c r="D56" s="20" t="s">
        <v>141</v>
      </c>
      <c r="E56" s="36" t="s">
        <v>23</v>
      </c>
      <c r="F56" s="6" t="s">
        <v>24</v>
      </c>
      <c r="G56" s="17">
        <f t="shared" si="9"/>
        <v>570000</v>
      </c>
      <c r="H56" s="37">
        <v>570000</v>
      </c>
      <c r="I56" s="6"/>
      <c r="J56" s="6"/>
      <c r="K56" s="37"/>
      <c r="L56" s="6"/>
      <c r="M56" s="38"/>
      <c r="N56" s="38"/>
      <c r="O56" s="17">
        <f t="shared" si="10"/>
        <v>570000</v>
      </c>
      <c r="P56" s="6"/>
    </row>
    <row r="57" ht="54" customHeight="1" spans="1:16">
      <c r="A57" s="9"/>
      <c r="B57" s="9" t="s">
        <v>164</v>
      </c>
      <c r="C57" s="9"/>
      <c r="D57" s="9"/>
      <c r="E57" s="9"/>
      <c r="F57" s="9"/>
      <c r="G57" s="24">
        <f>SUM(G58)</f>
        <v>2000000</v>
      </c>
      <c r="H57" s="24">
        <f>SUM(H58)</f>
        <v>0</v>
      </c>
      <c r="I57" s="24">
        <f>SUM(I58)</f>
        <v>0</v>
      </c>
      <c r="J57" s="24">
        <f>SUM(J58)</f>
        <v>0</v>
      </c>
      <c r="K57" s="24">
        <f>SUM(K58)</f>
        <v>2000000</v>
      </c>
      <c r="L57" s="9"/>
      <c r="M57" s="9"/>
      <c r="N57" s="9"/>
      <c r="O57" s="9"/>
      <c r="P57" s="9"/>
    </row>
    <row r="58" ht="45" customHeight="1" spans="1:16">
      <c r="A58" s="6">
        <v>1</v>
      </c>
      <c r="B58" s="6" t="s">
        <v>165</v>
      </c>
      <c r="C58" s="6" t="s">
        <v>166</v>
      </c>
      <c r="D58" s="38" t="s">
        <v>167</v>
      </c>
      <c r="E58" s="36" t="s">
        <v>23</v>
      </c>
      <c r="F58" s="6" t="s">
        <v>24</v>
      </c>
      <c r="G58" s="17">
        <f>SUM(H58:K58)</f>
        <v>2000000</v>
      </c>
      <c r="H58" s="6"/>
      <c r="I58" s="6"/>
      <c r="J58" s="6"/>
      <c r="K58" s="37">
        <v>2000000</v>
      </c>
      <c r="L58" s="6">
        <f>117866.4+525000+56200-24924+500000</f>
        <v>1174142.4</v>
      </c>
      <c r="M58" s="38" t="s">
        <v>168</v>
      </c>
      <c r="N58" s="6" t="s">
        <v>94</v>
      </c>
      <c r="O58" s="17">
        <f>G58-L58</f>
        <v>825857.6</v>
      </c>
      <c r="P58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2023-12-05T09:00:40Z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2052-12.1.0.15358</vt:lpwstr>
  </property>
</Properties>
</file>