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 tabRatio="844" firstSheet="8" activeTab="12"/>
  </bookViews>
  <sheets>
    <sheet name="一般公共预算收入表" sheetId="3" r:id="rId1"/>
    <sheet name="一般公共预算财力预算表" sheetId="5" r:id="rId2"/>
    <sheet name="一般公共预算支出表" sheetId="6" r:id="rId3"/>
    <sheet name="2020年一般公共预算本级支出表" sheetId="7" r:id="rId4"/>
    <sheet name="一般公共预算基本支出表－工资福利支出" sheetId="8" r:id="rId5"/>
    <sheet name="一般公共预算基本支出表－商品和服务支出" sheetId="9" r:id="rId6"/>
    <sheet name="一般公共预算基本支出表－对个人和家庭的补助" sheetId="10" r:id="rId7"/>
    <sheet name="一般公共预算税收返还和转移支付表" sheetId="12" r:id="rId8"/>
    <sheet name="社会保险基金预算总表" sheetId="13" r:id="rId9"/>
    <sheet name="城乡居民基本养老保险基金预算表" sheetId="14" r:id="rId10"/>
    <sheet name="机关事业单位基本养老保险基金预算表" sheetId="15" r:id="rId11"/>
    <sheet name="城乡居民基本医疗保险基金预算表" sheetId="16" r:id="rId12"/>
    <sheet name="失业保险基金预算表" sheetId="17" r:id="rId13"/>
    <sheet name="政府性基金收入预算表" sheetId="18" r:id="rId14"/>
    <sheet name="政府性基金支出预算表" sheetId="19" r:id="rId15"/>
    <sheet name="政府性基金转移支付表" sheetId="20" r:id="rId16"/>
    <sheet name="国有资本经营收入预算表" sheetId="21" r:id="rId17"/>
    <sheet name="国有资本经营支出预算表" sheetId="2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xlnm._FilterDatabase" localSheetId="2" hidden="1">一般公共预算支出表!$A$5:$R$551</definedName>
    <definedName name="\q">[1]国家!#REF!</definedName>
    <definedName name="\z">[2]中央!#REF!</definedName>
    <definedName name="_21114">#REF!</definedName>
    <definedName name="_6_其他">#REF!</definedName>
    <definedName name="_Fill" hidden="1">[3]eqpmad2!#REF!</definedName>
    <definedName name="_Order1" hidden="1">255</definedName>
    <definedName name="_Order2" hidden="1">255</definedName>
    <definedName name="_PA7">'[4]SW-TEO'!#REF!</definedName>
    <definedName name="_PA8">'[4]SW-TEO'!#REF!</definedName>
    <definedName name="_PD1">'[4]SW-TEO'!#REF!</definedName>
    <definedName name="_PE12">'[4]SW-TEO'!#REF!</definedName>
    <definedName name="_PE13">'[4]SW-TEO'!#REF!</definedName>
    <definedName name="_PE6">'[4]SW-TEO'!#REF!</definedName>
    <definedName name="_PE7">'[4]SW-TEO'!#REF!</definedName>
    <definedName name="_PE8">'[4]SW-TEO'!#REF!</definedName>
    <definedName name="_PE9">'[4]SW-TEO'!#REF!</definedName>
    <definedName name="_PH1">'[4]SW-TEO'!#REF!</definedName>
    <definedName name="_PI1">'[4]SW-TEO'!#REF!</definedName>
    <definedName name="_PK1">'[4]SW-TEO'!#REF!</definedName>
    <definedName name="_PK3">'[4]SW-TEO'!#REF!</definedName>
    <definedName name="a">#N/A</definedName>
    <definedName name="a_1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dvTableSet">FALSE</definedName>
    <definedName name="agasdgaksdk">#N/A</definedName>
    <definedName name="agsdsawae">#N/A</definedName>
    <definedName name="aiu_bottom">'[5]Financ. Overview'!#REF!</definedName>
    <definedName name="ajgfdajfajd">#N/A</definedName>
    <definedName name="AppendBlankRows">No</definedName>
    <definedName name="as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">#REF!</definedName>
    <definedName name="dddd">[6]人民银行!#REF!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etailLines">0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dgf">#REF!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" hidden="1">#REF!</definedName>
    <definedName name="dssasaww">#N/A</definedName>
    <definedName name="e">#N/A</definedName>
    <definedName name="E206.">#REF!</definedName>
    <definedName name="eee">#REF!</definedName>
    <definedName name="EndPage">1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ff">#REF!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itHPages">1</definedName>
    <definedName name="FitVPages">1</definedName>
    <definedName name="FixCol">0</definedName>
    <definedName name="FixRow">0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ooter">0</definedName>
    <definedName name="FRC">[7]Main!$C$9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'[8]P1012001'!$A$6:$E$117</definedName>
    <definedName name="gxxe20032">'[9]P1012001'!$A$6:$E$117</definedName>
    <definedName name="h">#N/A</definedName>
    <definedName name="hdfgh">#N/A</definedName>
    <definedName name="Header">0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oriColumns">2</definedName>
    <definedName name="hostfee">'[5]Financ. Overview'!$H$12</definedName>
    <definedName name="hraiu_bottom">'[5]Financ. Overview'!#REF!</definedName>
    <definedName name="hvac">'[5]Financ. Overview'!#REF!</definedName>
    <definedName name="HWSheet">1</definedName>
    <definedName name="i">#N/A</definedName>
    <definedName name="InternalstrExpr">"           1*2*3*4*5+6+7            "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kl">#REF!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m">[10]国家!#REF!</definedName>
    <definedName name="MergePages">No</definedName>
    <definedName name="MergePagesHori">No</definedName>
    <definedName name="n">[8]四月份月报!#REF!</definedName>
    <definedName name="nn">[8]中央!#REF!</definedName>
    <definedName name="OS">[11]Open!#REF!</definedName>
    <definedName name="PageFooter">0</definedName>
    <definedName name="pageFootRows">9</definedName>
    <definedName name="PageHeader">4</definedName>
    <definedName name="pageHeadRows">7</definedName>
    <definedName name="PageSetSaved">Yes</definedName>
    <definedName name="PageSize">"-1|$   "</definedName>
    <definedName name="PageSymmetry">No</definedName>
    <definedName name="pr_toolbox">[5]Toolbox!$A$3:$I$80</definedName>
    <definedName name="Print_Area_1">#N/A</definedName>
    <definedName name="Print_Area_MI">#REF!</definedName>
    <definedName name="Print_Titles_1">#N/A</definedName>
    <definedName name="PrintAllPage">Yes</definedName>
    <definedName name="PrintCopies">1</definedName>
    <definedName name="Printer">"Microsoft Office Document Image Writer   "</definedName>
    <definedName name="PrintOneByOneCopy">No</definedName>
    <definedName name="psBlackAndWhite">Yes</definedName>
    <definedName name="psCenterHoriz">No</definedName>
    <definedName name="psCenterVert">No</definedName>
    <definedName name="psFitPages">No</definedName>
    <definedName name="psLandscape">Yes</definedName>
    <definedName name="psLeftToRight">Yes</definedName>
    <definedName name="qwerty">#REF!</definedName>
    <definedName name="rrrr">#REF!</definedName>
    <definedName name="s">#REF!</definedName>
    <definedName name="s_c_list">[12]Toolbox!$A$7:$H$969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CG">'[13]G.1R-Shou COP Gf'!#REF!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lfee">'[5]Financ. Overview'!$H$13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eggsafasfas">#REF!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gd">#N/A</definedName>
    <definedName name="showPageFoot">FALSE</definedName>
    <definedName name="showPageHead">TRUE</definedName>
    <definedName name="showTableFoot">FALSE</definedName>
    <definedName name="showTableHead">TRUE</definedName>
    <definedName name="solar_ratio">'[14]POWER ASSUMPTIONS'!$H$7</definedName>
    <definedName name="ss">#REF!</definedName>
    <definedName name="ss7fee">'[5]Financ. Overview'!$H$18</definedName>
    <definedName name="ssfafag">#N/A</definedName>
    <definedName name="StartPage">1</definedName>
    <definedName name="subsfee">'[5]Financ. Overview'!$H$14</definedName>
    <definedName name="tableFootRows">11</definedName>
    <definedName name="tableHeadRows">3</definedName>
    <definedName name="tableSumRows">16</definedName>
    <definedName name="toolbox">[15]Toolbox!$C$5:$T$1578</definedName>
    <definedName name="try">#N/A</definedName>
    <definedName name="ttt">#REF!</definedName>
    <definedName name="tttt">#REF!</definedName>
    <definedName name="uyi">#N/A</definedName>
    <definedName name="V5.1Fee">'[5]Financ. Overview'!$H$15</definedName>
    <definedName name="www">#REF!</definedName>
    <definedName name="xxxx">[6]人民银行!#REF!</definedName>
    <definedName name="yyyy">#REF!</definedName>
    <definedName name="Z32_Cost_red">'[5]Financ. Overview'!#REF!</definedName>
    <definedName name="报表">#REF!</definedName>
    <definedName name="本级标准收入2004年">[2]一般预算收入!$E$4:$E$184</definedName>
    <definedName name="拨款汇总_合计">SUM([16]汇总!#REF!)</definedName>
    <definedName name="财力">#REF!</definedName>
    <definedName name="财政供养">#REF!</definedName>
    <definedName name="财政供养人员增幅2004年">[17]财政供养人员增幅!$E$6</definedName>
    <definedName name="财政供养人员增幅2004年分县">[17]财政供养人员增幅!$E$4:$E$184</definedName>
    <definedName name="处室">#REF!</definedName>
    <definedName name="此次">#REF!</definedName>
    <definedName name="村级标准支出">[18]村级支出!$E$4:$E$184</definedName>
    <definedName name="大多数">'[10]13 铁路配件'!$A$15</definedName>
    <definedName name="大幅度">#REF!</definedName>
    <definedName name="地区名称">[19]封面!#REF!</definedName>
    <definedName name="第二产业分县2003年">[20]GDP!$G$4:$G$184</definedName>
    <definedName name="第二产业合计2003年">[20]GDP!$G$4</definedName>
    <definedName name="第三产业分县2003年">[20]GDP!$H$4:$H$184</definedName>
    <definedName name="第三产业合计2003年">[20]GDP!$H$4</definedName>
    <definedName name="发文">'[21]C01-1'!#REF!</definedName>
    <definedName name="耕地占用税分县2003年">[2]一般预算收入!$U$4:$U$184</definedName>
    <definedName name="耕地占用税合计2003年">[2]一般预算收入!$U$4</definedName>
    <definedName name="工商税收2004年">[22]工商税收!$S$4:$S$184</definedName>
    <definedName name="工商税收合计2004年">[22]工商税收!$S$4</definedName>
    <definedName name="公检法司部门编制数">[23]公检法司编制!$E$4:$E$184</definedName>
    <definedName name="公用标准支出">[24]合计!$E$4:$E$184</definedName>
    <definedName name="还有">#REF!</definedName>
    <definedName name="行政管理部门编制数">[23]行政编制!$E$4:$E$184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[25]调用表!$B$3:$B$125</definedName>
    <definedName name="科目编码">[26]编码!$A$2:$A$145</definedName>
    <definedName name="类型">#REF!</definedName>
    <definedName name="农业人口2003年">[1]农业人口!$E$4:$E$184</definedName>
    <definedName name="农业税分县2003年">[2]一般预算收入!$S$4:$S$184</definedName>
    <definedName name="农业税合计2003年">[2]一般预算收入!$S$4</definedName>
    <definedName name="农业特产税分县2003年">[2]一般预算收入!$T$4:$T$184</definedName>
    <definedName name="农业特产税合计2003年">[2]一般预算收入!$T$4</definedName>
    <definedName name="农业用地面积">[27]农业用地!$E$4:$E$184</definedName>
    <definedName name="契税分县2003年">[2]一般预算收入!$V$4:$V$184</definedName>
    <definedName name="契税合计2003年">[2]一般预算收入!$V$4</definedName>
    <definedName name="全额差额比例">'[19]C01-1'!#REF!</definedName>
    <definedName name="人员" hidden="1">#REF!</definedName>
    <definedName name="人员标准支出">[28]人员支出!$E$4:$E$184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[9]事业发展!$E$4:$E$184</definedName>
    <definedName name="是">#REF!</definedName>
    <definedName name="四季度">'[19]C01-1'!#REF!</definedName>
    <definedName name="位次d">[11]四月份月报!#REF!</definedName>
    <definedName name="乡镇个数">[29]行政区划!$D$6:$D$184</definedName>
    <definedName name="性别">[29]基础编码!$H$2:$H$3</definedName>
    <definedName name="学历">[29]基础编码!$S$2:$S$9</definedName>
    <definedName name="一般预算收入2002年">'[30]2002年一般预算收入'!$AC$4:$AC$184</definedName>
    <definedName name="一般预算收入2003年">[2]一般预算收入!$AD$4:$AD$184</definedName>
    <definedName name="一般预算收入合计2003年">[2]一般预算收入!$AC$4</definedName>
    <definedName name="债务限额核定及化债任务">[6]人民银行!#REF!</definedName>
    <definedName name="支出">'[31]P1012001'!$A$6:$E$117</definedName>
    <definedName name="中国">#REF!</definedName>
    <definedName name="中小学生人数2003年">[32]中小学生!$E$4:$E$184</definedName>
    <definedName name="总人口2003年">[33]总人口!$E$4:$E$184</definedName>
    <definedName name="전">#REF!</definedName>
    <definedName name="주택사업본부">#REF!</definedName>
    <definedName name="철구사업본부">#REF!</definedName>
    <definedName name="_xlnm.Print_Titles" localSheetId="0">一般公共预算收入表!$3:$3</definedName>
    <definedName name="_21114" localSheetId="1">#REF!</definedName>
    <definedName name="_6_其他" localSheetId="1">#REF!</definedName>
    <definedName name="aa" localSheetId="1">#REF!</definedName>
    <definedName name="ABC" localSheetId="1">#REF!</definedName>
    <definedName name="ABD" localSheetId="1">#REF!</definedName>
    <definedName name="AppendBlankRows" localSheetId="1">No</definedName>
    <definedName name="county" localSheetId="1">#REF!</definedName>
    <definedName name="data" localSheetId="1">#REF!</definedName>
    <definedName name="database2" localSheetId="1">#REF!</definedName>
    <definedName name="database3" localSheetId="1">#REF!</definedName>
    <definedName name="ddd" localSheetId="1">#REF!</definedName>
    <definedName name="dgdgf" localSheetId="1">#REF!</definedName>
    <definedName name="dsaad" localSheetId="1">#REF!</definedName>
    <definedName name="dss" localSheetId="1" hidden="1">#REF!</definedName>
    <definedName name="E206." localSheetId="1">#REF!</definedName>
    <definedName name="eee" localSheetId="1">#REF!</definedName>
    <definedName name="fff" localSheetId="1">#REF!</definedName>
    <definedName name="hhhh" localSheetId="1">#REF!</definedName>
    <definedName name="jkl" localSheetId="1">#REF!</definedName>
    <definedName name="kkkk" localSheetId="1">#REF!</definedName>
    <definedName name="MergePages" localSheetId="1">No</definedName>
    <definedName name="MergePagesHori" localSheetId="1">No</definedName>
    <definedName name="PageSetSaved" localSheetId="1">Yes</definedName>
    <definedName name="PageSymmetry" localSheetId="1">No</definedName>
    <definedName name="Print_Area_MI" localSheetId="1">#REF!</definedName>
    <definedName name="PrintAllPage" localSheetId="1">Yes</definedName>
    <definedName name="PrintOneByOneCopy" localSheetId="1">No</definedName>
    <definedName name="psBlackAndWhite" localSheetId="1">Yes</definedName>
    <definedName name="psCenterHoriz" localSheetId="1">No</definedName>
    <definedName name="psCenterVert" localSheetId="1">No</definedName>
    <definedName name="psFitPages" localSheetId="1">No</definedName>
    <definedName name="psLandscape" localSheetId="1">Yes</definedName>
    <definedName name="psLeftToRight" localSheetId="1">Yes</definedName>
    <definedName name="qwerty" localSheetId="1">#REF!</definedName>
    <definedName name="rrrr" localSheetId="1">#REF!</definedName>
    <definedName name="s" localSheetId="1">#REF!</definedName>
    <definedName name="SCG" localSheetId="1">'[34]G.1R-Shou COP Gf'!#REF!</definedName>
    <definedName name="sfeggsafasfas" localSheetId="1">#REF!</definedName>
    <definedName name="Sheet1" localSheetId="1">#REF!</definedName>
    <definedName name="ss" localSheetId="1">#REF!</definedName>
    <definedName name="ttt" localSheetId="1">#REF!</definedName>
    <definedName name="tttt" localSheetId="1">#REF!</definedName>
    <definedName name="www" localSheetId="1">#REF!</definedName>
    <definedName name="yyyy" localSheetId="1">#REF!</definedName>
    <definedName name="报表" localSheetId="1">#REF!</definedName>
    <definedName name="财力" localSheetId="1">#REF!</definedName>
    <definedName name="财政供养" localSheetId="1">#REF!</definedName>
    <definedName name="处室" localSheetId="1">#REF!</definedName>
    <definedName name="此次" localSheetId="1">#REF!</definedName>
    <definedName name="大幅度" localSheetId="1">#REF!</definedName>
    <definedName name="还有" localSheetId="1">#REF!</definedName>
    <definedName name="汇率" localSheetId="1">#REF!</definedName>
    <definedName name="基金处室" localSheetId="1">#REF!</definedName>
    <definedName name="基金金额" localSheetId="1">#REF!</definedName>
    <definedName name="基金科目" localSheetId="1">#REF!</definedName>
    <definedName name="基金类型" localSheetId="1">#REF!</definedName>
    <definedName name="金额" localSheetId="1">#REF!</definedName>
    <definedName name="类型" localSheetId="1">#REF!</definedName>
    <definedName name="人员" localSheetId="1" hidden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是" localSheetId="1">#REF!</definedName>
    <definedName name="中国" localSheetId="1">#REF!</definedName>
    <definedName name="전" localSheetId="1">#REF!</definedName>
    <definedName name="주택사업본부" localSheetId="1">#REF!</definedName>
    <definedName name="철구사업본부" localSheetId="1">#REF!</definedName>
    <definedName name="_xlnm.Print_Area" localSheetId="1">一般公共预算财力预算表!$A$1:$F$28</definedName>
    <definedName name="_xlnm.Print_Titles" localSheetId="1">一般公共预算财力预算表!$3:$3</definedName>
    <definedName name="_21114" localSheetId="2">#REF!</definedName>
    <definedName name="_6_其他" localSheetId="2">#REF!</definedName>
    <definedName name="aa" localSheetId="2">#REF!</definedName>
    <definedName name="ABC" localSheetId="2">#REF!</definedName>
    <definedName name="ABD" localSheetId="2">#REF!</definedName>
    <definedName name="AppendBlankRows" localSheetId="2">No</definedName>
    <definedName name="county" localSheetId="2">#REF!</definedName>
    <definedName name="data" localSheetId="2">#REF!</definedName>
    <definedName name="database2" localSheetId="2">#REF!</definedName>
    <definedName name="database3" localSheetId="2">#REF!</definedName>
    <definedName name="ddd" localSheetId="2">#REF!</definedName>
    <definedName name="dgdgf" localSheetId="2">#REF!</definedName>
    <definedName name="dsaad" localSheetId="2">#REF!</definedName>
    <definedName name="dss" localSheetId="2" hidden="1">#REF!</definedName>
    <definedName name="E206." localSheetId="2">#REF!</definedName>
    <definedName name="eee" localSheetId="2">#REF!</definedName>
    <definedName name="fff" localSheetId="2">#REF!</definedName>
    <definedName name="hhhh" localSheetId="2">#REF!</definedName>
    <definedName name="jkl" localSheetId="2">#REF!</definedName>
    <definedName name="kkkk" localSheetId="2">#REF!</definedName>
    <definedName name="MergePages" localSheetId="2">No</definedName>
    <definedName name="MergePagesHori" localSheetId="2">No</definedName>
    <definedName name="PageSetSaved" localSheetId="2">Yes</definedName>
    <definedName name="PageSymmetry" localSheetId="2">No</definedName>
    <definedName name="Print_Area_MI" localSheetId="2">#REF!</definedName>
    <definedName name="PrintAllPage" localSheetId="2">Yes</definedName>
    <definedName name="PrintOneByOneCopy" localSheetId="2">No</definedName>
    <definedName name="psBlackAndWhite" localSheetId="2">Yes</definedName>
    <definedName name="psCenterHoriz" localSheetId="2">No</definedName>
    <definedName name="psCenterVert" localSheetId="2">No</definedName>
    <definedName name="psFitPages" localSheetId="2">No</definedName>
    <definedName name="psLandscape" localSheetId="2">Yes</definedName>
    <definedName name="psLeftToRight" localSheetId="2">Yes</definedName>
    <definedName name="qwerty" localSheetId="2">#REF!</definedName>
    <definedName name="rrrr" localSheetId="2">#REF!</definedName>
    <definedName name="s" localSheetId="2">#REF!</definedName>
    <definedName name="sfeggsafasfas" localSheetId="2">#REF!</definedName>
    <definedName name="Sheet1" localSheetId="2">#REF!</definedName>
    <definedName name="ss" localSheetId="2">#REF!</definedName>
    <definedName name="ttt" localSheetId="2">#REF!</definedName>
    <definedName name="tttt" localSheetId="2">#REF!</definedName>
    <definedName name="www" localSheetId="2">#REF!</definedName>
    <definedName name="yyyy" localSheetId="2">#REF!</definedName>
    <definedName name="报表" localSheetId="2">#REF!</definedName>
    <definedName name="财力" localSheetId="2">#REF!</definedName>
    <definedName name="财政供养" localSheetId="2">#REF!</definedName>
    <definedName name="处室" localSheetId="2">#REF!</definedName>
    <definedName name="此次" localSheetId="2">#REF!</definedName>
    <definedName name="大幅度" localSheetId="2">#REF!</definedName>
    <definedName name="还有" localSheetId="2">#REF!</definedName>
    <definedName name="汇率" localSheetId="2">#REF!</definedName>
    <definedName name="基金处室" localSheetId="2">#REF!</definedName>
    <definedName name="基金金额" localSheetId="2">#REF!</definedName>
    <definedName name="基金科目" localSheetId="2">#REF!</definedName>
    <definedName name="基金类型" localSheetId="2">#REF!</definedName>
    <definedName name="金额" localSheetId="2">#REF!</definedName>
    <definedName name="科目编码" localSheetId="2">[35]编码!$A$2:$A$145</definedName>
    <definedName name="类型" localSheetId="2">#REF!</definedName>
    <definedName name="人员" localSheetId="2" hidden="1">#REF!</definedName>
    <definedName name="生产列1" localSheetId="2">#REF!</definedName>
    <definedName name="生产列11" localSheetId="2">#REF!</definedName>
    <definedName name="生产列15" localSheetId="2">#REF!</definedName>
    <definedName name="生产列16" localSheetId="2">#REF!</definedName>
    <definedName name="生产列17" localSheetId="2">#REF!</definedName>
    <definedName name="生产列19" localSheetId="2">#REF!</definedName>
    <definedName name="生产列2" localSheetId="2">#REF!</definedName>
    <definedName name="生产列20" localSheetId="2">#REF!</definedName>
    <definedName name="生产列3" localSheetId="2">#REF!</definedName>
    <definedName name="生产列4" localSheetId="2">#REF!</definedName>
    <definedName name="生产列5" localSheetId="2">#REF!</definedName>
    <definedName name="生产列6" localSheetId="2">#REF!</definedName>
    <definedName name="生产列7" localSheetId="2">#REF!</definedName>
    <definedName name="生产列8" localSheetId="2">#REF!</definedName>
    <definedName name="生产列9" localSheetId="2">#REF!</definedName>
    <definedName name="生产期" localSheetId="2">#REF!</definedName>
    <definedName name="生产期1" localSheetId="2">#REF!</definedName>
    <definedName name="生产期11" localSheetId="2">#REF!</definedName>
    <definedName name="生产期123" localSheetId="2">#REF!</definedName>
    <definedName name="生产期15" localSheetId="2">#REF!</definedName>
    <definedName name="生产期16" localSheetId="2">#REF!</definedName>
    <definedName name="生产期17" localSheetId="2">#REF!</definedName>
    <definedName name="生产期19" localSheetId="2">#REF!</definedName>
    <definedName name="生产期2" localSheetId="2">#REF!</definedName>
    <definedName name="生产期20" localSheetId="2">#REF!</definedName>
    <definedName name="生产期3" localSheetId="2">#REF!</definedName>
    <definedName name="生产期4" localSheetId="2">#REF!</definedName>
    <definedName name="生产期5" localSheetId="2">#REF!</definedName>
    <definedName name="生产期6" localSheetId="2">#REF!</definedName>
    <definedName name="生产期7" localSheetId="2">#REF!</definedName>
    <definedName name="生产期8" localSheetId="2">#REF!</definedName>
    <definedName name="生产期9" localSheetId="2">#REF!</definedName>
    <definedName name="是" localSheetId="2">#REF!</definedName>
    <definedName name="中国" localSheetId="2">#REF!</definedName>
    <definedName name="전" localSheetId="2">#REF!</definedName>
    <definedName name="주택사업본부" localSheetId="2">#REF!</definedName>
    <definedName name="철구사업본부" localSheetId="2">#REF!</definedName>
    <definedName name="_xlnm.Print_Area" localSheetId="2">一般公共预算支出表!$A$1:$N$548</definedName>
    <definedName name="_xlnm.Print_Titles" localSheetId="2">一般公共预算支出表!$3:$5</definedName>
    <definedName name="_21114" localSheetId="7">#REF!</definedName>
    <definedName name="_6_其他" localSheetId="7">#REF!</definedName>
    <definedName name="aa" localSheetId="7">#REF!</definedName>
    <definedName name="ABC" localSheetId="7">#REF!</definedName>
    <definedName name="ABD" localSheetId="7">#REF!</definedName>
    <definedName name="AppendBlankRows" localSheetId="7">No</definedName>
    <definedName name="county" localSheetId="7">#REF!</definedName>
    <definedName name="data" localSheetId="7">#REF!</definedName>
    <definedName name="database2" localSheetId="7">#REF!</definedName>
    <definedName name="database3" localSheetId="7">#REF!</definedName>
    <definedName name="ddd" localSheetId="7">#REF!</definedName>
    <definedName name="dgdgf" localSheetId="7">#REF!</definedName>
    <definedName name="dsaad" localSheetId="7">#REF!</definedName>
    <definedName name="dss" localSheetId="7" hidden="1">#REF!</definedName>
    <definedName name="E206." localSheetId="7">#REF!</definedName>
    <definedName name="eee" localSheetId="7">#REF!</definedName>
    <definedName name="fff" localSheetId="7">#REF!</definedName>
    <definedName name="hhhh" localSheetId="7">#REF!</definedName>
    <definedName name="jkl" localSheetId="7">#REF!</definedName>
    <definedName name="kkkk" localSheetId="7">#REF!</definedName>
    <definedName name="MergePages" localSheetId="7">No</definedName>
    <definedName name="MergePagesHori" localSheetId="7">No</definedName>
    <definedName name="PageSetSaved" localSheetId="7">Yes</definedName>
    <definedName name="PageSymmetry" localSheetId="7">No</definedName>
    <definedName name="_xlnm.Print_Area" localSheetId="7">一般公共预算税收返还和转移支付表!$A$1:$C$25</definedName>
    <definedName name="Print_Area_MI" localSheetId="7">#REF!</definedName>
    <definedName name="PrintAllPage" localSheetId="7">Yes</definedName>
    <definedName name="PrintOneByOneCopy" localSheetId="7">No</definedName>
    <definedName name="psBlackAndWhite" localSheetId="7">Yes</definedName>
    <definedName name="psCenterHoriz" localSheetId="7">No</definedName>
    <definedName name="psCenterVert" localSheetId="7">No</definedName>
    <definedName name="psFitPages" localSheetId="7">No</definedName>
    <definedName name="psLandscape" localSheetId="7">Yes</definedName>
    <definedName name="psLeftToRight" localSheetId="7">Yes</definedName>
    <definedName name="qwerty" localSheetId="7">#REF!</definedName>
    <definedName name="rrrr" localSheetId="7">#REF!</definedName>
    <definedName name="s" localSheetId="7">#REF!</definedName>
    <definedName name="sfeggsafasfas" localSheetId="7">#REF!</definedName>
    <definedName name="Sheet1" localSheetId="7">#REF!</definedName>
    <definedName name="ss" localSheetId="7">#REF!</definedName>
    <definedName name="ttt" localSheetId="7">#REF!</definedName>
    <definedName name="tttt" localSheetId="7">#REF!</definedName>
    <definedName name="www" localSheetId="7">#REF!</definedName>
    <definedName name="yyyy" localSheetId="7">#REF!</definedName>
    <definedName name="报表" localSheetId="7">#REF!</definedName>
    <definedName name="财力" localSheetId="7">#REF!</definedName>
    <definedName name="财政供养" localSheetId="7">#REF!</definedName>
    <definedName name="处室" localSheetId="7">#REF!</definedName>
    <definedName name="此次" localSheetId="7">#REF!</definedName>
    <definedName name="大幅度" localSheetId="7">#REF!</definedName>
    <definedName name="还有" localSheetId="7">#REF!</definedName>
    <definedName name="汇率" localSheetId="7">#REF!</definedName>
    <definedName name="基金处室" localSheetId="7">#REF!</definedName>
    <definedName name="基金金额" localSheetId="7">#REF!</definedName>
    <definedName name="基金科目" localSheetId="7">#REF!</definedName>
    <definedName name="基金类型" localSheetId="7">#REF!</definedName>
    <definedName name="金额" localSheetId="7">#REF!</definedName>
    <definedName name="类型" localSheetId="7">#REF!</definedName>
    <definedName name="人员" localSheetId="7" hidden="1">#REF!</definedName>
    <definedName name="生产列1" localSheetId="7">#REF!</definedName>
    <definedName name="生产列11" localSheetId="7">#REF!</definedName>
    <definedName name="生产列15" localSheetId="7">#REF!</definedName>
    <definedName name="生产列16" localSheetId="7">#REF!</definedName>
    <definedName name="生产列17" localSheetId="7">#REF!</definedName>
    <definedName name="生产列19" localSheetId="7">#REF!</definedName>
    <definedName name="生产列2" localSheetId="7">#REF!</definedName>
    <definedName name="生产列20" localSheetId="7">#REF!</definedName>
    <definedName name="生产列3" localSheetId="7">#REF!</definedName>
    <definedName name="生产列4" localSheetId="7">#REF!</definedName>
    <definedName name="生产列5" localSheetId="7">#REF!</definedName>
    <definedName name="生产列6" localSheetId="7">#REF!</definedName>
    <definedName name="生产列7" localSheetId="7">#REF!</definedName>
    <definedName name="生产列8" localSheetId="7">#REF!</definedName>
    <definedName name="生产列9" localSheetId="7">#REF!</definedName>
    <definedName name="生产期" localSheetId="7">#REF!</definedName>
    <definedName name="生产期1" localSheetId="7">#REF!</definedName>
    <definedName name="生产期11" localSheetId="7">#REF!</definedName>
    <definedName name="生产期123" localSheetId="7">#REF!</definedName>
    <definedName name="生产期15" localSheetId="7">#REF!</definedName>
    <definedName name="生产期16" localSheetId="7">#REF!</definedName>
    <definedName name="生产期17" localSheetId="7">#REF!</definedName>
    <definedName name="生产期19" localSheetId="7">#REF!</definedName>
    <definedName name="生产期2" localSheetId="7">#REF!</definedName>
    <definedName name="生产期20" localSheetId="7">#REF!</definedName>
    <definedName name="生产期3" localSheetId="7">#REF!</definedName>
    <definedName name="生产期4" localSheetId="7">#REF!</definedName>
    <definedName name="生产期5" localSheetId="7">#REF!</definedName>
    <definedName name="生产期6" localSheetId="7">#REF!</definedName>
    <definedName name="生产期7" localSheetId="7">#REF!</definedName>
    <definedName name="生产期8" localSheetId="7">#REF!</definedName>
    <definedName name="生产期9" localSheetId="7">#REF!</definedName>
    <definedName name="是" localSheetId="7">#REF!</definedName>
    <definedName name="中国" localSheetId="7">#REF!</definedName>
    <definedName name="전" localSheetId="7">#REF!</definedName>
    <definedName name="주택사업본부" localSheetId="7">#REF!</definedName>
    <definedName name="철구사업본부" localSheetId="7">#REF!</definedName>
    <definedName name="_xlnm.Print_Titles" localSheetId="7">一般公共预算税收返还和转移支付表!$3:$3</definedName>
    <definedName name="_21114" localSheetId="13">#REF!</definedName>
    <definedName name="_6_其他" localSheetId="13">#REF!</definedName>
    <definedName name="aa" localSheetId="13">#REF!</definedName>
    <definedName name="ABC" localSheetId="13">#REF!</definedName>
    <definedName name="ABD" localSheetId="13">#REF!</definedName>
    <definedName name="AppendBlankRows" localSheetId="13">No</definedName>
    <definedName name="county" localSheetId="13">#REF!</definedName>
    <definedName name="data" localSheetId="13">#REF!</definedName>
    <definedName name="database2" localSheetId="13">#REF!</definedName>
    <definedName name="database3" localSheetId="13">#REF!</definedName>
    <definedName name="ddd" localSheetId="13">#REF!</definedName>
    <definedName name="dgdgf" localSheetId="13">#REF!</definedName>
    <definedName name="dsaad" localSheetId="13">#REF!</definedName>
    <definedName name="dss" localSheetId="13" hidden="1">#REF!</definedName>
    <definedName name="E206." localSheetId="13">#REF!</definedName>
    <definedName name="eee" localSheetId="13">#REF!</definedName>
    <definedName name="fff" localSheetId="13">#REF!</definedName>
    <definedName name="hhhh" localSheetId="13">#REF!</definedName>
    <definedName name="jkl" localSheetId="13">#REF!</definedName>
    <definedName name="kkkk" localSheetId="13">#REF!</definedName>
    <definedName name="MergePages" localSheetId="13">No</definedName>
    <definedName name="MergePagesHori" localSheetId="13">No</definedName>
    <definedName name="PageSetSaved" localSheetId="13">Yes</definedName>
    <definedName name="PageSymmetry" localSheetId="13">No</definedName>
    <definedName name="Print_Area_MI" localSheetId="13">#REF!</definedName>
    <definedName name="PrintAllPage" localSheetId="13">Yes</definedName>
    <definedName name="PrintOneByOneCopy" localSheetId="13">No</definedName>
    <definedName name="psBlackAndWhite" localSheetId="13">Yes</definedName>
    <definedName name="psCenterHoriz" localSheetId="13">No</definedName>
    <definedName name="psCenterVert" localSheetId="13">No</definedName>
    <definedName name="psFitPages" localSheetId="13">No</definedName>
    <definedName name="psLandscape" localSheetId="13">Yes</definedName>
    <definedName name="psLeftToRight" localSheetId="13">Yes</definedName>
    <definedName name="qwerty" localSheetId="13">#REF!</definedName>
    <definedName name="rrrr" localSheetId="13">#REF!</definedName>
    <definedName name="s" localSheetId="13">#REF!</definedName>
    <definedName name="sfeggsafasfas" localSheetId="13">#REF!</definedName>
    <definedName name="Sheet1" localSheetId="13">#REF!</definedName>
    <definedName name="ss" localSheetId="13">#REF!</definedName>
    <definedName name="ttt" localSheetId="13">#REF!</definedName>
    <definedName name="tttt" localSheetId="13">#REF!</definedName>
    <definedName name="www" localSheetId="13">#REF!</definedName>
    <definedName name="yyyy" localSheetId="13">#REF!</definedName>
    <definedName name="报表" localSheetId="13">#REF!</definedName>
    <definedName name="财力" localSheetId="13">#REF!</definedName>
    <definedName name="财政供养" localSheetId="13">#REF!</definedName>
    <definedName name="处室" localSheetId="13">#REF!</definedName>
    <definedName name="此次" localSheetId="13">#REF!</definedName>
    <definedName name="大幅度" localSheetId="13">#REF!</definedName>
    <definedName name="还有" localSheetId="13">#REF!</definedName>
    <definedName name="汇率" localSheetId="13">#REF!</definedName>
    <definedName name="基金处室" localSheetId="13">#REF!</definedName>
    <definedName name="基金金额" localSheetId="13">#REF!</definedName>
    <definedName name="基金科目" localSheetId="13">#REF!</definedName>
    <definedName name="基金类型" localSheetId="13">#REF!</definedName>
    <definedName name="金额" localSheetId="13">#REF!</definedName>
    <definedName name="类型" localSheetId="13">#REF!</definedName>
    <definedName name="人员" localSheetId="13" hidden="1">#REF!</definedName>
    <definedName name="生产列1" localSheetId="13">#REF!</definedName>
    <definedName name="生产列11" localSheetId="13">#REF!</definedName>
    <definedName name="生产列15" localSheetId="13">#REF!</definedName>
    <definedName name="生产列16" localSheetId="13">#REF!</definedName>
    <definedName name="生产列17" localSheetId="13">#REF!</definedName>
    <definedName name="生产列19" localSheetId="13">#REF!</definedName>
    <definedName name="生产列2" localSheetId="13">#REF!</definedName>
    <definedName name="生产列20" localSheetId="13">#REF!</definedName>
    <definedName name="生产列3" localSheetId="13">#REF!</definedName>
    <definedName name="生产列4" localSheetId="13">#REF!</definedName>
    <definedName name="生产列5" localSheetId="13">#REF!</definedName>
    <definedName name="生产列6" localSheetId="13">#REF!</definedName>
    <definedName name="生产列7" localSheetId="13">#REF!</definedName>
    <definedName name="生产列8" localSheetId="13">#REF!</definedName>
    <definedName name="生产列9" localSheetId="13">#REF!</definedName>
    <definedName name="生产期" localSheetId="13">#REF!</definedName>
    <definedName name="生产期1" localSheetId="13">#REF!</definedName>
    <definedName name="生产期11" localSheetId="13">#REF!</definedName>
    <definedName name="生产期123" localSheetId="13">#REF!</definedName>
    <definedName name="生产期15" localSheetId="13">#REF!</definedName>
    <definedName name="生产期16" localSheetId="13">#REF!</definedName>
    <definedName name="生产期17" localSheetId="13">#REF!</definedName>
    <definedName name="生产期19" localSheetId="13">#REF!</definedName>
    <definedName name="生产期2" localSheetId="13">#REF!</definedName>
    <definedName name="生产期20" localSheetId="13">#REF!</definedName>
    <definedName name="生产期3" localSheetId="13">#REF!</definedName>
    <definedName name="生产期4" localSheetId="13">#REF!</definedName>
    <definedName name="生产期5" localSheetId="13">#REF!</definedName>
    <definedName name="生产期6" localSheetId="13">#REF!</definedName>
    <definedName name="生产期7" localSheetId="13">#REF!</definedName>
    <definedName name="生产期8" localSheetId="13">#REF!</definedName>
    <definedName name="生产期9" localSheetId="13">#REF!</definedName>
    <definedName name="是" localSheetId="13">#REF!</definedName>
    <definedName name="中国" localSheetId="13">#REF!</definedName>
    <definedName name="전" localSheetId="13">#REF!</definedName>
    <definedName name="주택사업본부" localSheetId="13">#REF!</definedName>
    <definedName name="철구사업본부" localSheetId="13">#REF!</definedName>
    <definedName name="_xlnm.Print_Titles" localSheetId="13">政府性基金收入预算表!$1:$4</definedName>
    <definedName name="_21114" localSheetId="14">#REF!</definedName>
    <definedName name="_6_其他" localSheetId="14">#REF!</definedName>
    <definedName name="aa" localSheetId="14">#REF!</definedName>
    <definedName name="ABC" localSheetId="14">#REF!</definedName>
    <definedName name="ABD" localSheetId="14">#REF!</definedName>
    <definedName name="AppendBlankRows" localSheetId="14">No</definedName>
    <definedName name="county" localSheetId="14">#REF!</definedName>
    <definedName name="data" localSheetId="14">#REF!</definedName>
    <definedName name="database2" localSheetId="14">#REF!</definedName>
    <definedName name="database3" localSheetId="14">#REF!</definedName>
    <definedName name="ddd" localSheetId="14">#REF!</definedName>
    <definedName name="dgdgf" localSheetId="14">#REF!</definedName>
    <definedName name="dsaad" localSheetId="14">#REF!</definedName>
    <definedName name="dss" localSheetId="14" hidden="1">#REF!</definedName>
    <definedName name="E206." localSheetId="14">#REF!</definedName>
    <definedName name="eee" localSheetId="14">#REF!</definedName>
    <definedName name="fff" localSheetId="14">#REF!</definedName>
    <definedName name="hhhh" localSheetId="14">#REF!</definedName>
    <definedName name="jkl" localSheetId="14">#REF!</definedName>
    <definedName name="kkkk" localSheetId="14">#REF!</definedName>
    <definedName name="MergePages" localSheetId="14">No</definedName>
    <definedName name="MergePagesHori" localSheetId="14">No</definedName>
    <definedName name="PageSetSaved" localSheetId="14">Yes</definedName>
    <definedName name="PageSymmetry" localSheetId="14">No</definedName>
    <definedName name="Print_Area_MI" localSheetId="14">#REF!</definedName>
    <definedName name="PrintAllPage" localSheetId="14">Yes</definedName>
    <definedName name="PrintOneByOneCopy" localSheetId="14">No</definedName>
    <definedName name="psBlackAndWhite" localSheetId="14">Yes</definedName>
    <definedName name="psCenterHoriz" localSheetId="14">No</definedName>
    <definedName name="psCenterVert" localSheetId="14">No</definedName>
    <definedName name="psFitPages" localSheetId="14">No</definedName>
    <definedName name="psLandscape" localSheetId="14">Yes</definedName>
    <definedName name="psLeftToRight" localSheetId="14">Yes</definedName>
    <definedName name="qwerty" localSheetId="14">#REF!</definedName>
    <definedName name="rrrr" localSheetId="14">#REF!</definedName>
    <definedName name="s" localSheetId="14">#REF!</definedName>
    <definedName name="sfeggsafasfas" localSheetId="14">#REF!</definedName>
    <definedName name="Sheet1" localSheetId="14">#REF!</definedName>
    <definedName name="ss" localSheetId="14">#REF!</definedName>
    <definedName name="ttt" localSheetId="14">#REF!</definedName>
    <definedName name="tttt" localSheetId="14">#REF!</definedName>
    <definedName name="www" localSheetId="14">#REF!</definedName>
    <definedName name="yyyy" localSheetId="14">#REF!</definedName>
    <definedName name="报表" localSheetId="14">#REF!</definedName>
    <definedName name="财力" localSheetId="14">#REF!</definedName>
    <definedName name="财政供养" localSheetId="14">#REF!</definedName>
    <definedName name="处室" localSheetId="14">#REF!</definedName>
    <definedName name="此次" localSheetId="14">#REF!</definedName>
    <definedName name="大幅度" localSheetId="14">#REF!</definedName>
    <definedName name="还有" localSheetId="14">#REF!</definedName>
    <definedName name="汇率" localSheetId="14">#REF!</definedName>
    <definedName name="基金处室" localSheetId="14">#REF!</definedName>
    <definedName name="基金金额" localSheetId="14">#REF!</definedName>
    <definedName name="基金科目" localSheetId="14">#REF!</definedName>
    <definedName name="基金类型" localSheetId="14">#REF!</definedName>
    <definedName name="金额" localSheetId="14">#REF!</definedName>
    <definedName name="类型" localSheetId="14">#REF!</definedName>
    <definedName name="人员" localSheetId="14" hidden="1">#REF!</definedName>
    <definedName name="生产列1" localSheetId="14">#REF!</definedName>
    <definedName name="生产列11" localSheetId="14">#REF!</definedName>
    <definedName name="生产列15" localSheetId="14">#REF!</definedName>
    <definedName name="生产列16" localSheetId="14">#REF!</definedName>
    <definedName name="生产列17" localSheetId="14">#REF!</definedName>
    <definedName name="生产列19" localSheetId="14">#REF!</definedName>
    <definedName name="生产列2" localSheetId="14">#REF!</definedName>
    <definedName name="生产列20" localSheetId="14">#REF!</definedName>
    <definedName name="生产列3" localSheetId="14">#REF!</definedName>
    <definedName name="生产列4" localSheetId="14">#REF!</definedName>
    <definedName name="生产列5" localSheetId="14">#REF!</definedName>
    <definedName name="生产列6" localSheetId="14">#REF!</definedName>
    <definedName name="生产列7" localSheetId="14">#REF!</definedName>
    <definedName name="生产列8" localSheetId="14">#REF!</definedName>
    <definedName name="生产列9" localSheetId="14">#REF!</definedName>
    <definedName name="生产期" localSheetId="14">#REF!</definedName>
    <definedName name="生产期1" localSheetId="14">#REF!</definedName>
    <definedName name="生产期11" localSheetId="14">#REF!</definedName>
    <definedName name="生产期123" localSheetId="14">#REF!</definedName>
    <definedName name="生产期15" localSheetId="14">#REF!</definedName>
    <definedName name="生产期16" localSheetId="14">#REF!</definedName>
    <definedName name="生产期17" localSheetId="14">#REF!</definedName>
    <definedName name="生产期19" localSheetId="14">#REF!</definedName>
    <definedName name="生产期2" localSheetId="14">#REF!</definedName>
    <definedName name="生产期20" localSheetId="14">#REF!</definedName>
    <definedName name="生产期3" localSheetId="14">#REF!</definedName>
    <definedName name="生产期4" localSheetId="14">#REF!</definedName>
    <definedName name="生产期5" localSheetId="14">#REF!</definedName>
    <definedName name="生产期6" localSheetId="14">#REF!</definedName>
    <definedName name="生产期7" localSheetId="14">#REF!</definedName>
    <definedName name="生产期8" localSheetId="14">#REF!</definedName>
    <definedName name="生产期9" localSheetId="14">#REF!</definedName>
    <definedName name="是" localSheetId="14">#REF!</definedName>
    <definedName name="中国" localSheetId="14">#REF!</definedName>
    <definedName name="전" localSheetId="14">#REF!</definedName>
    <definedName name="주택사업본부" localSheetId="14">#REF!</definedName>
    <definedName name="철구사업본부" localSheetId="14">#REF!</definedName>
    <definedName name="_xlnm.Print_Titles" localSheetId="14">政府性基金支出预算表!$1:$4</definedName>
    <definedName name="_21114" localSheetId="16">#REF!</definedName>
    <definedName name="_6_其他" localSheetId="16">#REF!</definedName>
    <definedName name="aa" localSheetId="16">#REF!</definedName>
    <definedName name="ABC" localSheetId="16">#REF!</definedName>
    <definedName name="ABD" localSheetId="16">#REF!</definedName>
    <definedName name="AppendBlankRows" localSheetId="16">No</definedName>
    <definedName name="county" localSheetId="16">#REF!</definedName>
    <definedName name="data" localSheetId="16">#REF!</definedName>
    <definedName name="database2" localSheetId="16">#REF!</definedName>
    <definedName name="database3" localSheetId="16">#REF!</definedName>
    <definedName name="ddd" localSheetId="16">#REF!</definedName>
    <definedName name="dgdgf" localSheetId="16">#REF!</definedName>
    <definedName name="dsaad" localSheetId="16">#REF!</definedName>
    <definedName name="dss" localSheetId="16" hidden="1">#REF!</definedName>
    <definedName name="E206." localSheetId="16">#REF!</definedName>
    <definedName name="eee" localSheetId="16">#REF!</definedName>
    <definedName name="fff" localSheetId="16">#REF!</definedName>
    <definedName name="hhhh" localSheetId="16">#REF!</definedName>
    <definedName name="jkl" localSheetId="16">#REF!</definedName>
    <definedName name="kkkk" localSheetId="16">#REF!</definedName>
    <definedName name="MergePages" localSheetId="16">No</definedName>
    <definedName name="MergePagesHori" localSheetId="16">No</definedName>
    <definedName name="PageSetSaved" localSheetId="16">Yes</definedName>
    <definedName name="PageSymmetry" localSheetId="16">No</definedName>
    <definedName name="Print_Area_MI" localSheetId="16">#REF!</definedName>
    <definedName name="PrintAllPage" localSheetId="16">Yes</definedName>
    <definedName name="PrintOneByOneCopy" localSheetId="16">No</definedName>
    <definedName name="psBlackAndWhite" localSheetId="16">Yes</definedName>
    <definedName name="psCenterHoriz" localSheetId="16">No</definedName>
    <definedName name="psCenterVert" localSheetId="16">No</definedName>
    <definedName name="psFitPages" localSheetId="16">No</definedName>
    <definedName name="psLandscape" localSheetId="16">Yes</definedName>
    <definedName name="psLeftToRight" localSheetId="16">Yes</definedName>
    <definedName name="qwerty" localSheetId="16">#REF!</definedName>
    <definedName name="rrrr" localSheetId="16">#REF!</definedName>
    <definedName name="s" localSheetId="16">#REF!</definedName>
    <definedName name="sfeggsafasfas" localSheetId="16">#REF!</definedName>
    <definedName name="Sheet1" localSheetId="16">#REF!</definedName>
    <definedName name="ss" localSheetId="16">#REF!</definedName>
    <definedName name="ttt" localSheetId="16">#REF!</definedName>
    <definedName name="tttt" localSheetId="16">#REF!</definedName>
    <definedName name="www" localSheetId="16">#REF!</definedName>
    <definedName name="yyyy" localSheetId="16">#REF!</definedName>
    <definedName name="报表" localSheetId="16">#REF!</definedName>
    <definedName name="财力" localSheetId="16">#REF!</definedName>
    <definedName name="财政供养" localSheetId="16">#REF!</definedName>
    <definedName name="处室" localSheetId="16">#REF!</definedName>
    <definedName name="此次" localSheetId="16">#REF!</definedName>
    <definedName name="大幅度" localSheetId="16">#REF!</definedName>
    <definedName name="还有" localSheetId="16">#REF!</definedName>
    <definedName name="汇率" localSheetId="16">#REF!</definedName>
    <definedName name="基金处室" localSheetId="16">#REF!</definedName>
    <definedName name="基金金额" localSheetId="16">#REF!</definedName>
    <definedName name="基金科目" localSheetId="16">#REF!</definedName>
    <definedName name="基金类型" localSheetId="16">#REF!</definedName>
    <definedName name="金额" localSheetId="16">#REF!</definedName>
    <definedName name="类型" localSheetId="16">#REF!</definedName>
    <definedName name="人员" localSheetId="16" hidden="1">#REF!</definedName>
    <definedName name="生产列1" localSheetId="16">#REF!</definedName>
    <definedName name="生产列11" localSheetId="16">#REF!</definedName>
    <definedName name="生产列15" localSheetId="16">#REF!</definedName>
    <definedName name="生产列16" localSheetId="16">#REF!</definedName>
    <definedName name="生产列17" localSheetId="16">#REF!</definedName>
    <definedName name="生产列19" localSheetId="16">#REF!</definedName>
    <definedName name="生产列2" localSheetId="16">#REF!</definedName>
    <definedName name="生产列20" localSheetId="16">#REF!</definedName>
    <definedName name="生产列3" localSheetId="16">#REF!</definedName>
    <definedName name="生产列4" localSheetId="16">#REF!</definedName>
    <definedName name="生产列5" localSheetId="16">#REF!</definedName>
    <definedName name="生产列6" localSheetId="16">#REF!</definedName>
    <definedName name="生产列7" localSheetId="16">#REF!</definedName>
    <definedName name="生产列8" localSheetId="16">#REF!</definedName>
    <definedName name="生产列9" localSheetId="16">#REF!</definedName>
    <definedName name="生产期" localSheetId="16">#REF!</definedName>
    <definedName name="生产期1" localSheetId="16">#REF!</definedName>
    <definedName name="生产期11" localSheetId="16">#REF!</definedName>
    <definedName name="生产期123" localSheetId="16">#REF!</definedName>
    <definedName name="生产期15" localSheetId="16">#REF!</definedName>
    <definedName name="生产期16" localSheetId="16">#REF!</definedName>
    <definedName name="生产期17" localSheetId="16">#REF!</definedName>
    <definedName name="生产期19" localSheetId="16">#REF!</definedName>
    <definedName name="生产期2" localSheetId="16">#REF!</definedName>
    <definedName name="生产期20" localSheetId="16">#REF!</definedName>
    <definedName name="生产期3" localSheetId="16">#REF!</definedName>
    <definedName name="生产期4" localSheetId="16">#REF!</definedName>
    <definedName name="生产期5" localSheetId="16">#REF!</definedName>
    <definedName name="生产期6" localSheetId="16">#REF!</definedName>
    <definedName name="生产期7" localSheetId="16">#REF!</definedName>
    <definedName name="生产期8" localSheetId="16">#REF!</definedName>
    <definedName name="生产期9" localSheetId="16">#REF!</definedName>
    <definedName name="是" localSheetId="16">#REF!</definedName>
    <definedName name="中国" localSheetId="16">#REF!</definedName>
    <definedName name="전" localSheetId="16">#REF!</definedName>
    <definedName name="주택사업본부" localSheetId="16">#REF!</definedName>
    <definedName name="철구사업본부" localSheetId="16">#REF!</definedName>
    <definedName name="_21114" localSheetId="17">#REF!</definedName>
    <definedName name="_6_其他" localSheetId="17">#REF!</definedName>
    <definedName name="aa" localSheetId="17">#REF!</definedName>
    <definedName name="ABC" localSheetId="17">#REF!</definedName>
    <definedName name="ABD" localSheetId="17">#REF!</definedName>
    <definedName name="AppendBlankRows" localSheetId="17">No</definedName>
    <definedName name="county" localSheetId="17">#REF!</definedName>
    <definedName name="data" localSheetId="17">#REF!</definedName>
    <definedName name="database2" localSheetId="17">#REF!</definedName>
    <definedName name="database3" localSheetId="17">#REF!</definedName>
    <definedName name="ddd" localSheetId="17">#REF!</definedName>
    <definedName name="dgdgf" localSheetId="17">#REF!</definedName>
    <definedName name="dsaad" localSheetId="17">#REF!</definedName>
    <definedName name="dss" localSheetId="17" hidden="1">#REF!</definedName>
    <definedName name="E206." localSheetId="17">#REF!</definedName>
    <definedName name="eee" localSheetId="17">#REF!</definedName>
    <definedName name="fff" localSheetId="17">#REF!</definedName>
    <definedName name="hhhh" localSheetId="17">#REF!</definedName>
    <definedName name="jkl" localSheetId="17">#REF!</definedName>
    <definedName name="kkkk" localSheetId="17">#REF!</definedName>
    <definedName name="MergePages" localSheetId="17">No</definedName>
    <definedName name="MergePagesHori" localSheetId="17">No</definedName>
    <definedName name="PageSetSaved" localSheetId="17">Yes</definedName>
    <definedName name="PageSymmetry" localSheetId="17">No</definedName>
    <definedName name="Print_Area_MI" localSheetId="17">#REF!</definedName>
    <definedName name="PrintAllPage" localSheetId="17">Yes</definedName>
    <definedName name="PrintOneByOneCopy" localSheetId="17">No</definedName>
    <definedName name="psBlackAndWhite" localSheetId="17">Yes</definedName>
    <definedName name="psCenterHoriz" localSheetId="17">No</definedName>
    <definedName name="psCenterVert" localSheetId="17">No</definedName>
    <definedName name="psFitPages" localSheetId="17">No</definedName>
    <definedName name="psLandscape" localSheetId="17">Yes</definedName>
    <definedName name="psLeftToRight" localSheetId="17">Yes</definedName>
    <definedName name="qwerty" localSheetId="17">#REF!</definedName>
    <definedName name="rrrr" localSheetId="17">#REF!</definedName>
    <definedName name="s" localSheetId="17">#REF!</definedName>
    <definedName name="sfeggsafasfas" localSheetId="17">#REF!</definedName>
    <definedName name="Sheet1" localSheetId="17">#REF!</definedName>
    <definedName name="ss" localSheetId="17">#REF!</definedName>
    <definedName name="ttt" localSheetId="17">#REF!</definedName>
    <definedName name="tttt" localSheetId="17">#REF!</definedName>
    <definedName name="www" localSheetId="17">#REF!</definedName>
    <definedName name="yyyy" localSheetId="17">#REF!</definedName>
    <definedName name="报表" localSheetId="17">#REF!</definedName>
    <definedName name="财力" localSheetId="17">#REF!</definedName>
    <definedName name="财政供养" localSheetId="17">#REF!</definedName>
    <definedName name="处室" localSheetId="17">#REF!</definedName>
    <definedName name="此次" localSheetId="17">#REF!</definedName>
    <definedName name="大幅度" localSheetId="17">#REF!</definedName>
    <definedName name="还有" localSheetId="17">#REF!</definedName>
    <definedName name="汇率" localSheetId="17">#REF!</definedName>
    <definedName name="基金处室" localSheetId="17">#REF!</definedName>
    <definedName name="基金金额" localSheetId="17">#REF!</definedName>
    <definedName name="基金科目" localSheetId="17">#REF!</definedName>
    <definedName name="基金类型" localSheetId="17">#REF!</definedName>
    <definedName name="金额" localSheetId="17">#REF!</definedName>
    <definedName name="类型" localSheetId="17">#REF!</definedName>
    <definedName name="人员" localSheetId="17" hidden="1">#REF!</definedName>
    <definedName name="生产列1" localSheetId="17">#REF!</definedName>
    <definedName name="生产列11" localSheetId="17">#REF!</definedName>
    <definedName name="生产列15" localSheetId="17">#REF!</definedName>
    <definedName name="生产列16" localSheetId="17">#REF!</definedName>
    <definedName name="生产列17" localSheetId="17">#REF!</definedName>
    <definedName name="生产列19" localSheetId="17">#REF!</definedName>
    <definedName name="生产列2" localSheetId="17">#REF!</definedName>
    <definedName name="生产列20" localSheetId="17">#REF!</definedName>
    <definedName name="生产列3" localSheetId="17">#REF!</definedName>
    <definedName name="生产列4" localSheetId="17">#REF!</definedName>
    <definedName name="生产列5" localSheetId="17">#REF!</definedName>
    <definedName name="生产列6" localSheetId="17">#REF!</definedName>
    <definedName name="生产列7" localSheetId="17">#REF!</definedName>
    <definedName name="生产列8" localSheetId="17">#REF!</definedName>
    <definedName name="生产列9" localSheetId="17">#REF!</definedName>
    <definedName name="生产期" localSheetId="17">#REF!</definedName>
    <definedName name="生产期1" localSheetId="17">#REF!</definedName>
    <definedName name="生产期11" localSheetId="17">#REF!</definedName>
    <definedName name="生产期123" localSheetId="17">#REF!</definedName>
    <definedName name="生产期15" localSheetId="17">#REF!</definedName>
    <definedName name="生产期16" localSheetId="17">#REF!</definedName>
    <definedName name="生产期17" localSheetId="17">#REF!</definedName>
    <definedName name="生产期19" localSheetId="17">#REF!</definedName>
    <definedName name="生产期2" localSheetId="17">#REF!</definedName>
    <definedName name="生产期20" localSheetId="17">#REF!</definedName>
    <definedName name="生产期3" localSheetId="17">#REF!</definedName>
    <definedName name="生产期4" localSheetId="17">#REF!</definedName>
    <definedName name="生产期5" localSheetId="17">#REF!</definedName>
    <definedName name="生产期6" localSheetId="17">#REF!</definedName>
    <definedName name="生产期7" localSheetId="17">#REF!</definedName>
    <definedName name="生产期8" localSheetId="17">#REF!</definedName>
    <definedName name="生产期9" localSheetId="17">#REF!</definedName>
    <definedName name="是" localSheetId="17">#REF!</definedName>
    <definedName name="中国" localSheetId="17">#REF!</definedName>
    <definedName name="전" localSheetId="17">#REF!</definedName>
    <definedName name="주택사업본부" localSheetId="17">#REF!</definedName>
    <definedName name="철구사업본부" localSheetId="17">#REF!</definedName>
  </definedNames>
  <calcPr calcId="144525" concurrentCalc="0"/>
</workbook>
</file>

<file path=xl/sharedStrings.xml><?xml version="1.0" encoding="utf-8"?>
<sst xmlns="http://schemas.openxmlformats.org/spreadsheetml/2006/main" count="5227" uniqueCount="1106">
  <si>
    <t>2020年芦淞区一般公共预算收入表</t>
  </si>
  <si>
    <t>单位：万元</t>
  </si>
  <si>
    <r>
      <rPr>
        <b/>
        <sz val="11"/>
        <color indexed="8"/>
        <rFont val="Times New Roman"/>
        <charset val="0"/>
      </rPr>
      <t xml:space="preserve">  </t>
    </r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0"/>
      </rPr>
      <t xml:space="preserve"> 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</si>
  <si>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rgb="FF000000"/>
        <rFont val="Times New Roman"/>
        <charset val="0"/>
      </rPr>
      <t>2019</t>
    </r>
    <r>
      <rPr>
        <b/>
        <sz val="11"/>
        <color rgb="FF000000"/>
        <rFont val="宋体"/>
        <charset val="0"/>
      </rPr>
      <t>年完成数</t>
    </r>
  </si>
  <si>
    <r>
      <rPr>
        <b/>
        <sz val="11"/>
        <rFont val="Times New Roman"/>
        <charset val="0"/>
      </rPr>
      <t>2020</t>
    </r>
    <r>
      <rPr>
        <b/>
        <sz val="11"/>
        <rFont val="宋体"/>
        <charset val="0"/>
      </rPr>
      <t>年预算数</t>
    </r>
  </si>
  <si>
    <t>增减额</t>
  </si>
  <si>
    <r>
      <rPr>
        <b/>
        <sz val="11"/>
        <color rgb="FF000000"/>
        <rFont val="宋体"/>
        <charset val="134"/>
      </rPr>
      <t>增幅</t>
    </r>
    <r>
      <rPr>
        <b/>
        <sz val="11"/>
        <color rgb="FF000000"/>
        <rFont val="Times New Roman"/>
        <charset val="0"/>
      </rPr>
      <t>%</t>
    </r>
  </si>
  <si>
    <t>公共财政预算总收入</t>
  </si>
  <si>
    <t>其中：税收收入</t>
  </si>
  <si>
    <r>
      <rPr>
        <sz val="11"/>
        <color indexed="8"/>
        <rFont val="Times New Roman"/>
        <charset val="0"/>
      </rPr>
      <t xml:space="preserve">            </t>
    </r>
    <r>
      <rPr>
        <sz val="11"/>
        <color indexed="8"/>
        <rFont val="宋体"/>
        <charset val="134"/>
      </rPr>
      <t>非税收入</t>
    </r>
  </si>
  <si>
    <r>
      <rPr>
        <sz val="11"/>
        <color indexed="8"/>
        <rFont val="宋体"/>
        <charset val="134"/>
      </rPr>
      <t>税收收入占总收入的比例</t>
    </r>
    <r>
      <rPr>
        <sz val="11"/>
        <color indexed="8"/>
        <rFont val="Times New Roman"/>
        <charset val="0"/>
      </rPr>
      <t xml:space="preserve">%        </t>
    </r>
  </si>
  <si>
    <t>一、地方公共财政预算收入</t>
  </si>
  <si>
    <t>地方税收收入比列%</t>
  </si>
  <si>
    <t>（一）税收收入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</si>
  <si>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、增值税</t>
    </r>
  </si>
  <si>
    <t>2、企业所得税</t>
  </si>
  <si>
    <t>3、个人所得税</t>
  </si>
  <si>
    <t>4、资源税</t>
  </si>
  <si>
    <t>5、城市维护建设税</t>
  </si>
  <si>
    <t>6、房产税</t>
  </si>
  <si>
    <t>7、印花税</t>
  </si>
  <si>
    <t>8、城镇土地使用税</t>
  </si>
  <si>
    <r>
      <rPr>
        <sz val="11"/>
        <color indexed="8"/>
        <rFont val="宋体"/>
        <charset val="134"/>
      </rPr>
      <t>10</t>
    </r>
    <r>
      <rPr>
        <sz val="11"/>
        <color indexed="8"/>
        <rFont val="宋体"/>
        <charset val="134"/>
      </rPr>
      <t>、土地增值税</t>
    </r>
  </si>
  <si>
    <r>
      <rPr>
        <sz val="11"/>
        <color indexed="8"/>
        <rFont val="宋体"/>
        <charset val="134"/>
      </rPr>
      <t>11</t>
    </r>
    <r>
      <rPr>
        <sz val="11"/>
        <color indexed="8"/>
        <rFont val="宋体"/>
        <charset val="134"/>
      </rPr>
      <t>、耕地占用税</t>
    </r>
  </si>
  <si>
    <r>
      <rPr>
        <sz val="11"/>
        <color indexed="8"/>
        <rFont val="宋体"/>
        <charset val="134"/>
      </rPr>
      <t>12.</t>
    </r>
    <r>
      <rPr>
        <sz val="11"/>
        <color indexed="8"/>
        <rFont val="宋体"/>
        <charset val="134"/>
      </rPr>
      <t>环境保护税</t>
    </r>
  </si>
  <si>
    <r>
      <rPr>
        <sz val="11"/>
        <color indexed="8"/>
        <rFont val="宋体"/>
        <charset val="134"/>
      </rPr>
      <t>13</t>
    </r>
    <r>
      <rPr>
        <sz val="11"/>
        <color indexed="8"/>
        <rFont val="宋体"/>
        <charset val="134"/>
      </rPr>
      <t>、其他税收收入</t>
    </r>
  </si>
  <si>
    <t>（二）非税收入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</si>
  <si>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、专项收入</t>
    </r>
  </si>
  <si>
    <t>其中：残疾人保障金</t>
  </si>
  <si>
    <t xml:space="preserve">      教育附加和地方教育附加</t>
  </si>
  <si>
    <t xml:space="preserve">      森林植被恢复费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</si>
  <si>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、行政事业性收费收入</t>
    </r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</si>
  <si>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、罚没收入</t>
    </r>
  </si>
  <si>
    <t>4、国有资源（资产）有偿使用收入</t>
  </si>
  <si>
    <t>5、捐赠收入</t>
  </si>
  <si>
    <t>6、其他收入</t>
  </si>
  <si>
    <t>二、上划中央公共财政预算收入</t>
  </si>
  <si>
    <t>1、增值税</t>
  </si>
  <si>
    <t>2、消费税</t>
  </si>
  <si>
    <t>3、企业所得税</t>
  </si>
  <si>
    <t>4、个人所得税</t>
  </si>
  <si>
    <t>三、上划省级公共财政预算收入</t>
  </si>
  <si>
    <t>5、城镇土地使用税</t>
  </si>
  <si>
    <t>6、环境保护税（30%部分）</t>
  </si>
  <si>
    <t>6、资源税</t>
  </si>
  <si>
    <t>2020年一般公共预算财力预算表</t>
  </si>
  <si>
    <t>预算科目</t>
  </si>
  <si>
    <t>金额</t>
  </si>
  <si>
    <t>备注</t>
  </si>
  <si>
    <t>一、本年收入</t>
  </si>
  <si>
    <t>增幅5%</t>
  </si>
  <si>
    <t>三、上年结余</t>
  </si>
  <si>
    <t>四、调入资金</t>
  </si>
  <si>
    <t xml:space="preserve">     非税收入</t>
  </si>
  <si>
    <t>1、非税可用财力8124万元：教育费附加3026万元、残保金348万、森林植被恢复费250万元，非税统筹4500万元；2、非税收入安排执收成本列收列支6413万元。</t>
  </si>
  <si>
    <t>（一）政府性基金调入</t>
  </si>
  <si>
    <t>平台一般债券利息213万，PPP付费7741万元，其他调入38604万元</t>
  </si>
  <si>
    <t>二、上级补助收入</t>
  </si>
  <si>
    <t>（二）国有资本经营预算调入</t>
  </si>
  <si>
    <t>（一）返还性收入</t>
  </si>
  <si>
    <t>（三）财政专户管理资金调入</t>
  </si>
  <si>
    <t>1、增值税和消费税税收返还收入</t>
  </si>
  <si>
    <t>（四）其他调入</t>
  </si>
  <si>
    <t>2、所得税基数返还收入</t>
  </si>
  <si>
    <t>五、上解上级支出</t>
  </si>
  <si>
    <t>3、其他税收返还</t>
  </si>
  <si>
    <t>营业税基数返还2780万元，土地使用税返还262万元</t>
  </si>
  <si>
    <t>（一）出口退税专项上解支出</t>
  </si>
  <si>
    <t>（二）一般性转移支付收入</t>
  </si>
  <si>
    <t>（二）专项上解支出</t>
  </si>
  <si>
    <t>1、体制补助收入</t>
  </si>
  <si>
    <t>1、固定基数上解</t>
  </si>
  <si>
    <t>2、均衡性转移支付收入</t>
  </si>
  <si>
    <t>2019年基数3405万元</t>
  </si>
  <si>
    <t>（1）农业税价差上解</t>
  </si>
  <si>
    <t>3、县级基本财力保障机制奖补资金收入</t>
  </si>
  <si>
    <t>2018年基数88万元，2019年新增基数1034万元</t>
  </si>
  <si>
    <t>（2）中央借款数上解</t>
  </si>
  <si>
    <t>4、结算补助收入</t>
  </si>
  <si>
    <t>育林基金2万元</t>
  </si>
  <si>
    <t>（3）向中央作贡献上解</t>
  </si>
  <si>
    <t>5、企业事业单位划转补助收入</t>
  </si>
  <si>
    <t>（4）税务经费上划</t>
  </si>
  <si>
    <t>6、农村综合改革转移支付收入</t>
  </si>
  <si>
    <t>村级运转基数12万元</t>
  </si>
  <si>
    <t>（5）乡镇财政管理经费</t>
  </si>
  <si>
    <t>7、固定数额补助收入</t>
  </si>
  <si>
    <t>2015年调资基数1854万，农村税费改革转移支付补助收入167</t>
  </si>
  <si>
    <t>（6）土地增值税、使用税上解</t>
  </si>
  <si>
    <t>8、其他一般性转移支付收入</t>
  </si>
  <si>
    <t>2、其他专项上解</t>
  </si>
  <si>
    <t>（1）市、区体制补助</t>
  </si>
  <si>
    <t>分享财力补助14218万元、递增补助基数260</t>
  </si>
  <si>
    <t>（1）援疆援藏</t>
  </si>
  <si>
    <t>（2）城管体制调整支出基数补助</t>
  </si>
  <si>
    <t>（2）环保税上解</t>
  </si>
  <si>
    <t>（3）税务经费补助</t>
  </si>
  <si>
    <t>（3）城建税留成基数上解</t>
  </si>
  <si>
    <t>（4）教育经费补助</t>
  </si>
  <si>
    <t>（4）金融增值税上解</t>
  </si>
  <si>
    <t>（5）城建税、教育附加超收补助</t>
  </si>
  <si>
    <t>（5）教育附加上解</t>
  </si>
  <si>
    <t>（6）区划体制调整财力补助</t>
  </si>
  <si>
    <t>（6）耕地占用税上解</t>
  </si>
  <si>
    <t>（7）其他补助</t>
  </si>
  <si>
    <t>烟草512万元、欧科亿264万元、中石化142万元，二手房1767万元，社区运转45万元，基层医卫31.3万元,老年乡村医生9.6万元，乡镇老放映员3万元,民办代课老师困难补助60万元，市场监管下放2277万元</t>
  </si>
  <si>
    <t>（7）其他上解</t>
  </si>
  <si>
    <t>（三）提前下达及保基本民生转移支付收入</t>
  </si>
  <si>
    <t>六、可用财力</t>
  </si>
  <si>
    <t>2020年一般公共预算支出表</t>
  </si>
  <si>
    <t>单位：元</t>
  </si>
  <si>
    <t>单位</t>
  </si>
  <si>
    <t>类</t>
  </si>
  <si>
    <t>款</t>
  </si>
  <si>
    <t>项</t>
  </si>
  <si>
    <t>支出类别</t>
  </si>
  <si>
    <t>项目支出名称</t>
  </si>
  <si>
    <r>
      <rPr>
        <b/>
        <sz val="11"/>
        <rFont val="Times New Roman"/>
        <charset val="134"/>
      </rPr>
      <t>2019</t>
    </r>
    <r>
      <rPr>
        <b/>
        <sz val="11"/>
        <rFont val="仿宋_GB2312"/>
        <charset val="134"/>
      </rPr>
      <t>年预算数</t>
    </r>
  </si>
  <si>
    <r>
      <rPr>
        <b/>
        <sz val="11"/>
        <rFont val="Times New Roman"/>
        <charset val="134"/>
      </rPr>
      <t>2019</t>
    </r>
    <r>
      <rPr>
        <b/>
        <sz val="11"/>
        <rFont val="仿宋_GB2312"/>
        <charset val="134"/>
      </rPr>
      <t>年实际支出</t>
    </r>
  </si>
  <si>
    <t>2020年预算数</t>
  </si>
  <si>
    <t>其中：</t>
  </si>
  <si>
    <t>说         明</t>
  </si>
  <si>
    <t>增减变动情况</t>
  </si>
  <si>
    <r>
      <rPr>
        <b/>
        <sz val="12"/>
        <rFont val="Times New Roman"/>
        <charset val="134"/>
      </rPr>
      <t>2020</t>
    </r>
    <r>
      <rPr>
        <b/>
        <sz val="12"/>
        <rFont val="仿宋_GB2312"/>
        <charset val="134"/>
      </rPr>
      <t>年较</t>
    </r>
    <r>
      <rPr>
        <b/>
        <sz val="12"/>
        <rFont val="Times New Roman"/>
        <charset val="134"/>
      </rPr>
      <t>2019</t>
    </r>
    <r>
      <rPr>
        <b/>
        <sz val="12"/>
        <rFont val="仿宋_GB2312"/>
        <charset val="134"/>
      </rPr>
      <t>年增减数</t>
    </r>
  </si>
  <si>
    <t>其中增工作经费</t>
  </si>
  <si>
    <t>其中减工作经费</t>
  </si>
  <si>
    <t>上级转移支付</t>
  </si>
  <si>
    <t>区本级安排数</t>
  </si>
  <si>
    <t>小计</t>
  </si>
  <si>
    <t>区级全额
拨款</t>
  </si>
  <si>
    <t>纳入预算的非税收入拨款</t>
  </si>
  <si>
    <r>
      <rPr>
        <sz val="12"/>
        <rFont val="仿宋_GB2312"/>
        <charset val="134"/>
      </rPr>
      <t>合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计</t>
    </r>
  </si>
  <si>
    <t>区本级公共专项</t>
  </si>
  <si>
    <t>区本级项目预算执行时均据实安排和拨付。</t>
  </si>
  <si>
    <t>201</t>
  </si>
  <si>
    <t>03</t>
  </si>
  <si>
    <t>99</t>
  </si>
  <si>
    <t>预留人员经费</t>
  </si>
  <si>
    <t>预留人员
经费</t>
  </si>
  <si>
    <t>含在职人员绩效奖2492万元，乡镇补贴166万元，教师待遇提标600万元。</t>
  </si>
  <si>
    <t>32</t>
  </si>
  <si>
    <t>党建经费</t>
  </si>
  <si>
    <t>党建专项</t>
  </si>
  <si>
    <t>服饰城党群活动服务中心工作经费27万元，“农民大学生培养计划”学费补助2.85万元，党代表联络工作经费14.4万元，社区、村级场所提质改造400万元，退出领导岗位干部到村（社区）任职和第一书记工作经费16.4万元，“两新”组织党务工作者补助20万元，“两新”组织奖补经费15万元，村级集体经济15万（5万元/个，3个村），党建党教10万元，“不忘初心，牢记使命”主题教育制度化5万元，机关党建10万元，五化支部建设5万元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</si>
  <si>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两新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组织</t>
    </r>
    <r>
      <rPr>
        <sz val="12"/>
        <rFont val="Times New Roman"/>
        <charset val="134"/>
      </rPr>
      <t>12.2</t>
    </r>
    <r>
      <rPr>
        <sz val="12"/>
        <rFont val="仿宋_GB2312"/>
        <charset val="134"/>
      </rPr>
      <t>万，村级集体经济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万，不忘初心制度化5万，机关党建10万，五化支部建设5万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减：服饰城党群活动服务中心经费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万，社区、村级组织活动场所提质改造经费</t>
    </r>
    <r>
      <rPr>
        <sz val="12"/>
        <rFont val="Times New Roman"/>
        <charset val="134"/>
      </rPr>
      <t>800</t>
    </r>
    <r>
      <rPr>
        <sz val="12"/>
        <rFont val="仿宋_GB2312"/>
        <charset val="134"/>
      </rPr>
      <t>万，远程教育</t>
    </r>
    <r>
      <rPr>
        <sz val="12"/>
        <rFont val="Times New Roman"/>
        <charset val="134"/>
      </rPr>
      <t>17.6</t>
    </r>
    <r>
      <rPr>
        <sz val="12"/>
        <rFont val="仿宋_GB2312"/>
        <charset val="134"/>
      </rPr>
      <t>万元，农民大学生培养</t>
    </r>
    <r>
      <rPr>
        <sz val="12"/>
        <rFont val="Times New Roman"/>
        <charset val="134"/>
      </rPr>
      <t>2.7</t>
    </r>
    <r>
      <rPr>
        <sz val="12"/>
        <rFont val="仿宋_GB2312"/>
        <charset val="134"/>
      </rPr>
      <t>万，退出领导岗位干部到村（社区）任职和第一书记经费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万</t>
    </r>
  </si>
  <si>
    <t>人才引导经费</t>
  </si>
  <si>
    <t>人才（干部）专项</t>
  </si>
  <si>
    <t>干部管理信息化建设15万元、公务员考录遴选15万、西藏干部挂职3万元、干部教育40万元、人才项目资金211万元、人才活动20万元。</t>
  </si>
  <si>
    <r>
      <rPr>
        <sz val="12"/>
        <rFont val="仿宋_GB2312"/>
        <charset val="134"/>
      </rPr>
      <t>减：特级教师和学科带头人经费</t>
    </r>
    <r>
      <rPr>
        <sz val="12"/>
        <rFont val="Times New Roman"/>
        <charset val="134"/>
      </rPr>
      <t>23.2</t>
    </r>
    <r>
      <rPr>
        <sz val="12"/>
        <rFont val="仿宋_GB2312"/>
        <charset val="134"/>
      </rPr>
      <t>万、教师培训</t>
    </r>
    <r>
      <rPr>
        <sz val="12"/>
        <rFont val="Times New Roman"/>
        <charset val="134"/>
      </rPr>
      <t>159</t>
    </r>
    <r>
      <rPr>
        <sz val="12"/>
        <rFont val="仿宋_GB2312"/>
        <charset val="134"/>
      </rPr>
      <t>万，基层卫生人才</t>
    </r>
    <r>
      <rPr>
        <sz val="12"/>
        <rFont val="Times New Roman"/>
        <charset val="134"/>
      </rPr>
      <t>“135”</t>
    </r>
    <r>
      <rPr>
        <sz val="12"/>
        <rFont val="仿宋_GB2312"/>
        <charset val="134"/>
      </rPr>
      <t>工程学科骨干补贴</t>
    </r>
    <r>
      <rPr>
        <sz val="12"/>
        <rFont val="Times New Roman"/>
        <charset val="134"/>
      </rPr>
      <t>2.88</t>
    </r>
    <r>
      <rPr>
        <sz val="12"/>
        <rFont val="仿宋_GB2312"/>
        <charset val="134"/>
      </rPr>
      <t>万</t>
    </r>
  </si>
  <si>
    <t>212</t>
  </si>
  <si>
    <t>01</t>
  </si>
  <si>
    <t>社区运转经费</t>
  </si>
  <si>
    <t>社区运转
经费</t>
  </si>
  <si>
    <t>含社区人员工资，党建、团建、妇建、运转经费、惠民资金。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</si>
  <si>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1164</t>
    </r>
    <r>
      <rPr>
        <sz val="12"/>
        <rFont val="仿宋_GB2312"/>
        <charset val="134"/>
      </rPr>
      <t>万</t>
    </r>
  </si>
  <si>
    <t>07</t>
  </si>
  <si>
    <t>06</t>
  </si>
  <si>
    <t>村级运转经费</t>
  </si>
  <si>
    <t>村级运转
经费</t>
  </si>
  <si>
    <t>含党建、团建、妇建、运转经费、惠民资金。村主干重大疾病和意外保险2.56万元，村书记、主任基本养老保险补贴6.4万元，离任村干部补贴90万元，大学生村官4万元。</t>
  </si>
  <si>
    <r>
      <rPr>
        <sz val="12"/>
        <rFont val="仿宋_GB2312"/>
        <charset val="134"/>
      </rPr>
      <t>增：村主干重大疾病和人身意外综合保险</t>
    </r>
    <r>
      <rPr>
        <sz val="12"/>
        <rFont val="Times New Roman"/>
        <charset val="134"/>
      </rPr>
      <t>2.56</t>
    </r>
    <r>
      <rPr>
        <sz val="12"/>
        <rFont val="仿宋_GB2312"/>
        <charset val="134"/>
      </rPr>
      <t>万，村党组织书记、村民委员会主任参加基本养老保险补贴</t>
    </r>
    <r>
      <rPr>
        <sz val="12"/>
        <rFont val="Times New Roman"/>
        <charset val="134"/>
      </rPr>
      <t>6.4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减：离任村干部补贴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万，大学生村官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万</t>
    </r>
  </si>
  <si>
    <t>33</t>
  </si>
  <si>
    <t>意识形态经费</t>
  </si>
  <si>
    <t>意识形态
经费</t>
  </si>
  <si>
    <t>中心组学习18万元，服饰报宣传10万元，学习宣教27万元。</t>
  </si>
  <si>
    <r>
      <rPr>
        <sz val="12"/>
        <rFont val="仿宋_GB2312"/>
        <charset val="134"/>
      </rPr>
      <t>增：服饰报宣传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减：中心组学习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万，学习宣教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</t>
    </r>
  </si>
  <si>
    <t>34</t>
  </si>
  <si>
    <t>统战经费</t>
  </si>
  <si>
    <t>民主党派
建设经费</t>
  </si>
  <si>
    <r>
      <rPr>
        <sz val="12"/>
        <rFont val="仿宋_GB2312"/>
        <charset val="134"/>
      </rPr>
      <t>增：民族宗教新阶层经费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减：联合会成立及换届经费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万，四同创建工作经费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</si>
  <si>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民族宗教
新阶层经费</t>
  </si>
  <si>
    <t>民宗和四同创建工作
经费</t>
  </si>
  <si>
    <t>11</t>
  </si>
  <si>
    <t>巡察监察经费</t>
  </si>
  <si>
    <t>巡察专项
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</si>
  <si>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10%</t>
    </r>
  </si>
  <si>
    <t>办案经费</t>
  </si>
  <si>
    <t>31</t>
  </si>
  <si>
    <t>05</t>
  </si>
  <si>
    <t>城乡统筹幸福株洲创新社会治理专项</t>
  </si>
  <si>
    <t>幸福芦淞
经费</t>
  </si>
  <si>
    <t>工作经费15万元，考评20万元。</t>
  </si>
  <si>
    <t>融媒体中心运维经费</t>
  </si>
  <si>
    <t>融媒体基础版软件运行维护10万元，舆情监测系统3.6万元，微信公众号19万元，网站运营6万元，网上群众路线工作8万元，融媒体中心建设30万元。</t>
  </si>
  <si>
    <r>
      <rPr>
        <sz val="12"/>
        <rFont val="仿宋_GB2312"/>
        <charset val="134"/>
      </rPr>
      <t>增：融媒体基础版软件运行维护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万，舆情监测系统</t>
    </r>
    <r>
      <rPr>
        <sz val="12"/>
        <rFont val="Times New Roman"/>
        <charset val="134"/>
      </rPr>
      <t>3.6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减：融媒体中心建设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</t>
    </r>
  </si>
  <si>
    <t>208</t>
  </si>
  <si>
    <t>养老机构
运营补贴</t>
  </si>
  <si>
    <t>基本养老
服务补贴</t>
  </si>
  <si>
    <t>政府购买基本养老服务补贴。市、区各承担50%。</t>
  </si>
  <si>
    <t>养老机构
建设补贴</t>
  </si>
  <si>
    <t>对城区内社会力量举办的养老服务机构，租用（改、扩建）新增床位每张给予3000元建设补贴，282个备案床位。</t>
  </si>
  <si>
    <t>新增</t>
  </si>
  <si>
    <t>白关敬老院运转</t>
  </si>
  <si>
    <t>02</t>
  </si>
  <si>
    <t>三社联动
项目经费</t>
  </si>
  <si>
    <t>街道10-12个购买服务“三社联动”项目，区级2个示范项目。</t>
  </si>
  <si>
    <t>老旧小区
电梯加装</t>
  </si>
  <si>
    <t>2020年全区20台电梯加装，2019年11台电梯通过审核应付55万元。</t>
  </si>
  <si>
    <t>无物业管理小区自治和改造</t>
  </si>
  <si>
    <t>2020年任务数40个小区。</t>
  </si>
  <si>
    <t>04</t>
  </si>
  <si>
    <t>人大、政协重点经费</t>
  </si>
  <si>
    <t>人大五届
五次全会
经费</t>
  </si>
  <si>
    <t>按会议标准据实安排。</t>
  </si>
  <si>
    <r>
      <rPr>
        <sz val="12"/>
        <rFont val="仿宋_GB2312"/>
        <charset val="134"/>
      </rPr>
      <t>增：人大政务内网横向接入点建设经费</t>
    </r>
    <r>
      <rPr>
        <sz val="12"/>
        <rFont val="Times New Roman"/>
        <charset val="134"/>
      </rPr>
      <t>16.3</t>
    </r>
    <r>
      <rPr>
        <sz val="12"/>
        <rFont val="仿宋_GB2312"/>
        <charset val="134"/>
      </rPr>
      <t>万，政协电子政务内网建设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万、地方人大设立40周年书籍编纂10万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减：会议费各减</t>
    </r>
    <r>
      <rPr>
        <sz val="12"/>
        <rFont val="Times New Roman"/>
        <charset val="134"/>
      </rPr>
      <t>2.85</t>
    </r>
    <r>
      <rPr>
        <sz val="12"/>
        <rFont val="仿宋_GB2312"/>
        <charset val="134"/>
      </rPr>
      <t>万，人大代表联络室运行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万，政协委员履职活动室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万，政协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周年庆典及编撰《芦淞风云》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万，人大代表补选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</si>
  <si>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人大政务
内网建设</t>
  </si>
  <si>
    <t>预算审查
经费</t>
  </si>
  <si>
    <t>人大代表
履职经费</t>
  </si>
  <si>
    <t>08</t>
  </si>
  <si>
    <t>人大代表
补选培训</t>
  </si>
  <si>
    <t>政协五届
五次全会
经费</t>
  </si>
  <si>
    <t>委员履职
经费</t>
  </si>
  <si>
    <t>政协政务
内网建设</t>
  </si>
  <si>
    <r>
      <rPr>
        <sz val="12"/>
        <rFont val="仿宋_GB2312"/>
        <charset val="134"/>
      </rPr>
      <t>地方人大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周年书籍
编纂经费</t>
    </r>
  </si>
  <si>
    <t>含人大履职风采画册5万元。</t>
  </si>
  <si>
    <t>建议提案办理经费</t>
  </si>
  <si>
    <t>含白关人大票选制10万元。</t>
  </si>
  <si>
    <t>29</t>
  </si>
  <si>
    <t>群团深化改革经费</t>
  </si>
  <si>
    <t>团委深化改革经费</t>
  </si>
  <si>
    <t>乡镇（街道）工会工作经费</t>
  </si>
  <si>
    <t>妇女儿童事业发展经费</t>
  </si>
  <si>
    <t>含乡镇（街道）妇建工作经费，两癌工作经费。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</si>
  <si>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</si>
  <si>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档案年鉴经费</t>
  </si>
  <si>
    <t>档案、党史及区志专项经费</t>
  </si>
  <si>
    <t>档案保管保护9万元、档案信息化建设5万元、芦淞年鉴编撰15万元、党史大事记编研5万元、烈士英明录编撰5万元。</t>
  </si>
  <si>
    <r>
      <rPr>
        <sz val="12"/>
        <rFont val="仿宋_GB2312"/>
        <charset val="134"/>
      </rPr>
      <t>增：党史大事记编研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万、烈士英明录编撰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减：示范档案馆创建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</si>
  <si>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重点创建经费</t>
  </si>
  <si>
    <t>精神文明和全国文明城市建设经费</t>
  </si>
  <si>
    <t>含新时代文明实践中心建设。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</si>
  <si>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</si>
  <si>
    <t>统计普查经费</t>
  </si>
  <si>
    <t>联网直报
平台升级
改造经费</t>
  </si>
  <si>
    <t>综合统计
工作专项
经费</t>
  </si>
  <si>
    <t>联网直报补贴25万元、基层统计工作20万元、城乡住户调查45万元、劳动力调查13万元、经济普查15万元、小升规工作55万元。</t>
  </si>
  <si>
    <r>
      <rPr>
        <sz val="12"/>
        <rFont val="仿宋_GB2312"/>
        <charset val="134"/>
      </rPr>
      <t>减：基层统计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万、城乡住户调查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万元、劳动力调查</t>
    </r>
    <r>
      <rPr>
        <sz val="12"/>
        <rFont val="Times New Roman"/>
        <charset val="134"/>
      </rPr>
      <t>2.48</t>
    </r>
    <r>
      <rPr>
        <sz val="12"/>
        <rFont val="仿宋_GB2312"/>
        <charset val="134"/>
      </rPr>
      <t>万元、经济普查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万元、小升规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万元</t>
    </r>
  </si>
  <si>
    <t>人口普查</t>
  </si>
  <si>
    <t>经济发展资金</t>
  </si>
  <si>
    <t>社会信用
体系建设
工作经费</t>
  </si>
  <si>
    <t>规划编制与实施
工作经费</t>
  </si>
  <si>
    <t>含十四五规划编制</t>
  </si>
  <si>
    <t>重点建设
项目工作
经费</t>
  </si>
  <si>
    <t>重点项目开竣工及看学议活动、五三一项目库建设、产业项目建设年活动工作经费。</t>
  </si>
  <si>
    <t>产业项目
建设年活动
奖励经费</t>
  </si>
  <si>
    <t>项目前期专项经费</t>
  </si>
  <si>
    <t>平台公司转型及防范化解债务风险</t>
  </si>
  <si>
    <r>
      <rPr>
        <sz val="12"/>
        <rFont val="宋体"/>
        <charset val="134"/>
      </rPr>
      <t>减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万元</t>
    </r>
  </si>
  <si>
    <t>财源建设专项</t>
  </si>
  <si>
    <t>含突出贡献奖、财源建设政策奖补兑现，产业发展扶持、军民融合、白关丝瓜农产品地标打造。</t>
  </si>
  <si>
    <t>投资审计中心评审经费</t>
  </si>
  <si>
    <t>预计160个预结算项目外委评审。</t>
  </si>
  <si>
    <t>13</t>
  </si>
  <si>
    <t>招商引资</t>
  </si>
  <si>
    <t>含招商引资工作和招商政策兑现。</t>
  </si>
  <si>
    <t>206</t>
  </si>
  <si>
    <t>新型工业化工作专项</t>
  </si>
  <si>
    <t>自主创新区域经济高质量发展专项</t>
  </si>
  <si>
    <r>
      <rPr>
        <sz val="12"/>
        <rFont val="仿宋_GB2312"/>
        <charset val="134"/>
      </rPr>
      <t>减：企业服务平台建设工作经费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万</t>
    </r>
  </si>
  <si>
    <t>项目推进经费</t>
  </si>
  <si>
    <t>深化改革和政务建设经费</t>
  </si>
  <si>
    <t>综合指挥中心平台整合及数据对接</t>
  </si>
  <si>
    <t>安全生产、环保、三防、教育、人社、卫健及市级平台互通模块建设30万元、指挥中心设施设备、耗材、 维护费用3万元。</t>
  </si>
  <si>
    <t>政务公开及政府门户网站建设</t>
  </si>
  <si>
    <t>政务信息化网络租赁及维护</t>
  </si>
  <si>
    <t>政务大院及乡办网络48.8万元；互联网+监督网络4.5万元；市场监管局线路1万元；500M专线5万元；社区村网络维护10万元；社区村及自然资源局网络租赁24.3万元；宽带1GB14万元；中心机房网络核心设备续保5万元；院外单位电子政务外网建设维护65万元；信息安全等级保护建设194万元。</t>
  </si>
  <si>
    <r>
      <rPr>
        <sz val="12"/>
        <rFont val="仿宋_GB2312"/>
        <charset val="134"/>
      </rPr>
      <t>增：院外单位电子政务外网建设及维护</t>
    </r>
    <r>
      <rPr>
        <sz val="12"/>
        <rFont val="Times New Roman"/>
        <charset val="134"/>
      </rPr>
      <t>65</t>
    </r>
    <r>
      <rPr>
        <sz val="12"/>
        <rFont val="仿宋_GB2312"/>
        <charset val="134"/>
      </rPr>
      <t>万；信息安全等级保护建设</t>
    </r>
    <r>
      <rPr>
        <sz val="12"/>
        <rFont val="Times New Roman"/>
        <charset val="134"/>
      </rPr>
      <t>194</t>
    </r>
    <r>
      <rPr>
        <sz val="12"/>
        <rFont val="仿宋_GB2312"/>
        <charset val="134"/>
      </rPr>
      <t>万；社区村及自然资源局网络租赁</t>
    </r>
    <r>
      <rPr>
        <sz val="12"/>
        <rFont val="Times New Roman"/>
        <charset val="134"/>
      </rPr>
      <t>24.3</t>
    </r>
    <r>
      <rPr>
        <sz val="12"/>
        <rFont val="仿宋_GB2312"/>
        <charset val="134"/>
      </rPr>
      <t>万；中心机房网络核心设备续保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</si>
  <si>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r>
      <rPr>
        <sz val="12"/>
        <rFont val="仿宋_GB2312"/>
        <charset val="134"/>
      </rPr>
      <t>政务大厅管理及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互联网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政务服务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建设</t>
    </r>
  </si>
  <si>
    <t>大厅管理经费20万元；“互联网+政务服务”四级联动建设区、镇（街道）、村（社区）三级设备维护耗材20万元；“一件事一次办”工作经费10万元；免费邮递10万元；政务大厅工作制服19.6万元；政务服务平台整合费用40万元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</si>
  <si>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互联网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政务服务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四级联动建设三级设备维护耗材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万；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一件事一次办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工作经费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万；免费邮递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万；政务大厅工作制服</t>
    </r>
    <r>
      <rPr>
        <sz val="12"/>
        <rFont val="Times New Roman"/>
        <charset val="134"/>
      </rPr>
      <t>19.6</t>
    </r>
    <r>
      <rPr>
        <sz val="12"/>
        <rFont val="仿宋_GB2312"/>
        <charset val="134"/>
      </rPr>
      <t>万；政务服务平台整合费用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万</t>
    </r>
  </si>
  <si>
    <t>财政信息化建设</t>
  </si>
  <si>
    <t>含财政系统维护和省财政一体化软件。</t>
  </si>
  <si>
    <t>审计会商系统改造经费</t>
  </si>
  <si>
    <t>政府投资项目综合服务管理平台</t>
  </si>
  <si>
    <t>深化改革和内网红网专项</t>
  </si>
  <si>
    <t>深化改革10万元，新增SM终端项目经费10万元、新增接入节点10万元、红机电话26万元。</t>
  </si>
  <si>
    <r>
      <rPr>
        <sz val="12"/>
        <rFont val="仿宋_GB2312"/>
        <charset val="134"/>
      </rPr>
      <t>增：新增</t>
    </r>
    <r>
      <rPr>
        <sz val="12"/>
        <rFont val="Times New Roman"/>
        <charset val="134"/>
      </rPr>
      <t>SM</t>
    </r>
    <r>
      <rPr>
        <sz val="12"/>
        <rFont val="仿宋_GB2312"/>
        <charset val="134"/>
      </rPr>
      <t>终端项目经费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万元、新增接入节点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万元、红机电话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减：纪委大监督系统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</t>
    </r>
  </si>
  <si>
    <t>编委电子政务内网接入</t>
  </si>
  <si>
    <r>
      <rPr>
        <sz val="12"/>
        <rFont val="Times New Roman"/>
        <charset val="134"/>
      </rPr>
      <t>3140</t>
    </r>
    <r>
      <rPr>
        <sz val="12"/>
        <rFont val="仿宋_GB2312"/>
        <charset val="134"/>
      </rPr>
      <t>智慧人社系统维护费</t>
    </r>
  </si>
  <si>
    <t>事业单位机构改革</t>
  </si>
  <si>
    <t>网格化工作第二阶段经费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</si>
  <si>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222</t>
    </r>
    <r>
      <rPr>
        <sz val="12"/>
        <rFont val="仿宋_GB2312"/>
        <charset val="134"/>
      </rPr>
      <t>万</t>
    </r>
  </si>
  <si>
    <t>网格化服务管理联调联动专项经费</t>
  </si>
  <si>
    <t>财税事业费</t>
  </si>
  <si>
    <t>税务事业费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</si>
  <si>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200</t>
    </r>
    <r>
      <rPr>
        <sz val="12"/>
        <rFont val="仿宋_GB2312"/>
        <charset val="134"/>
      </rPr>
      <t>万</t>
    </r>
  </si>
  <si>
    <t>人民银行事业费</t>
  </si>
  <si>
    <t>慰问经费</t>
  </si>
  <si>
    <t>两节慰问经费</t>
  </si>
  <si>
    <t>含困难职工帮扶10万元。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</si>
  <si>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2.7</t>
    </r>
    <r>
      <rPr>
        <sz val="12"/>
        <rFont val="仿宋_GB2312"/>
        <charset val="134"/>
      </rPr>
      <t>万</t>
    </r>
  </si>
  <si>
    <t>老干专项</t>
  </si>
  <si>
    <t>关心下一代帮扶资金8万元、离退休老干工作经费33万元、老干部政策性经费35万元、2020年春节慰问（春节团拜）经费22.5万元。</t>
  </si>
  <si>
    <t>政策性经费据实</t>
  </si>
  <si>
    <t>优抚春节慰问经费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</si>
  <si>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</si>
  <si>
    <t>维稳信访经费</t>
  </si>
  <si>
    <t>信访救助经费</t>
  </si>
  <si>
    <t>信访专项</t>
  </si>
  <si>
    <t>36</t>
  </si>
  <si>
    <t>维稳工作经费</t>
  </si>
  <si>
    <t>含涉军维稳10万元。</t>
  </si>
  <si>
    <t>金融监管和打处非法集资</t>
  </si>
  <si>
    <t>处非和金融监管专项</t>
  </si>
  <si>
    <t>社会治安治理和保稳定经费</t>
  </si>
  <si>
    <t>禁毒经费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</si>
  <si>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</t>
    </r>
  </si>
  <si>
    <t>扫黑工作经费</t>
  </si>
  <si>
    <t>反邪工作经费</t>
  </si>
  <si>
    <t>综治工作经费</t>
  </si>
  <si>
    <t>平安创建社区活动、平安建设宣传经费、委托民调、国家安全、反恐、铁路护路、法学会、见义勇为、综治、司法救助等各项工作经费。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</si>
  <si>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万</t>
    </r>
  </si>
  <si>
    <t>38</t>
  </si>
  <si>
    <t>16</t>
  </si>
  <si>
    <t>食品安全和市场监管</t>
  </si>
  <si>
    <t>食品药品安全专项经费</t>
  </si>
  <si>
    <t>食品抽检及快检专用材料费50万元、食品安全城市创建20万元、食品安全培训10万元。</t>
  </si>
  <si>
    <t>市场监管专项</t>
  </si>
  <si>
    <t>公务用车运行维护费33万元、制服定制113套，共56.5万元、新版执照更换50万元。</t>
  </si>
  <si>
    <t>粮食物资储备</t>
  </si>
  <si>
    <t>粮食流通、储备及轮换</t>
  </si>
  <si>
    <t>执法检查经费2.5万元；粮食流通统计经费2万元；收购地方临时储备粮90.126万元；1000吨区级储备粮收购、储备、轮换。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</si>
  <si>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万</t>
    </r>
  </si>
  <si>
    <t>204</t>
  </si>
  <si>
    <t>法治经费</t>
  </si>
  <si>
    <t>司法行政系统指挥中心建设</t>
  </si>
  <si>
    <t>公共法律服务工作经费</t>
  </si>
  <si>
    <t>法律援助26万元、民间金融中心案件法援20万元、社区矫正20万元、社区矫正信息监管系统10万元、法律顾问9.6万元、行政复议4万元、法治执法10万元、调解案件10万元（200件,每件200-1000元）。</t>
  </si>
  <si>
    <r>
      <rPr>
        <sz val="12"/>
        <rFont val="仿宋_GB2312"/>
        <charset val="134"/>
      </rPr>
      <t>增：民间金融中心案件法援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万元</t>
    </r>
  </si>
  <si>
    <t>司法救助</t>
  </si>
  <si>
    <t>两院属地司法救助</t>
  </si>
  <si>
    <t>司法救助改为属地承担</t>
  </si>
  <si>
    <t>203</t>
  </si>
  <si>
    <t>武装经费</t>
  </si>
  <si>
    <t>预备役经费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</si>
  <si>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</si>
  <si>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国防事业费</t>
  </si>
  <si>
    <t>国防教育18.5万元、征兵工作65万元。</t>
  </si>
  <si>
    <t>正规化建设经费</t>
  </si>
  <si>
    <t>人武部正规化建设费25万元、人武部营房管理费28.5万元、基层武装部建设经费26万元。</t>
  </si>
  <si>
    <r>
      <rPr>
        <sz val="12"/>
        <rFont val="仿宋_GB2312"/>
        <charset val="134"/>
      </rPr>
      <t>增：正规化建设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万</t>
    </r>
  </si>
  <si>
    <t>武警经费</t>
  </si>
  <si>
    <t>205</t>
  </si>
  <si>
    <t>教育专项</t>
  </si>
  <si>
    <t>学前教育</t>
  </si>
  <si>
    <t>学前教育发展10万元、公办幼儿园生均经费285.1万元、合作办园补贴305万元、普惠性幼儿264.3万元。</t>
  </si>
  <si>
    <r>
      <rPr>
        <sz val="12"/>
        <rFont val="仿宋_GB2312"/>
        <charset val="134"/>
      </rPr>
      <t>增：公办幼儿园</t>
    </r>
    <r>
      <rPr>
        <sz val="12"/>
        <rFont val="Times New Roman"/>
        <charset val="134"/>
      </rPr>
      <t>285.1</t>
    </r>
    <r>
      <rPr>
        <sz val="12"/>
        <rFont val="仿宋_GB2312"/>
        <charset val="134"/>
      </rPr>
      <t>万；合作办园</t>
    </r>
    <r>
      <rPr>
        <sz val="12"/>
        <rFont val="Times New Roman"/>
        <charset val="134"/>
      </rPr>
      <t>305</t>
    </r>
    <r>
      <rPr>
        <sz val="12"/>
        <rFont val="仿宋_GB2312"/>
        <charset val="134"/>
      </rPr>
      <t>万；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减：普惠幼儿园</t>
    </r>
    <r>
      <rPr>
        <sz val="12"/>
        <rFont val="Times New Roman"/>
        <charset val="134"/>
      </rPr>
      <t>279.4</t>
    </r>
    <r>
      <rPr>
        <sz val="12"/>
        <rFont val="仿宋_GB2312"/>
        <charset val="134"/>
      </rPr>
      <t>万</t>
    </r>
  </si>
  <si>
    <t>学校安全</t>
  </si>
  <si>
    <t>保安经费330万元、校车公司化50万元、综治经费4万元。</t>
  </si>
  <si>
    <r>
      <rPr>
        <sz val="12"/>
        <rFont val="仿宋_GB2312"/>
        <charset val="134"/>
      </rPr>
      <t>增：保安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万；新增校车公司化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减：综治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</t>
    </r>
  </si>
  <si>
    <t>义务教育新机制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</si>
  <si>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81</t>
    </r>
    <r>
      <rPr>
        <sz val="12"/>
        <rFont val="仿宋_GB2312"/>
        <charset val="134"/>
      </rPr>
      <t>万</t>
    </r>
  </si>
  <si>
    <t>教育发展</t>
  </si>
  <si>
    <t>督导经费11万元、督学责任区11万元、集团化办学11万元，特级教师、学科带头人津贴13.6万元、教职工培训159万元、教师体检15万元、教师午餐专项319万元、代课教师工资633万元、慰问及奖教奖学65万元、教师招聘30万元、援藏经费21.6万元、民办教育发展15万元、社区教育25万元、家文化20万元、职业教育专项25万元、食品安全责任险10万元、校方责任险16.5万元、重点教育项目建设设备采购、教育教学信息化，常规装备运行服务及保障200万元。</t>
  </si>
  <si>
    <r>
      <rPr>
        <sz val="12"/>
        <rFont val="仿宋_GB2312"/>
        <charset val="134"/>
      </rPr>
      <t>增：教师午餐</t>
    </r>
    <r>
      <rPr>
        <sz val="12"/>
        <rFont val="Times New Roman"/>
        <charset val="134"/>
      </rPr>
      <t>47</t>
    </r>
    <r>
      <rPr>
        <sz val="12"/>
        <rFont val="仿宋_GB2312"/>
        <charset val="134"/>
      </rPr>
      <t>万；教师招聘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万；援藏</t>
    </r>
    <r>
      <rPr>
        <sz val="12"/>
        <rFont val="Times New Roman"/>
        <charset val="134"/>
      </rPr>
      <t>11.6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减：学科带头人</t>
    </r>
    <r>
      <rPr>
        <sz val="12"/>
        <rFont val="Times New Roman"/>
        <charset val="134"/>
      </rPr>
      <t>9.6</t>
    </r>
    <r>
      <rPr>
        <sz val="12"/>
        <rFont val="仿宋_GB2312"/>
        <charset val="134"/>
      </rPr>
      <t>万；教师体检</t>
    </r>
    <r>
      <rPr>
        <sz val="12"/>
        <rFont val="Times New Roman"/>
        <charset val="134"/>
      </rPr>
      <t>125</t>
    </r>
    <r>
      <rPr>
        <sz val="12"/>
        <rFont val="仿宋_GB2312"/>
        <charset val="134"/>
      </rPr>
      <t>万；民办教育发展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万；社区教育职业教育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万；</t>
    </r>
  </si>
  <si>
    <t>农村教育</t>
  </si>
  <si>
    <t>救助专项15万元，乡村班主任12.96万元，“三区”支教26.4万元，乡镇教师补贴95.4万元。</t>
  </si>
  <si>
    <r>
      <rPr>
        <sz val="12"/>
        <rFont val="仿宋_GB2312"/>
        <charset val="134"/>
      </rPr>
      <t>增：乡镇教师补贴</t>
    </r>
    <r>
      <rPr>
        <sz val="12"/>
        <rFont val="Times New Roman"/>
        <charset val="134"/>
      </rPr>
      <t>95.4</t>
    </r>
    <r>
      <rPr>
        <sz val="12"/>
        <rFont val="仿宋_GB2312"/>
        <charset val="134"/>
      </rPr>
      <t>万；乡村班主任</t>
    </r>
    <r>
      <rPr>
        <sz val="12"/>
        <rFont val="Times New Roman"/>
        <charset val="134"/>
      </rPr>
      <t>0.6</t>
    </r>
    <r>
      <rPr>
        <sz val="12"/>
        <rFont val="仿宋_GB2312"/>
        <charset val="134"/>
      </rPr>
      <t>万；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减：救助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万；三区支教</t>
    </r>
    <r>
      <rPr>
        <sz val="12"/>
        <rFont val="Times New Roman"/>
        <charset val="134"/>
      </rPr>
      <t>5.6</t>
    </r>
    <r>
      <rPr>
        <sz val="12"/>
        <rFont val="仿宋_GB2312"/>
        <charset val="134"/>
      </rPr>
      <t>万；</t>
    </r>
  </si>
  <si>
    <t>科普经费</t>
  </si>
  <si>
    <t>文化事业费</t>
  </si>
  <si>
    <t>旅游景区维护及迎检经费</t>
  </si>
  <si>
    <t>标识牌10万元、应急救护1万元，湖面巡逻与救援2万元、停车场租赁1.64万元、安全设施设备2万元、游客中心维护3万元、卫生保洁3万元、安全培训0.2万元、差旅费0.3万元、道路和厕所维修5万元。</t>
  </si>
  <si>
    <t>207</t>
  </si>
  <si>
    <t>09</t>
  </si>
  <si>
    <t>文艺扶持资金</t>
  </si>
  <si>
    <t>体育事业发展</t>
  </si>
  <si>
    <t>健身广场舞大赛5万元、市运会15万元。</t>
  </si>
  <si>
    <r>
      <rPr>
        <sz val="12"/>
        <rFont val="仿宋_GB2312"/>
        <charset val="134"/>
      </rPr>
      <t>增：运动会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减：全民健身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</si>
  <si>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公益电影放映</t>
  </si>
  <si>
    <t>660场电影放映。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</si>
  <si>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</si>
  <si>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群众文化</t>
  </si>
  <si>
    <t>旅游节会5万元、元宵节活动15万元、欢乐潇湘20万元。</t>
  </si>
  <si>
    <r>
      <rPr>
        <sz val="12"/>
        <rFont val="仿宋_GB2312"/>
        <charset val="134"/>
      </rPr>
      <t>减：旅游节会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万，户户通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万</t>
    </r>
  </si>
  <si>
    <t>民生社保区级配套及补助</t>
  </si>
  <si>
    <t>城乡居民医保区级财政配套资金</t>
  </si>
  <si>
    <t>17400人，77元/人。</t>
  </si>
  <si>
    <t>增：任务人数增加，先按原分摊比例进行预算安排，待市区两级分担政策出来后再做调整。</t>
  </si>
  <si>
    <t>困难企业退休人员基本医疗保险费</t>
  </si>
  <si>
    <t>离休干部医药费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</si>
  <si>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57</t>
    </r>
    <r>
      <rPr>
        <sz val="12"/>
        <rFont val="仿宋_GB2312"/>
        <charset val="134"/>
      </rPr>
      <t>万</t>
    </r>
  </si>
  <si>
    <t>企业养老保险军转干部生活补助</t>
  </si>
  <si>
    <t>8人，每人每年2万元。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</si>
  <si>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4.5</t>
    </r>
    <r>
      <rPr>
        <sz val="12"/>
        <rFont val="仿宋_GB2312"/>
        <charset val="134"/>
      </rPr>
      <t>万</t>
    </r>
  </si>
  <si>
    <t>城乡居保区级养老金补贴</t>
  </si>
  <si>
    <t>2500人左右，区级养老金补贴11.5元/人/月，调待支出10万元，共计45万元。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</si>
  <si>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65</t>
    </r>
    <r>
      <rPr>
        <sz val="12"/>
        <rFont val="仿宋_GB2312"/>
        <charset val="134"/>
      </rPr>
      <t>万</t>
    </r>
  </si>
  <si>
    <t>城乡居保区级缴费补贴</t>
  </si>
  <si>
    <t>企业养老保险区级财政补助</t>
  </si>
  <si>
    <t>经办机构经费</t>
  </si>
  <si>
    <t>打击欺诈骗保举报奖励</t>
  </si>
  <si>
    <r>
      <rPr>
        <sz val="12"/>
        <rFont val="仿宋_GB2312"/>
        <charset val="134"/>
      </rPr>
      <t>新增：一、二、三级举报，按被查实的基金金额的</t>
    </r>
    <r>
      <rPr>
        <sz val="12"/>
        <rFont val="Times New Roman"/>
        <charset val="134"/>
      </rPr>
      <t>5%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3%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2%</t>
    </r>
    <r>
      <rPr>
        <sz val="12"/>
        <rFont val="仿宋_GB2312"/>
        <charset val="134"/>
      </rPr>
      <t>给予奖励</t>
    </r>
  </si>
  <si>
    <t>特殊门诊专家评审费</t>
  </si>
  <si>
    <t>医保局筹资劳务费及工作经费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</si>
  <si>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</t>
    </r>
  </si>
  <si>
    <t>210</t>
  </si>
  <si>
    <t>老龄事务</t>
  </si>
  <si>
    <t>老龄事务
专项</t>
  </si>
  <si>
    <t>特困供养、低保、优抚、计生特扶对象老人意外伤害保险15万元，老龄工作、老年保健协会6万元。</t>
  </si>
  <si>
    <r>
      <rPr>
        <sz val="12"/>
        <rFont val="仿宋_GB2312"/>
        <charset val="134"/>
      </rPr>
      <t>增：保险费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 xml:space="preserve">万
</t>
    </r>
  </si>
  <si>
    <t>大病医疗救助</t>
  </si>
  <si>
    <t>城乡医疗救助资金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</si>
  <si>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万，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年结余资金已是负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万，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年四季度救助金在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年初支付，现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年四季度资金尚未支付</t>
    </r>
    <r>
      <rPr>
        <sz val="12"/>
        <rFont val="Times New Roman"/>
        <charset val="134"/>
      </rPr>
      <t>250</t>
    </r>
    <r>
      <rPr>
        <sz val="12"/>
        <rFont val="仿宋_GB2312"/>
        <charset val="134"/>
      </rPr>
      <t>余万</t>
    </r>
  </si>
  <si>
    <t>高龄补贴</t>
  </si>
  <si>
    <t>80-90岁504万元。90-99岁96万元。100岁以上4.8万元。市、区各承担50%。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</si>
  <si>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年的</t>
    </r>
    <r>
      <rPr>
        <sz val="12"/>
        <rFont val="Times New Roman"/>
        <charset val="134"/>
      </rPr>
      <t>259</t>
    </r>
    <r>
      <rPr>
        <sz val="12"/>
        <rFont val="仿宋_GB2312"/>
        <charset val="134"/>
      </rPr>
      <t>万未含百岁老人津贴，</t>
    </r>
    <r>
      <rPr>
        <sz val="12"/>
        <rFont val="Times New Roman"/>
        <charset val="134"/>
      </rPr>
      <t>500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年市级单独安排经费，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年前造表到市老龄办领取。</t>
    </r>
  </si>
  <si>
    <t>困难群众救助资金</t>
  </si>
  <si>
    <t>城乡最低生活保障</t>
  </si>
  <si>
    <t>留守儿童关爱之家建设经费</t>
  </si>
  <si>
    <t>每个村1个留守儿童之家，1万元/村，2018-2020年分三年将资金拨付到位。</t>
  </si>
  <si>
    <t>城乡特困供养生活补贴和护理补贴</t>
  </si>
  <si>
    <t>特困救助298.52万元；护理补贴：特困供养全自理3.4万元、半自理32.7万元、全护理42.43万元。市、区各承担50%。</t>
  </si>
  <si>
    <r>
      <rPr>
        <sz val="12"/>
        <rFont val="仿宋_GB2312"/>
        <charset val="134"/>
      </rPr>
      <t>增：护理费提标，护理费按上年最低工资标准</t>
    </r>
    <r>
      <rPr>
        <sz val="12"/>
        <rFont val="Times New Roman"/>
        <charset val="134"/>
      </rPr>
      <t>1.3</t>
    </r>
    <r>
      <rPr>
        <sz val="12"/>
        <rFont val="仿宋_GB2312"/>
        <charset val="134"/>
      </rPr>
      <t>倍的</t>
    </r>
    <r>
      <rPr>
        <sz val="12"/>
        <rFont val="Times New Roman"/>
        <charset val="134"/>
      </rPr>
      <t>1/10,1/6,1/3</t>
    </r>
    <r>
      <rPr>
        <sz val="12"/>
        <rFont val="仿宋_GB2312"/>
        <charset val="134"/>
      </rPr>
      <t>确定，芦淞区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月确定最低工资标准</t>
    </r>
    <r>
      <rPr>
        <sz val="12"/>
        <rFont val="Times New Roman"/>
        <charset val="134"/>
      </rPr>
      <t>1700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年是</t>
    </r>
    <r>
      <rPr>
        <sz val="12"/>
        <rFont val="Times New Roman"/>
        <charset val="134"/>
      </rPr>
      <t>1580</t>
    </r>
    <r>
      <rPr>
        <sz val="12"/>
        <rFont val="仿宋_GB2312"/>
        <charset val="134"/>
      </rPr>
      <t>。</t>
    </r>
  </si>
  <si>
    <t>义务兵优待金</t>
  </si>
  <si>
    <t>158人，1.5万元/人/年，区级承担50%</t>
  </si>
  <si>
    <t>减：按实际人数据实拨付</t>
  </si>
  <si>
    <t>优抚安置经费</t>
  </si>
  <si>
    <t>优抚安置资金</t>
  </si>
  <si>
    <t>参保医疗13.45万元；伤残军人护理费2.4万元；残疾军人医疗保障费10.7万元；病退回乡军人33.7万元；在乡复员生活补贴43.89万元；参战、涉核人员36万元。</t>
  </si>
  <si>
    <r>
      <rPr>
        <sz val="12"/>
        <rFont val="仿宋_GB2312"/>
        <charset val="134"/>
      </rPr>
      <t>增：优抚对象参保提标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人；带病回乡退伍军人生活补助提标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人；参战、涉核人员原按</t>
    </r>
    <r>
      <rPr>
        <sz val="12"/>
        <rFont val="Times New Roman"/>
        <charset val="134"/>
      </rPr>
      <t>91</t>
    </r>
    <r>
      <rPr>
        <sz val="12"/>
        <rFont val="仿宋_GB2312"/>
        <charset val="134"/>
      </rPr>
      <t>人，</t>
    </r>
    <r>
      <rPr>
        <sz val="12"/>
        <rFont val="Times New Roman"/>
        <charset val="134"/>
      </rPr>
      <t>550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人核算，因民政专户尚有结余，不足部分从结余资金列支，现已无结余。</t>
    </r>
  </si>
  <si>
    <t>兵员征集一次性奖金</t>
  </si>
  <si>
    <t>对入伍大学生应届生40人，按每人8000元；在校生和当年被录取的大学新生11人，按每人6000元给予一次性奖金，据实安排。</t>
  </si>
  <si>
    <t>自主就业补助金</t>
  </si>
  <si>
    <t>207人，3000元/人，区级承担50%</t>
  </si>
  <si>
    <t>残疾人补贴专项</t>
  </si>
  <si>
    <t>残疾人两项补贴</t>
  </si>
  <si>
    <t>重残1899人+困难残疾人1212人，70元/月，261.32万元，市、区各承担50%。</t>
  </si>
  <si>
    <t>人数增加</t>
  </si>
  <si>
    <t>残疾人康复</t>
  </si>
  <si>
    <t>含残疾儿童康复救助25万元。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</si>
  <si>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、增家庭医生残疾人签约</t>
    </r>
    <r>
      <rPr>
        <sz val="12"/>
        <rFont val="Times New Roman"/>
        <charset val="134"/>
      </rPr>
      <t>4750</t>
    </r>
    <r>
      <rPr>
        <sz val="12"/>
        <rFont val="仿宋_GB2312"/>
        <charset val="134"/>
      </rPr>
      <t>人，增加费用</t>
    </r>
    <r>
      <rPr>
        <sz val="12"/>
        <rFont val="Times New Roman"/>
        <charset val="134"/>
      </rPr>
      <t>4750*8=3.8</t>
    </r>
    <r>
      <rPr>
        <sz val="12"/>
        <rFont val="仿宋_GB2312"/>
        <charset val="134"/>
      </rPr>
      <t>万元。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、残疾儿童康复训练</t>
    </r>
    <r>
      <rPr>
        <sz val="12"/>
        <rFont val="Times New Roman"/>
        <charset val="134"/>
      </rPr>
      <t>1500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>*10</t>
    </r>
    <r>
      <rPr>
        <sz val="12"/>
        <rFont val="仿宋_GB2312"/>
        <charset val="134"/>
      </rPr>
      <t>个月</t>
    </r>
    <r>
      <rPr>
        <sz val="12"/>
        <rFont val="Times New Roman"/>
        <charset val="134"/>
      </rPr>
      <t>*68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>=102</t>
    </r>
    <r>
      <rPr>
        <sz val="12"/>
        <rFont val="仿宋_GB2312"/>
        <charset val="134"/>
      </rPr>
      <t>万元，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年该项目中央、省、市未下拨经费，暂只安排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万。</t>
    </r>
  </si>
  <si>
    <t>残疾人就教扶贫</t>
  </si>
  <si>
    <r>
      <rPr>
        <sz val="12"/>
        <rFont val="仿宋_GB2312"/>
        <charset val="134"/>
      </rPr>
      <t>增：新增残疾人职业技能培训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人，需经费约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.</t>
    </r>
  </si>
  <si>
    <t>残疾人组织宣传</t>
  </si>
  <si>
    <t>含80名残疾人专职委员91.2万元。</t>
  </si>
  <si>
    <t>残疾人维权</t>
  </si>
  <si>
    <t>增：完成存量重度贫困残疾人无障碍改造</t>
  </si>
  <si>
    <t>213</t>
  </si>
  <si>
    <t>精准扶贫资金</t>
  </si>
  <si>
    <t>扶贫</t>
  </si>
  <si>
    <t>含泸溪对口扶贫80万元。</t>
  </si>
  <si>
    <t>基本卫生和计生</t>
  </si>
  <si>
    <t>医疗卫生
专项</t>
  </si>
  <si>
    <t>老年乡村医生10.8万元、“135”学科骨干6万元、医师节5万元、肇事肇祸等精神障碍患者监护费46.8万元、村卫生室基药76万元、中医药20万元、互联网+医疗健康300万元、新三件设备购置100万元、健康促进区10万元、 基本卫生经费300万元。</t>
  </si>
  <si>
    <r>
      <rPr>
        <sz val="12"/>
        <rFont val="仿宋_GB2312"/>
        <charset val="134"/>
      </rPr>
      <t>增：互联网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医疗</t>
    </r>
    <r>
      <rPr>
        <sz val="12"/>
        <rFont val="Times New Roman"/>
        <charset val="134"/>
      </rPr>
      <t>300</t>
    </r>
    <r>
      <rPr>
        <sz val="12"/>
        <rFont val="仿宋_GB2312"/>
        <charset val="134"/>
      </rPr>
      <t>万、健康促进区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万（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年追加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万）、</t>
    </r>
    <r>
      <rPr>
        <sz val="12"/>
        <rFont val="Times New Roman"/>
        <charset val="134"/>
      </rPr>
      <t>”135“</t>
    </r>
    <r>
      <rPr>
        <sz val="12"/>
        <rFont val="仿宋_GB2312"/>
        <charset val="134"/>
      </rPr>
      <t>学科骨干增</t>
    </r>
    <r>
      <rPr>
        <sz val="12"/>
        <rFont val="Times New Roman"/>
        <charset val="134"/>
      </rPr>
      <t>3.12</t>
    </r>
    <r>
      <rPr>
        <sz val="12"/>
        <rFont val="仿宋_GB2312"/>
        <charset val="134"/>
      </rPr>
      <t>万。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减：新三件设备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万</t>
    </r>
  </si>
  <si>
    <t>17</t>
  </si>
  <si>
    <t>计划生育
专项</t>
  </si>
  <si>
    <t>独生子女保健费13.77万元、农村奖扶16.43万元、特扶198.44万元、手术并发症3.12万元、 特扶“三节”慰问关怀经费90万元、 城独80万元、计生手术费10万元、计生协会经费16万元、特扶家庭住院护理津贴保险7万、计生家庭意外伤害保险费30万元。</t>
  </si>
  <si>
    <r>
      <rPr>
        <sz val="12"/>
        <rFont val="仿宋_GB2312"/>
        <charset val="134"/>
      </rPr>
      <t>增：奖扶、特扶人员增加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减：手术费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万、独生子女保健费、城独资金</t>
    </r>
    <r>
      <rPr>
        <sz val="12"/>
        <rFont val="Times New Roman"/>
        <charset val="134"/>
      </rPr>
      <t>4.05</t>
    </r>
    <r>
      <rPr>
        <sz val="12"/>
        <rFont val="仿宋_GB2312"/>
        <charset val="134"/>
      </rPr>
      <t>万。</t>
    </r>
    <r>
      <rPr>
        <sz val="12"/>
        <rFont val="Times New Roman"/>
        <charset val="134"/>
      </rPr>
      <t xml:space="preserve">     </t>
    </r>
  </si>
  <si>
    <t>重大公共卫生</t>
  </si>
  <si>
    <t>食品安全
风险监测</t>
  </si>
  <si>
    <t>一类疫苗</t>
  </si>
  <si>
    <t>重点传染病防控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</si>
  <si>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</t>
    </r>
  </si>
  <si>
    <t>公共场所
卫生监测</t>
  </si>
  <si>
    <t>农村饮用水卫生监测</t>
  </si>
  <si>
    <t>寄地麻病
防治</t>
  </si>
  <si>
    <t>慢性病防控（含精神卫生、健教）</t>
  </si>
  <si>
    <r>
      <rPr>
        <sz val="12"/>
        <rFont val="仿宋_GB2312"/>
        <charset val="134"/>
      </rPr>
      <t>减：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万</t>
    </r>
  </si>
  <si>
    <t>10</t>
  </si>
  <si>
    <t>突发公共
卫生事件
应急处置</t>
  </si>
  <si>
    <t>新冠肺炎
疫情防控</t>
  </si>
  <si>
    <t>爱国卫生
专项</t>
  </si>
  <si>
    <t>公共区域除四害市场化34万元、国卫复审20万元、卫生许可证等工本费2万元。</t>
  </si>
  <si>
    <r>
      <rPr>
        <sz val="12"/>
        <rFont val="仿宋_GB2312"/>
        <charset val="134"/>
      </rPr>
      <t>增：国卫复审时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万、工本费取消收费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减：除四害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</si>
  <si>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预防性健康体检项目</t>
  </si>
  <si>
    <t>45元/人，预计10000人次。</t>
  </si>
  <si>
    <t>妇幼儿童保健</t>
  </si>
  <si>
    <t>免费孕前优生检查项目</t>
  </si>
  <si>
    <t>补助标准360元/对，500对，区级承担30%。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</si>
  <si>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万，任务减少</t>
    </r>
  </si>
  <si>
    <t>免费产前
筛查项目</t>
  </si>
  <si>
    <t>2000人*174元/人，区级承担30%</t>
  </si>
  <si>
    <r>
      <rPr>
        <sz val="12"/>
        <rFont val="仿宋_GB2312"/>
        <charset val="134"/>
      </rPr>
      <t>免费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两癌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筛查项目</t>
    </r>
  </si>
  <si>
    <t>3000人*140元/人，区级承担30%。</t>
  </si>
  <si>
    <t>生态文明及城乡人居环境改善</t>
  </si>
  <si>
    <t>片区四类房整治、人居环境整治</t>
  </si>
  <si>
    <t>两型社会建设工作经费</t>
  </si>
  <si>
    <r>
      <rPr>
        <sz val="12"/>
        <rFont val="宋体"/>
        <charset val="134"/>
      </rPr>
      <t>减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万</t>
    </r>
  </si>
  <si>
    <t>节能和新能源工作经费</t>
  </si>
  <si>
    <r>
      <rPr>
        <sz val="12"/>
        <rFont val="仿宋_GB2312"/>
        <charset val="134"/>
      </rPr>
      <t>增：节能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减：碧水蓝天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</si>
  <si>
    <t>211</t>
  </si>
  <si>
    <t>环保督查
经费</t>
  </si>
  <si>
    <t>蓝天保卫战专项经费</t>
  </si>
  <si>
    <t>污染源调查工作经费</t>
  </si>
  <si>
    <t>水利基础设施建设</t>
  </si>
  <si>
    <t>堤坝管养50万元。</t>
  </si>
  <si>
    <r>
      <rPr>
        <sz val="12"/>
        <rFont val="仿宋_GB2312"/>
        <charset val="134"/>
      </rPr>
      <t>增：堤坝管养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万元；</t>
    </r>
  </si>
  <si>
    <t>河湖管理</t>
  </si>
  <si>
    <t>内河保洁50万元，湘江保洁75.31万元，河长工作经费40万元，水旱灾害防御（防汛仓库）经费20万元。</t>
  </si>
  <si>
    <r>
      <rPr>
        <sz val="12"/>
        <rFont val="仿宋_GB2312"/>
        <charset val="134"/>
      </rPr>
      <t>减：内河保洁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万，水旱灾害防御（防汛仓库）经费减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万元</t>
    </r>
  </si>
  <si>
    <t>城乡社区环卫</t>
  </si>
  <si>
    <t>董办线外
环卫市场化运作经费</t>
  </si>
  <si>
    <t>河港堤坝铁路沿线和五里墩片区保绿保洁。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</si>
  <si>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万</t>
    </r>
  </si>
  <si>
    <t>垃圾清运市场化及环卫经费</t>
  </si>
  <si>
    <t>新一轮垃圾清运市场化736万元，财政拨款475万元，非税收入拨款261万元；火车站前坪市场化补助22万元/年；高空雾炮车运维费用30万元；市政、绿化、环卫用水50万元。</t>
  </si>
  <si>
    <r>
      <rPr>
        <sz val="12"/>
        <rFont val="仿宋_GB2312"/>
        <charset val="134"/>
      </rPr>
      <t>增：垃圾清运</t>
    </r>
    <r>
      <rPr>
        <sz val="12"/>
        <rFont val="Times New Roman"/>
        <charset val="134"/>
      </rPr>
      <t>74</t>
    </r>
    <r>
      <rPr>
        <sz val="12"/>
        <rFont val="仿宋_GB2312"/>
        <charset val="134"/>
      </rPr>
      <t>万、高空雾炮车运维费用按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年</t>
    </r>
  </si>
  <si>
    <t>环卫市场化及提质经费</t>
  </si>
  <si>
    <t xml:space="preserve">第三轮环卫市场化承包经费4721.67万元；新航公司承包经费60万元；环卫提质经费58万元；新三乡基础保洁经费468万元；人居环境清扫提质经费468万元。
</t>
  </si>
  <si>
    <r>
      <rPr>
        <sz val="12"/>
        <rFont val="仿宋_GB2312"/>
        <charset val="134"/>
      </rPr>
      <t>增：人居环境清扫提质</t>
    </r>
    <r>
      <rPr>
        <sz val="12"/>
        <rFont val="Times New Roman"/>
        <charset val="134"/>
      </rPr>
      <t>468</t>
    </r>
    <r>
      <rPr>
        <sz val="12"/>
        <rFont val="仿宋_GB2312"/>
        <charset val="134"/>
      </rPr>
      <t>万元</t>
    </r>
  </si>
  <si>
    <t>建宁驿站
运维费用</t>
  </si>
  <si>
    <t>城市管理综合整治</t>
  </si>
  <si>
    <t>拆违队员
服装经费</t>
  </si>
  <si>
    <t>共90人，5000元/套</t>
  </si>
  <si>
    <t>城管队员
服装经费</t>
  </si>
  <si>
    <t>预计60人，5000元/套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</si>
  <si>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万</t>
    </r>
  </si>
  <si>
    <t>停车场费用</t>
  </si>
  <si>
    <t>数字化城管及市政维护</t>
  </si>
  <si>
    <t>指挥中心人员经费、公用经费和设备及网络运维费共计183.02万元；市政维护管理处临时工人员及公用经费180.74万元；无人管理小区等市政维修137万元。</t>
  </si>
  <si>
    <t>绿化维护</t>
  </si>
  <si>
    <t>绿化提质</t>
  </si>
  <si>
    <t>白蚁专项治理（3年）30万元，辖区内绿化提质改造200万元，2018年绿化提质项目35万元。</t>
  </si>
  <si>
    <r>
      <rPr>
        <sz val="12"/>
        <rFont val="仿宋_GB2312"/>
        <charset val="134"/>
      </rPr>
      <t>增：白蚁专项治理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</t>
    </r>
  </si>
  <si>
    <t>绿化维护
养护费</t>
  </si>
  <si>
    <t>日常绿化维护187万元、绿化养护176.96万元、2019年市、区新建项目园林公用设施移交162.5万元。</t>
  </si>
  <si>
    <t>节日气氛
营造</t>
  </si>
  <si>
    <t>民生绿化
服务</t>
  </si>
  <si>
    <t>城管考评</t>
  </si>
  <si>
    <t>城管控违
考评</t>
  </si>
  <si>
    <t>财政拨款安排城管考评150万元，拆违考评150万元。</t>
  </si>
  <si>
    <t>公共基础设施建设</t>
  </si>
  <si>
    <r>
      <rPr>
        <sz val="12"/>
        <rFont val="仿宋_GB2312"/>
        <charset val="134"/>
      </rPr>
      <t>航空城公共基础设施</t>
    </r>
    <r>
      <rPr>
        <sz val="12"/>
        <rFont val="Times New Roman"/>
        <charset val="134"/>
      </rPr>
      <t>PPP</t>
    </r>
    <r>
      <rPr>
        <sz val="12"/>
        <rFont val="仿宋_GB2312"/>
        <charset val="134"/>
      </rPr>
      <t>付费</t>
    </r>
  </si>
  <si>
    <t>乡村振兴</t>
  </si>
  <si>
    <t>一事一议财政奖补资金</t>
  </si>
  <si>
    <t>21</t>
  </si>
  <si>
    <t>种植结构
调整、农业保险</t>
  </si>
  <si>
    <t>白关镇玉泉村实施300亩，枫溪街道曲尺村实施600亩，补助900元/亩（三年补助最后一年），81万元；农业保险20万元。</t>
  </si>
  <si>
    <r>
      <rPr>
        <sz val="12"/>
        <rFont val="仿宋_GB2312"/>
        <charset val="134"/>
      </rPr>
      <t>增：种植结构调整</t>
    </r>
    <r>
      <rPr>
        <sz val="12"/>
        <rFont val="Times New Roman"/>
        <charset val="134"/>
      </rPr>
      <t>36</t>
    </r>
    <r>
      <rPr>
        <sz val="12"/>
        <rFont val="仿宋_GB2312"/>
        <charset val="134"/>
      </rPr>
      <t>万</t>
    </r>
  </si>
  <si>
    <t>农产品质量安全监管</t>
  </si>
  <si>
    <t>含农产品抽样和企业自检费用，抽检4000批次。绿色食品认证5个，添置检测设备等，白关“三瓜”国家地标认证。</t>
  </si>
  <si>
    <t>42</t>
  </si>
  <si>
    <t>农村机耕道新建维修改造</t>
  </si>
  <si>
    <t>“民生100”工程4000公里农村机耕道新建维修改造任务。</t>
  </si>
  <si>
    <t>农技、农机、粮食生产经费</t>
  </si>
  <si>
    <t>农业污染，农机购置补贴核查，农业机械年审等工作，扶持农机合作社。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</si>
  <si>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万，调减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万至非洲猪瘟防控</t>
    </r>
  </si>
  <si>
    <t>畜牧水产</t>
  </si>
  <si>
    <t>渔民退捕上岸100万元（待省市补助到位后再配套，据实安排）；非洲猪瘟措施25万及病死畜禽无害化处理34.5万元。</t>
  </si>
  <si>
    <r>
      <rPr>
        <sz val="12"/>
        <rFont val="仿宋_GB2312"/>
        <charset val="134"/>
      </rPr>
      <t>增：湘江退捕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万，非洲猪瘟10万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减：禁渔期补贴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万，供销合作社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</t>
    </r>
  </si>
  <si>
    <t>土地确权（土地仲裁体系建设）</t>
  </si>
  <si>
    <t>委托业务60万元，土地仲裁体系建设5万元。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</si>
  <si>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27</t>
    </r>
    <r>
      <rPr>
        <sz val="12"/>
        <rFont val="仿宋_GB2312"/>
        <charset val="134"/>
      </rPr>
      <t>万</t>
    </r>
  </si>
  <si>
    <t>产权制度改革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</si>
  <si>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万</t>
    </r>
  </si>
  <si>
    <t>乡村振兴战略实施及人居环境整治</t>
  </si>
  <si>
    <t>村庄规划100万，改新建无害化卫生厕所50万，人居环境整治工作经费及考核奖励45万。</t>
  </si>
  <si>
    <r>
      <rPr>
        <sz val="12"/>
        <rFont val="仿宋_GB2312"/>
        <charset val="134"/>
      </rPr>
      <t>增：村庄规划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万，改新建无害化卫生厕所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万，人居环增整治工作经费及考核奖励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万</t>
    </r>
  </si>
  <si>
    <t>自然资源事务</t>
  </si>
  <si>
    <t>林业资金</t>
  </si>
  <si>
    <t>在森林植被恢复费专项安排。营造油茶林55万元、防火隔离带11万元、有害生物除治50万元、护林员补助16.8万元、森林防火28万元、古树名木维护5万元、森林督查一张图22万元、农村道路绿化35.2万元、全民义务植树5万元，十四五”期间年森林采伐限额编制方案10万元、芦淞区林地保护利用规划编制40万元。</t>
  </si>
  <si>
    <t>土地违法
行为整治
专项</t>
  </si>
  <si>
    <t>220</t>
  </si>
  <si>
    <t>第三次国土调查工作
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</si>
  <si>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54</t>
    </r>
    <r>
      <rPr>
        <sz val="12"/>
        <rFont val="仿宋_GB2312"/>
        <charset val="134"/>
      </rPr>
      <t>万</t>
    </r>
  </si>
  <si>
    <t>区节约集约用地评价</t>
  </si>
  <si>
    <t>应急储备和管理</t>
  </si>
  <si>
    <t>三合一整治专项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</si>
  <si>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万</t>
    </r>
  </si>
  <si>
    <t>安全生产专项资金</t>
  </si>
  <si>
    <t>含安全生产考核奖金、事故调查、安全生产宣传培训、隐患排查治理、打非治违，专家经费。</t>
  </si>
  <si>
    <r>
      <rPr>
        <sz val="12"/>
        <rFont val="仿宋_GB2312"/>
        <charset val="134"/>
      </rPr>
      <t>减：安监网格化</t>
    </r>
    <r>
      <rPr>
        <sz val="12"/>
        <rFont val="Times New Roman"/>
        <charset val="134"/>
      </rPr>
      <t>16.8</t>
    </r>
    <r>
      <rPr>
        <sz val="12"/>
        <rFont val="仿宋_GB2312"/>
        <charset val="134"/>
      </rPr>
      <t>万</t>
    </r>
  </si>
  <si>
    <t>应急救援
专项资金</t>
  </si>
  <si>
    <t>应急预案修订、应急演练、应急宣传、应急物资补充、自然灾害紧急救援、应急中心运转保障。</t>
  </si>
  <si>
    <t>水文测报
经费</t>
  </si>
  <si>
    <t>交通问题
顽瘴痼疾
专项整治</t>
  </si>
  <si>
    <t>航空应急处置购买服务</t>
  </si>
  <si>
    <t>224</t>
  </si>
  <si>
    <t>消防应急
救援经费</t>
  </si>
  <si>
    <t>国家赔偿</t>
  </si>
  <si>
    <t>保障性安居工程</t>
  </si>
  <si>
    <t>危房改造</t>
  </si>
  <si>
    <t>含2019年农村危房改造补助资金，2017年农村土坯房改造补助资金。</t>
  </si>
  <si>
    <t>227</t>
  </si>
  <si>
    <t>预备费</t>
  </si>
  <si>
    <t>含农民工工资应急周转金30万元。</t>
  </si>
  <si>
    <t>债务利息</t>
  </si>
  <si>
    <t>一般债券
利息</t>
  </si>
  <si>
    <t>其他支出</t>
  </si>
  <si>
    <t>非税收入列收列支</t>
  </si>
  <si>
    <t>提前下达2020年城乡居民基本养老保险中央财政补助资金</t>
  </si>
  <si>
    <t>提前下达2020年第一批中央水利发展资金</t>
  </si>
  <si>
    <t>提前下达2020年扶持村级集体经济资金</t>
  </si>
  <si>
    <t>提前下达2020年中央农村综合改革转移支付资金</t>
  </si>
  <si>
    <t>提前下达2020年残疾人事业补助资金（中央资金）</t>
  </si>
  <si>
    <t>26</t>
  </si>
  <si>
    <t>提前下达2020年城乡居民基本养老保险缴费省级补助</t>
  </si>
  <si>
    <t>提前下达2020年中央财政动物防疫补助资金</t>
  </si>
  <si>
    <t>提前下达2020年基层医疗卫生机构实施基本药物制度中央补助资金</t>
  </si>
  <si>
    <t>提前下达2020年村卫生室实施基本药物制度中央财政补助资金</t>
  </si>
  <si>
    <t>提前下达2020年全省基本公共卫生服务中央和省级财政补助资金</t>
  </si>
  <si>
    <t>222</t>
  </si>
  <si>
    <t>提前下达2020年度移民困难扶助金</t>
  </si>
  <si>
    <t>提前下达提前下达2020年城镇独生子女父母奖励省级补助资金</t>
  </si>
  <si>
    <t>提前下达2020年第一批中央重点生态保护修复治理专项资金</t>
  </si>
  <si>
    <t>区龙泉街道办事处</t>
  </si>
  <si>
    <t>一般商品和服务支出</t>
  </si>
  <si>
    <t>含党建经费、工会福利费、体检费、机关单位独生子女父母补助、离退休干部公用经费、文明单位奖励。</t>
  </si>
  <si>
    <t>工资福利支出</t>
  </si>
  <si>
    <t>对个人和家庭的补助</t>
  </si>
  <si>
    <t>区枫溪街道办事处</t>
  </si>
  <si>
    <t>区建宁街道办事处</t>
  </si>
  <si>
    <t>资产维修维护</t>
  </si>
  <si>
    <t>区建设街道办事处</t>
  </si>
  <si>
    <t>区贺家土街道办事处</t>
  </si>
  <si>
    <t>区庆云街道办事处</t>
  </si>
  <si>
    <r>
      <rPr>
        <sz val="12"/>
        <rFont val="仿宋_GB2312"/>
        <charset val="134"/>
      </rPr>
      <t>区董家</t>
    </r>
    <r>
      <rPr>
        <sz val="12"/>
        <rFont val="宋体"/>
        <charset val="134"/>
      </rPr>
      <t>塅</t>
    </r>
    <r>
      <rPr>
        <sz val="12"/>
        <rFont val="仿宋_GB2312"/>
        <charset val="134"/>
      </rPr>
      <t>街道办事处</t>
    </r>
  </si>
  <si>
    <t>区教育局会计核算中心</t>
  </si>
  <si>
    <t>教育资产维护维修成本</t>
  </si>
  <si>
    <t>区教育局</t>
  </si>
  <si>
    <t>区人武部</t>
  </si>
  <si>
    <t>民兵事业费</t>
  </si>
  <si>
    <t>正常民兵事业费22万元，民兵训练费44.5万元，民兵调整改革费21万元。</t>
  </si>
  <si>
    <r>
      <rPr>
        <sz val="12"/>
        <rFont val="仿宋_GB2312"/>
        <charset val="134"/>
      </rPr>
      <t>减：民兵训练费</t>
    </r>
    <r>
      <rPr>
        <sz val="12"/>
        <rFont val="Times New Roman"/>
        <charset val="134"/>
      </rPr>
      <t>18.5</t>
    </r>
    <r>
      <rPr>
        <sz val="12"/>
        <rFont val="仿宋_GB2312"/>
        <charset val="134"/>
      </rPr>
      <t>万</t>
    </r>
  </si>
  <si>
    <t>区纪委监委</t>
  </si>
  <si>
    <t>区委办</t>
  </si>
  <si>
    <t>机要信息、督查、会议经费</t>
  </si>
  <si>
    <t>公务用车
运行维护费</t>
  </si>
  <si>
    <t>区组织部</t>
  </si>
  <si>
    <t>区宣传部</t>
  </si>
  <si>
    <t>区统战部</t>
  </si>
  <si>
    <t>统战特别
经费</t>
  </si>
  <si>
    <t>区政法委</t>
  </si>
  <si>
    <t>信访津贴</t>
  </si>
  <si>
    <t>区总工会</t>
  </si>
  <si>
    <t>区妇联</t>
  </si>
  <si>
    <t>区团委</t>
  </si>
  <si>
    <t>区工商联</t>
  </si>
  <si>
    <t>28</t>
  </si>
  <si>
    <t>工商联经费</t>
  </si>
  <si>
    <t>区人大</t>
  </si>
  <si>
    <t>区政协</t>
  </si>
  <si>
    <t>区政府办</t>
  </si>
  <si>
    <t>政府值班室、督查经费</t>
  </si>
  <si>
    <t>会议、优化、建议提案办理专项</t>
  </si>
  <si>
    <t>综合调研（经济研究中心）</t>
  </si>
  <si>
    <t>车辆经费</t>
  </si>
  <si>
    <t>区发改局</t>
  </si>
  <si>
    <t>价格认证
工作经费</t>
  </si>
  <si>
    <r>
      <rPr>
        <sz val="12"/>
        <rFont val="仿宋_GB2312"/>
        <charset val="134"/>
      </rPr>
      <t>减：涉案物价格鉴证专项经费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万元</t>
    </r>
  </si>
  <si>
    <t>全面小康
工作经费</t>
  </si>
  <si>
    <t>区科工信局</t>
  </si>
  <si>
    <t>区民政局</t>
  </si>
  <si>
    <t>民政管理
事务经费</t>
  </si>
  <si>
    <t>地名信息更新上报和信息平台系统操作；行政区划界线联检资料；便民复印及婚姻档案电子扫描。</t>
  </si>
  <si>
    <r>
      <rPr>
        <sz val="12"/>
        <rFont val="仿宋_GB2312"/>
        <charset val="134"/>
      </rPr>
      <t>减：民政管理事务经费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万元，老龄工作职能到卫健局</t>
    </r>
  </si>
  <si>
    <t>区财政局</t>
  </si>
  <si>
    <t>国有资产
监管</t>
  </si>
  <si>
    <t>国有资产管理信息系统维护和数据编报18万元、国有资产日常管理30万元、区管国有企业企业负责人年度经营业绩考核20万元。</t>
  </si>
  <si>
    <r>
      <rPr>
        <sz val="12"/>
        <rFont val="仿宋_GB2312"/>
        <charset val="134"/>
      </rPr>
      <t>减：国有资产监管</t>
    </r>
    <r>
      <rPr>
        <sz val="12"/>
        <rFont val="Times New Roman"/>
        <charset val="134"/>
      </rPr>
      <t>11.8</t>
    </r>
    <r>
      <rPr>
        <sz val="12"/>
        <rFont val="仿宋_GB2312"/>
        <charset val="134"/>
      </rPr>
      <t>万元</t>
    </r>
  </si>
  <si>
    <t>财政管理
专项</t>
  </si>
  <si>
    <t>预算绩效管理123万元、政府会计制度改革26.1万元、支农惠农培训3万元、财务检查49.5万元、内控建设10万元、乡镇财政管理考核20万元。</t>
  </si>
  <si>
    <r>
      <rPr>
        <sz val="12"/>
        <rFont val="仿宋_GB2312"/>
        <charset val="134"/>
      </rPr>
      <t>增：政府会计制度改革</t>
    </r>
    <r>
      <rPr>
        <sz val="12"/>
        <rFont val="Times New Roman"/>
        <charset val="134"/>
      </rPr>
      <t>26.1</t>
    </r>
    <r>
      <rPr>
        <sz val="12"/>
        <rFont val="仿宋_GB2312"/>
        <charset val="134"/>
      </rPr>
      <t>万元，财务检查</t>
    </r>
    <r>
      <rPr>
        <sz val="12"/>
        <rFont val="Times New Roman"/>
        <charset val="134"/>
      </rPr>
      <t>49.5</t>
    </r>
    <r>
      <rPr>
        <sz val="12"/>
        <rFont val="仿宋_GB2312"/>
        <charset val="134"/>
      </rPr>
      <t>万元</t>
    </r>
  </si>
  <si>
    <t>区审计局</t>
  </si>
  <si>
    <t>审计项目
业务经费</t>
  </si>
  <si>
    <r>
      <rPr>
        <sz val="12"/>
        <rFont val="仿宋_GB2312"/>
        <charset val="134"/>
      </rPr>
      <t>增：审计项目业务经费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万元</t>
    </r>
  </si>
  <si>
    <t>区人力资源和社会保障局</t>
  </si>
  <si>
    <t>招考工作和人事人才工作经费</t>
  </si>
  <si>
    <t>劳动保障监察及办案补助费</t>
  </si>
  <si>
    <t>退休人员生存认证专项经费</t>
  </si>
  <si>
    <r>
      <rPr>
        <sz val="12"/>
        <rFont val="仿宋_GB2312"/>
        <charset val="134"/>
      </rPr>
      <t>减：</t>
    </r>
    <r>
      <rPr>
        <sz val="12"/>
        <rFont val="Times New Roman"/>
        <charset val="134"/>
      </rPr>
      <t>1000</t>
    </r>
    <r>
      <rPr>
        <sz val="12"/>
        <rFont val="仿宋_GB2312"/>
        <charset val="134"/>
      </rPr>
      <t>元</t>
    </r>
  </si>
  <si>
    <t>社保征缴、扩面等专项工作经费</t>
  </si>
  <si>
    <t>被征地农民养老保险工作经费8万元、城乡居保代办工作经费8万元、人脸建模经费7万元、全民参保工作经费10万元、企业养老保险扩面经费10万元、工伤经办工作经费6万元。</t>
  </si>
  <si>
    <r>
      <rPr>
        <sz val="12"/>
        <rFont val="仿宋_GB2312"/>
        <charset val="134"/>
      </rPr>
      <t>民生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工程专项工作经费</t>
    </r>
  </si>
  <si>
    <t>区机关事务服务中心</t>
  </si>
  <si>
    <t>公务用车
平台</t>
  </si>
  <si>
    <t>公车运行维护费3万元/辆，29辆；劳务费4.6万/人/年，25人；公务用车购置50万元（25万*2辆）；出车补贴及办公32万元。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</si>
  <si>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万元</t>
    </r>
  </si>
  <si>
    <t>机关运转
经费</t>
  </si>
  <si>
    <t>餐卡补助提标按500元/人/月，648万元，物业管理379万元，班车42万元，水电气398万元，维修维护（含融媒体、人武部营院、网格化指挥中心、统计联网直报、食堂改造维修）690万元，办公设施更新78万元。</t>
  </si>
  <si>
    <r>
      <rPr>
        <sz val="12"/>
        <rFont val="仿宋_GB2312"/>
        <charset val="134"/>
      </rPr>
      <t>增餐卡补助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万，物业管理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万</t>
    </r>
  </si>
  <si>
    <t>文印室经费</t>
  </si>
  <si>
    <t>接待经费</t>
  </si>
  <si>
    <t>区高科园</t>
  </si>
  <si>
    <t>物管费</t>
  </si>
  <si>
    <r>
      <rPr>
        <sz val="12"/>
        <rFont val="仿宋_GB2312"/>
        <charset val="134"/>
      </rPr>
      <t>增：物管费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万元</t>
    </r>
  </si>
  <si>
    <t>芦淞区商务和粮食局</t>
  </si>
  <si>
    <t>区住建局</t>
  </si>
  <si>
    <t>人防专项
工程</t>
  </si>
  <si>
    <t>含早期人防工程勘查及安全等级评估工程，国防动员“三级”指挥光缆网第二路由及人防指挥专网机房建设，人防宣教基地建设，人防工程维护管理，人防宣传教育、警报试鸣和疏散演练。</t>
  </si>
  <si>
    <t>区城管局</t>
  </si>
  <si>
    <t>区检察院</t>
  </si>
  <si>
    <t>区法院</t>
  </si>
  <si>
    <t>区司法局</t>
  </si>
  <si>
    <t>区文旅体局</t>
  </si>
  <si>
    <t>区文化馆</t>
  </si>
  <si>
    <t>文化馆免费对社会开放</t>
  </si>
  <si>
    <t>区卫生健康局</t>
  </si>
  <si>
    <t>计生工作
经费</t>
  </si>
  <si>
    <r>
      <rPr>
        <sz val="12"/>
        <rFont val="仿宋_GB2312"/>
        <charset val="134"/>
      </rPr>
      <t>减：计生工作经费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万元</t>
    </r>
  </si>
  <si>
    <t>区农业农村局</t>
  </si>
  <si>
    <t>区应急管理局</t>
  </si>
  <si>
    <t>安全生产
管理</t>
  </si>
  <si>
    <t>区信访局</t>
  </si>
  <si>
    <t>区红十字会</t>
  </si>
  <si>
    <t>应急宣传
经费</t>
  </si>
  <si>
    <t>人道救助金</t>
  </si>
  <si>
    <t>区疾控中心</t>
  </si>
  <si>
    <t>二类疫苗</t>
  </si>
  <si>
    <t>区市场服务中心</t>
  </si>
  <si>
    <t>市场群执法</t>
  </si>
  <si>
    <t>市场群综合治理大队</t>
  </si>
  <si>
    <t>26人，4万/人。</t>
  </si>
  <si>
    <t>市场群专职消防队</t>
  </si>
  <si>
    <t>20人，5.42万/人，另3000元/人服装费。</t>
  </si>
  <si>
    <t>区残联</t>
  </si>
  <si>
    <t>区妇幼</t>
  </si>
  <si>
    <t>免费婚前医学检查项目</t>
  </si>
  <si>
    <t>妇幼物业
管理费</t>
  </si>
  <si>
    <t>托幼机构
管理项目</t>
  </si>
  <si>
    <t>区编办</t>
  </si>
  <si>
    <t>统一社会信用代码和域名管理</t>
  </si>
  <si>
    <t>减1万</t>
  </si>
  <si>
    <t>事业单位
登记管理</t>
  </si>
  <si>
    <t>区科协</t>
  </si>
  <si>
    <t>区消防大队</t>
  </si>
  <si>
    <t>消防人员
经费</t>
  </si>
  <si>
    <t>消防员9万元/年，57人，专职消防员7.2万元/年，29人。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</si>
  <si>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86</t>
    </r>
    <r>
      <rPr>
        <sz val="12"/>
        <rFont val="仿宋_GB2312"/>
        <charset val="134"/>
      </rPr>
      <t>万</t>
    </r>
  </si>
  <si>
    <t>消防车辆运行维护经费</t>
  </si>
  <si>
    <t>14台消防执勤车、2台消防公务车共96万元。</t>
  </si>
  <si>
    <t>消防宣传
外包经费</t>
  </si>
  <si>
    <t>培训1万人次，20元/人。</t>
  </si>
  <si>
    <t>区征地工作协调服务中心</t>
  </si>
  <si>
    <t>区环卫处</t>
  </si>
  <si>
    <t>垃圾清运
经费</t>
  </si>
  <si>
    <t>芦淞区政府研究和金融工作办公室</t>
  </si>
  <si>
    <t>区城管大队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</si>
  <si>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年规范化中队建设费用</t>
    </r>
  </si>
  <si>
    <t>城管协管员人员经费</t>
  </si>
  <si>
    <t>210名，4.25万元/人，共892万元，补差17名72万元。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</si>
  <si>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69</t>
    </r>
    <r>
      <rPr>
        <sz val="12"/>
        <rFont val="仿宋_GB2312"/>
        <charset val="134"/>
      </rPr>
      <t>万</t>
    </r>
  </si>
  <si>
    <t>区统计局</t>
  </si>
  <si>
    <t>区拆违大队</t>
  </si>
  <si>
    <t>拆违协管员人员经费</t>
  </si>
  <si>
    <t>60人，4.25万元/人。</t>
  </si>
  <si>
    <t>株洲市公安局芦淞分局</t>
  </si>
  <si>
    <t>辅警经费</t>
  </si>
  <si>
    <t>A类辅警40人，6.5万元/人，B类辅警60人，4万元/人，公用经费30万元。</t>
  </si>
  <si>
    <t>巡防协管员公益性岗位经费</t>
  </si>
  <si>
    <t>巡防队员141人，3.6万元/人；流动人口协管员39人，3万元/人；公益性岗位5人，0.468万元/人。</t>
  </si>
  <si>
    <r>
      <rPr>
        <sz val="12"/>
        <rFont val="仿宋_GB2312"/>
        <charset val="134"/>
      </rPr>
      <t>减：社区民警补助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</t>
    </r>
  </si>
  <si>
    <t>株洲市公安局董家段分局</t>
  </si>
  <si>
    <t>B类辅警60人，4万元/人，公用经费40万，巡防队员19人，3.6万元/人，流动人口协管员11人，3万元/人。</t>
  </si>
  <si>
    <r>
      <rPr>
        <sz val="12"/>
        <rFont val="仿宋_GB2312"/>
        <charset val="134"/>
      </rPr>
      <t>减：城市快警改造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</si>
  <si>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区白关镇</t>
  </si>
  <si>
    <t>区绿化处</t>
  </si>
  <si>
    <t>株洲市芦淞区天泰能源退休人员服务中心</t>
  </si>
  <si>
    <t>改制企业留守机构专用经费</t>
  </si>
  <si>
    <t>株洲市芦淞区卫生计生综合监督执法局</t>
  </si>
  <si>
    <t>卫生监督
协管项目
经费</t>
  </si>
  <si>
    <r>
      <rPr>
        <sz val="12"/>
        <rFont val="仿宋_GB2312"/>
        <charset val="134"/>
      </rPr>
      <t>打击</t>
    </r>
    <r>
      <rPr>
        <sz val="12"/>
        <rFont val="Times New Roman"/>
        <charset val="134"/>
      </rPr>
      <t>"</t>
    </r>
    <r>
      <rPr>
        <sz val="12"/>
        <rFont val="仿宋_GB2312"/>
        <charset val="134"/>
      </rPr>
      <t>两非</t>
    </r>
    <r>
      <rPr>
        <sz val="12"/>
        <rFont val="Times New Roman"/>
        <charset val="134"/>
      </rPr>
      <t>"</t>
    </r>
    <r>
      <rPr>
        <sz val="12"/>
        <rFont val="仿宋_GB2312"/>
        <charset val="134"/>
      </rPr>
      <t>项目</t>
    </r>
  </si>
  <si>
    <t>芦淞区文学艺术界联合会</t>
  </si>
  <si>
    <t>文代会经费</t>
  </si>
  <si>
    <t>大京风景名胜区服务管理中心</t>
  </si>
  <si>
    <t>区市场监督管理局</t>
  </si>
  <si>
    <r>
      <rPr>
        <sz val="12"/>
        <rFont val="仿宋_GB2312"/>
        <charset val="134"/>
      </rPr>
      <t>新增，下划基数</t>
    </r>
    <r>
      <rPr>
        <sz val="12"/>
        <rFont val="Times New Roman"/>
        <charset val="134"/>
      </rPr>
      <t>2277</t>
    </r>
    <r>
      <rPr>
        <sz val="12"/>
        <rFont val="仿宋_GB2312"/>
        <charset val="134"/>
      </rPr>
      <t>万元</t>
    </r>
  </si>
  <si>
    <t>区退役军人事务局</t>
  </si>
  <si>
    <t>退役军人
事务经费</t>
  </si>
  <si>
    <t>区行政审批服务局</t>
  </si>
  <si>
    <t>区水利局</t>
  </si>
  <si>
    <t>区交通运输局</t>
  </si>
  <si>
    <t>区优化营商环境协调事务中心</t>
  </si>
  <si>
    <t>优化营商环境工作考核测评</t>
  </si>
  <si>
    <t>区网格化管理服务中心</t>
  </si>
  <si>
    <t>网格化专项工作经费</t>
  </si>
  <si>
    <t>区物业服务指导中心</t>
  </si>
  <si>
    <t>物业指导
工作经费</t>
  </si>
  <si>
    <t>伙食费</t>
  </si>
  <si>
    <t>区医疗保障局</t>
  </si>
  <si>
    <t>区航空产业服务中心</t>
  </si>
  <si>
    <t>伙食补助</t>
  </si>
  <si>
    <t>区归国华侨联合会</t>
  </si>
  <si>
    <t>侨联工作
经费</t>
  </si>
  <si>
    <t>含归侨侨眷座谈交流会、归侨权益保护宣传、“侨胞之家”创建，侨联换届会议费。</t>
  </si>
  <si>
    <t>2020年一般公共预算本级支出表</t>
  </si>
  <si>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年芦淞区一般公共预算本级基本支出表－工资福利支出</t>
    </r>
  </si>
  <si>
    <r>
      <rPr>
        <sz val="10"/>
        <rFont val="宋体"/>
        <charset val="134"/>
      </rPr>
      <t>单位：万元</t>
    </r>
  </si>
  <si>
    <t>单位名称</t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</si>
  <si>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</si>
  <si>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工资性支出</t>
    </r>
  </si>
  <si>
    <t>机关事业单位基本养老保险缴费</t>
  </si>
  <si>
    <t>职工基本医疗补助缴费</t>
  </si>
  <si>
    <t>公务员医疗补助</t>
  </si>
  <si>
    <t>其他社会保障缴费</t>
  </si>
  <si>
    <t>医疗费</t>
  </si>
  <si>
    <r>
      <rPr>
        <sz val="10"/>
        <rFont val="宋体"/>
        <charset val="134"/>
      </rPr>
      <t>住房公积金</t>
    </r>
  </si>
  <si>
    <r>
      <rPr>
        <sz val="10"/>
        <rFont val="宋体"/>
        <charset val="134"/>
      </rPr>
      <t>其他工资福利支出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</si>
  <si>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</si>
  <si>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基本工资</t>
    </r>
  </si>
  <si>
    <r>
      <rPr>
        <sz val="10"/>
        <rFont val="宋体"/>
        <charset val="134"/>
      </rPr>
      <t>津贴补贴</t>
    </r>
  </si>
  <si>
    <r>
      <rPr>
        <sz val="10"/>
        <rFont val="宋体"/>
        <charset val="134"/>
      </rPr>
      <t>奖金</t>
    </r>
  </si>
  <si>
    <t>芦淞区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</si>
  <si>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</si>
  <si>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</si>
  <si>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</si>
  <si>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</si>
  <si>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</si>
  <si>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</si>
  <si>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</si>
  <si>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</si>
  <si>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</si>
  <si>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</t>
  </si>
  <si>
    <r>
      <rPr>
        <sz val="18"/>
        <color rgb="FF000000"/>
        <rFont val="Times New Roman"/>
        <charset val="134"/>
      </rPr>
      <t>2020</t>
    </r>
    <r>
      <rPr>
        <sz val="18"/>
        <color rgb="FF000000"/>
        <rFont val="宋体"/>
        <charset val="134"/>
      </rPr>
      <t>年芦淞区一般公共预算基本支出表－一般商品和服务支出</t>
    </r>
  </si>
  <si>
    <r>
      <rPr>
        <sz val="10"/>
        <rFont val="宋体"/>
        <charset val="134"/>
      </rPr>
      <t>单位名称</t>
    </r>
  </si>
  <si>
    <t>经济科目</t>
  </si>
  <si>
    <t>总计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</si>
  <si>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</si>
  <si>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</si>
  <si>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</si>
  <si>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</si>
  <si>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</si>
  <si>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</si>
  <si>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</si>
  <si>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</si>
  <si>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</si>
  <si>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</si>
  <si>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</si>
  <si>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</si>
  <si>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</si>
  <si>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</si>
  <si>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</si>
  <si>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</si>
  <si>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</si>
  <si>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</si>
  <si>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</si>
  <si>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</si>
  <si>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</si>
  <si>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</si>
  <si>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</si>
  <si>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</si>
  <si>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</t>
  </si>
  <si>
    <t>税金及附加费用</t>
  </si>
  <si>
    <t>其他一般商品和服务支出</t>
  </si>
  <si>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年芦淞区一般公共预算基本支出表－对个人和家庭的补助</t>
    </r>
  </si>
  <si>
    <r>
      <rPr>
        <sz val="10"/>
        <rFont val="宋体"/>
        <charset val="134"/>
      </rPr>
      <t>总计</t>
    </r>
  </si>
  <si>
    <r>
      <rPr>
        <sz val="10"/>
        <rFont val="宋体"/>
        <charset val="134"/>
      </rPr>
      <t>离休费</t>
    </r>
  </si>
  <si>
    <r>
      <rPr>
        <sz val="10"/>
        <rFont val="宋体"/>
        <charset val="134"/>
      </rPr>
      <t>退休费</t>
    </r>
  </si>
  <si>
    <r>
      <rPr>
        <sz val="10"/>
        <rFont val="宋体"/>
        <charset val="134"/>
      </rPr>
      <t>退职（役）费</t>
    </r>
  </si>
  <si>
    <r>
      <rPr>
        <sz val="10"/>
        <rFont val="宋体"/>
        <charset val="134"/>
      </rPr>
      <t>抚恤金</t>
    </r>
  </si>
  <si>
    <r>
      <rPr>
        <sz val="10"/>
        <rFont val="宋体"/>
        <charset val="134"/>
      </rPr>
      <t>生活补助</t>
    </r>
  </si>
  <si>
    <r>
      <rPr>
        <sz val="10"/>
        <rFont val="宋体"/>
        <charset val="134"/>
      </rPr>
      <t>救济费</t>
    </r>
  </si>
  <si>
    <r>
      <rPr>
        <sz val="10"/>
        <rFont val="宋体"/>
        <charset val="134"/>
      </rPr>
      <t>医疗费补助</t>
    </r>
  </si>
  <si>
    <r>
      <rPr>
        <sz val="10"/>
        <rFont val="宋体"/>
        <charset val="134"/>
      </rPr>
      <t>助学金</t>
    </r>
  </si>
  <si>
    <r>
      <rPr>
        <sz val="10"/>
        <rFont val="宋体"/>
        <charset val="134"/>
      </rPr>
      <t>奖励金</t>
    </r>
  </si>
  <si>
    <r>
      <rPr>
        <sz val="10"/>
        <rFont val="宋体"/>
        <charset val="134"/>
      </rPr>
      <t>其他对个人和家庭的补助</t>
    </r>
  </si>
  <si>
    <t>2020年一般公共预算税收返还和转移支付表</t>
  </si>
  <si>
    <t>上级补助收入</t>
  </si>
  <si>
    <t>2020年社会保险基金预算总表</t>
  </si>
  <si>
    <t>项        目</t>
  </si>
  <si>
    <t>合计</t>
  </si>
  <si>
    <t>城乡居民基本
养老保险基金</t>
  </si>
  <si>
    <t>机关事业单位基本养老保险基金</t>
  </si>
  <si>
    <t>城乡居民基本
医疗保险基金</t>
  </si>
  <si>
    <t>失业保险基金</t>
  </si>
  <si>
    <t>一、收入</t>
  </si>
  <si>
    <t xml:space="preserve">    其中:1.社会保险费收入</t>
  </si>
  <si>
    <t xml:space="preserve">         2.利息收入</t>
  </si>
  <si>
    <t xml:space="preserve">         3.财政补贴收入</t>
  </si>
  <si>
    <t xml:space="preserve">         4.委托投资收益</t>
  </si>
  <si>
    <t xml:space="preserve">         5.其他收入</t>
  </si>
  <si>
    <t xml:space="preserve">         6.转移收入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</si>
  <si>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</si>
  <si>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</si>
  <si>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</si>
  <si>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</si>
  <si>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2.其他支出</t>
  </si>
  <si>
    <t xml:space="preserve">         3.转移支出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</si>
  <si>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</si>
  <si>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</si>
  <si>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</si>
  <si>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</si>
  <si>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2020年城乡居民基本养老保险基金预算表</t>
  </si>
  <si>
    <t>2019年执行数</t>
  </si>
  <si>
    <t>一、个人缴费收入</t>
  </si>
  <si>
    <r>
      <rPr>
        <sz val="12"/>
        <color indexed="8"/>
        <rFont val="仿宋_GB2312"/>
        <charset val="134"/>
      </rPr>
      <t>一、基础养老金支出</t>
    </r>
  </si>
  <si>
    <t xml:space="preserve">    其中：财政对困难人员代缴收入</t>
  </si>
  <si>
    <r>
      <rPr>
        <sz val="12"/>
        <color indexed="8"/>
        <rFont val="仿宋_GB2312"/>
        <charset val="134"/>
      </rPr>
      <t>二、个人账户养老金支出</t>
    </r>
  </si>
  <si>
    <t>二、集体补助收入</t>
  </si>
  <si>
    <r>
      <rPr>
        <sz val="12"/>
        <color indexed="8"/>
        <rFont val="仿宋_GB2312"/>
        <charset val="134"/>
      </rPr>
      <t>三、丧葬补助金支出</t>
    </r>
  </si>
  <si>
    <t>三、利息收入</t>
  </si>
  <si>
    <t>四、财政补贴收入</t>
  </si>
  <si>
    <t xml:space="preserve">    其中：财政对基础养老金的补贴</t>
  </si>
  <si>
    <t xml:space="preserve">          财政对个人缴费的补贴</t>
  </si>
  <si>
    <t>五、委托投资收益</t>
  </si>
  <si>
    <t>六、其他收入</t>
  </si>
  <si>
    <r>
      <rPr>
        <sz val="12"/>
        <color indexed="8"/>
        <rFont val="仿宋_GB2312"/>
        <charset val="134"/>
      </rPr>
      <t>四、其他支出</t>
    </r>
  </si>
  <si>
    <t>七、转移收入</t>
  </si>
  <si>
    <r>
      <rPr>
        <sz val="12"/>
        <color indexed="8"/>
        <rFont val="仿宋_GB2312"/>
        <charset val="134"/>
      </rPr>
      <t>五、转移支出</t>
    </r>
  </si>
  <si>
    <t>八、本年收入小计</t>
  </si>
  <si>
    <r>
      <rPr>
        <sz val="12"/>
        <color indexed="8"/>
        <rFont val="仿宋_GB2312"/>
        <charset val="134"/>
      </rPr>
      <t>六、本年支出小计</t>
    </r>
  </si>
  <si>
    <t>九、上级补助收入</t>
  </si>
  <si>
    <r>
      <rPr>
        <sz val="12"/>
        <color indexed="8"/>
        <rFont val="仿宋_GB2312"/>
        <charset val="134"/>
      </rPr>
      <t>七、补助下级支出</t>
    </r>
  </si>
  <si>
    <t>十、下级上解收入</t>
  </si>
  <si>
    <r>
      <rPr>
        <sz val="12"/>
        <color indexed="8"/>
        <rFont val="仿宋_GB2312"/>
        <charset val="134"/>
      </rPr>
      <t>八、上解上级支出</t>
    </r>
  </si>
  <si>
    <t>十一、本年收入合计</t>
  </si>
  <si>
    <r>
      <rPr>
        <sz val="12"/>
        <color indexed="8"/>
        <rFont val="仿宋_GB2312"/>
        <charset val="134"/>
      </rPr>
      <t>九、本年支出合计</t>
    </r>
  </si>
  <si>
    <r>
      <rPr>
        <sz val="12"/>
        <color indexed="8"/>
        <rFont val="仿宋_GB2312"/>
        <charset val="134"/>
      </rPr>
      <t>十、本年收支结余</t>
    </r>
  </si>
  <si>
    <t>十二、上年结余</t>
  </si>
  <si>
    <r>
      <rPr>
        <sz val="12"/>
        <color indexed="8"/>
        <rFont val="仿宋_GB2312"/>
        <charset val="134"/>
      </rPr>
      <t>十一、年末滚存结余</t>
    </r>
  </si>
  <si>
    <t>总        计</t>
  </si>
  <si>
    <t>2020年机关事业单位基本养老保险基金预算表</t>
  </si>
  <si>
    <t xml:space="preserve">  其中：2019年当年数</t>
  </si>
  <si>
    <t>一、基本养老保险费收入</t>
  </si>
  <si>
    <r>
      <rPr>
        <sz val="10"/>
        <color indexed="8"/>
        <rFont val="仿宋_GB2312"/>
        <charset val="134"/>
      </rPr>
      <t>一、基本养老金支出</t>
    </r>
  </si>
  <si>
    <t>二、利息收入</t>
  </si>
  <si>
    <t>三、财政补贴收入</t>
  </si>
  <si>
    <t xml:space="preserve">    其中：地方财政补贴</t>
  </si>
  <si>
    <t>四、委托投资收益</t>
  </si>
  <si>
    <t>五、其他收入</t>
  </si>
  <si>
    <r>
      <rPr>
        <sz val="10"/>
        <color indexed="8"/>
        <rFont val="仿宋_GB2312"/>
        <charset val="134"/>
      </rPr>
      <t>二、其他支出</t>
    </r>
  </si>
  <si>
    <t xml:space="preserve">    其中：滞纳金</t>
  </si>
  <si>
    <t>六、转移收入</t>
  </si>
  <si>
    <r>
      <rPr>
        <sz val="10"/>
        <color indexed="8"/>
        <rFont val="仿宋_GB2312"/>
        <charset val="134"/>
      </rPr>
      <t>三、转移支出</t>
    </r>
  </si>
  <si>
    <t>七、本年收入小计</t>
  </si>
  <si>
    <r>
      <rPr>
        <sz val="10"/>
        <color indexed="8"/>
        <rFont val="仿宋_GB2312"/>
        <charset val="134"/>
      </rPr>
      <t>四、本年支出小计</t>
    </r>
  </si>
  <si>
    <t>八、上级补助收入</t>
  </si>
  <si>
    <r>
      <rPr>
        <sz val="10"/>
        <color indexed="8"/>
        <rFont val="仿宋_GB2312"/>
        <charset val="134"/>
      </rPr>
      <t>五、补助下级支出</t>
    </r>
  </si>
  <si>
    <t>九、下级上解收入</t>
  </si>
  <si>
    <r>
      <rPr>
        <sz val="10"/>
        <color indexed="8"/>
        <rFont val="仿宋_GB2312"/>
        <charset val="134"/>
      </rPr>
      <t>六、上解上级支出</t>
    </r>
  </si>
  <si>
    <t>十、本年收入合计</t>
  </si>
  <si>
    <r>
      <rPr>
        <sz val="10"/>
        <color indexed="8"/>
        <rFont val="仿宋_GB2312"/>
        <charset val="134"/>
      </rPr>
      <t>七、本年支出合计</t>
    </r>
  </si>
  <si>
    <r>
      <rPr>
        <sz val="10"/>
        <color indexed="8"/>
        <rFont val="仿宋_GB2312"/>
        <charset val="134"/>
      </rPr>
      <t>八、本年收支结余</t>
    </r>
  </si>
  <si>
    <t>十一、上年结余</t>
  </si>
  <si>
    <t>×</t>
  </si>
  <si>
    <r>
      <rPr>
        <sz val="10"/>
        <color indexed="8"/>
        <rFont val="仿宋_GB2312"/>
        <charset val="134"/>
      </rPr>
      <t>九、年末滚存结余</t>
    </r>
  </si>
  <si>
    <t>总      计</t>
  </si>
  <si>
    <t>2020年城乡居民基本医疗保险基金预算表</t>
  </si>
  <si>
    <t>一、缴费收入</t>
  </si>
  <si>
    <r>
      <rPr>
        <sz val="12"/>
        <color indexed="8"/>
        <rFont val="仿宋_GB2312"/>
        <charset val="134"/>
      </rPr>
      <t>一、基本医疗保险待遇支出</t>
    </r>
  </si>
  <si>
    <t xml:space="preserve">    其中：个人缴费收入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</si>
  <si>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仿宋_GB2312"/>
        <charset val="134"/>
      </rPr>
      <t>其中：住院支出</t>
    </r>
  </si>
  <si>
    <t xml:space="preserve">          集体扶持收入</t>
  </si>
  <si>
    <r>
      <rPr>
        <sz val="12"/>
        <color indexed="8"/>
        <rFont val="Times New Roman"/>
        <charset val="0"/>
      </rPr>
      <t xml:space="preserve">          </t>
    </r>
    <r>
      <rPr>
        <sz val="12"/>
        <color indexed="8"/>
        <rFont val="仿宋_GB2312"/>
        <charset val="134"/>
      </rPr>
      <t>门诊支出</t>
    </r>
  </si>
  <si>
    <t xml:space="preserve">          城乡医疗救助资助收入</t>
  </si>
  <si>
    <r>
      <rPr>
        <sz val="12"/>
        <color indexed="8"/>
        <rFont val="仿宋_GB2312"/>
        <charset val="134"/>
      </rPr>
      <t>二、大病保险支出</t>
    </r>
  </si>
  <si>
    <t xml:space="preserve">          财政对困难人员代缴收入</t>
  </si>
  <si>
    <t xml:space="preserve">    其中：按规定标准补助收入</t>
  </si>
  <si>
    <t>四、其他收入</t>
  </si>
  <si>
    <r>
      <rPr>
        <sz val="12"/>
        <color indexed="8"/>
        <rFont val="仿宋_GB2312"/>
        <charset val="134"/>
      </rPr>
      <t>三、其他支出</t>
    </r>
  </si>
  <si>
    <t>五、本年收入小计</t>
  </si>
  <si>
    <r>
      <rPr>
        <sz val="12"/>
        <color indexed="8"/>
        <rFont val="仿宋_GB2312"/>
        <charset val="134"/>
      </rPr>
      <t>四、本年支出小计</t>
    </r>
  </si>
  <si>
    <t>六、上级补助收入</t>
  </si>
  <si>
    <r>
      <rPr>
        <sz val="12"/>
        <color indexed="8"/>
        <rFont val="仿宋_GB2312"/>
        <charset val="134"/>
      </rPr>
      <t>五、补助下级支出</t>
    </r>
  </si>
  <si>
    <t>七、下级上解收入</t>
  </si>
  <si>
    <r>
      <rPr>
        <sz val="12"/>
        <color indexed="8"/>
        <rFont val="仿宋_GB2312"/>
        <charset val="134"/>
      </rPr>
      <t>六、上解上级支出</t>
    </r>
  </si>
  <si>
    <t>八、本年收入合计</t>
  </si>
  <si>
    <r>
      <rPr>
        <sz val="12"/>
        <color indexed="8"/>
        <rFont val="仿宋_GB2312"/>
        <charset val="134"/>
      </rPr>
      <t>七、本年支出合计</t>
    </r>
  </si>
  <si>
    <r>
      <rPr>
        <sz val="12"/>
        <color indexed="8"/>
        <rFont val="仿宋_GB2312"/>
        <charset val="134"/>
      </rPr>
      <t>八、本年收支结余</t>
    </r>
  </si>
  <si>
    <t>九、上年结余</t>
  </si>
  <si>
    <r>
      <rPr>
        <sz val="12"/>
        <color indexed="8"/>
        <rFont val="仿宋_GB2312"/>
        <charset val="134"/>
      </rPr>
      <t>九、年末滚存结余</t>
    </r>
  </si>
  <si>
    <t>2020年失业保险基金预算表</t>
  </si>
  <si>
    <t>一、失业保险费收入</t>
  </si>
  <si>
    <r>
      <rPr>
        <sz val="12"/>
        <color indexed="8"/>
        <rFont val="仿宋_GB2312"/>
        <charset val="134"/>
      </rPr>
      <t>一、失业保险金支出</t>
    </r>
  </si>
  <si>
    <r>
      <rPr>
        <sz val="12"/>
        <color indexed="8"/>
        <rFont val="仿宋_GB2312"/>
        <charset val="134"/>
      </rPr>
      <t>二、基本医疗保险费支出</t>
    </r>
    <r>
      <rPr>
        <sz val="12"/>
        <color indexed="8"/>
        <rFont val="Times New Roman"/>
        <charset val="0"/>
      </rPr>
      <t xml:space="preserve"> </t>
    </r>
  </si>
  <si>
    <r>
      <rPr>
        <sz val="12"/>
        <color indexed="8"/>
        <rFont val="仿宋_GB2312"/>
        <charset val="134"/>
      </rPr>
      <t>三、丧葬补助金和抚恤金支出</t>
    </r>
  </si>
  <si>
    <r>
      <rPr>
        <sz val="12"/>
        <color indexed="8"/>
        <rFont val="仿宋_GB2312"/>
        <charset val="134"/>
      </rPr>
      <t>四、职业培训和职业介绍补贴支出</t>
    </r>
  </si>
  <si>
    <r>
      <rPr>
        <sz val="12"/>
        <color indexed="8"/>
        <rFont val="仿宋_GB2312"/>
        <charset val="134"/>
      </rPr>
      <t>五、稳定岗位补贴支出</t>
    </r>
  </si>
  <si>
    <r>
      <rPr>
        <sz val="12"/>
        <color indexed="8"/>
        <rFont val="仿宋_GB2312"/>
        <charset val="134"/>
      </rPr>
      <t>六、技能提升补贴支出</t>
    </r>
  </si>
  <si>
    <r>
      <rPr>
        <sz val="12"/>
        <color indexed="8"/>
        <rFont val="仿宋_GB2312"/>
        <charset val="134"/>
      </rPr>
      <t>七、其他费用支出</t>
    </r>
  </si>
  <si>
    <r>
      <rPr>
        <sz val="12"/>
        <color indexed="8"/>
        <rFont val="仿宋_GB2312"/>
        <charset val="134"/>
      </rPr>
      <t>八、其他支出</t>
    </r>
  </si>
  <si>
    <t>五、转移收入</t>
  </si>
  <si>
    <r>
      <rPr>
        <sz val="12"/>
        <color indexed="8"/>
        <rFont val="仿宋_GB2312"/>
        <charset val="134"/>
      </rPr>
      <t>九、转移支出</t>
    </r>
  </si>
  <si>
    <t>六、本年收入小计</t>
  </si>
  <si>
    <r>
      <rPr>
        <sz val="12"/>
        <color indexed="8"/>
        <rFont val="仿宋_GB2312"/>
        <charset val="134"/>
      </rPr>
      <t>十、本年支出小计</t>
    </r>
  </si>
  <si>
    <t>七、上级补助收入</t>
  </si>
  <si>
    <r>
      <rPr>
        <sz val="12"/>
        <color indexed="8"/>
        <rFont val="仿宋_GB2312"/>
        <charset val="134"/>
      </rPr>
      <t>十一、补助下级支出</t>
    </r>
  </si>
  <si>
    <t>八、下级上解收入</t>
  </si>
  <si>
    <r>
      <rPr>
        <sz val="12"/>
        <color indexed="8"/>
        <rFont val="仿宋_GB2312"/>
        <charset val="134"/>
      </rPr>
      <t>十二、上解上级支出</t>
    </r>
  </si>
  <si>
    <t>九、本年收入合计</t>
  </si>
  <si>
    <r>
      <rPr>
        <sz val="12"/>
        <color indexed="8"/>
        <rFont val="仿宋_GB2312"/>
        <charset val="134"/>
      </rPr>
      <t>十三、本年支出合计</t>
    </r>
  </si>
  <si>
    <r>
      <rPr>
        <sz val="12"/>
        <color indexed="8"/>
        <rFont val="仿宋_GB2312"/>
        <charset val="134"/>
      </rPr>
      <t>十四、本年收支结余</t>
    </r>
  </si>
  <si>
    <t>十、上年结余</t>
  </si>
  <si>
    <r>
      <rPr>
        <sz val="12"/>
        <color indexed="8"/>
        <rFont val="仿宋_GB2312"/>
        <charset val="134"/>
      </rPr>
      <t>十五、年末滚存结余</t>
    </r>
  </si>
  <si>
    <t>2020年芦淞区政府性基金收入预算表</t>
  </si>
  <si>
    <t>收    入</t>
  </si>
  <si>
    <t>项  目</t>
  </si>
  <si>
    <t>一、农网还贷资金收入</t>
  </si>
  <si>
    <t>二、铁路建设基金收入</t>
  </si>
  <si>
    <t>三、民航发展基金收入</t>
  </si>
  <si>
    <t>四、海南省高等级公路车辆通行附加费收入</t>
  </si>
  <si>
    <t>五、港口建设费收入</t>
  </si>
  <si>
    <t>六、旅游发展基金收入</t>
  </si>
  <si>
    <t>七、国家电影事业发展专项资金收入</t>
  </si>
  <si>
    <t>八、国有土地收益基金收入</t>
  </si>
  <si>
    <t>九、农业土地开发资金收入</t>
  </si>
  <si>
    <t>十、国有土地使用权出让收入</t>
  </si>
  <si>
    <t>十一、大中型水库移民后期扶持基金收入</t>
  </si>
  <si>
    <t>十二、大中型水库库区基金收入</t>
  </si>
  <si>
    <t>十三、三峡水库库区基金收入</t>
  </si>
  <si>
    <t>十四、彩票公益金收入</t>
  </si>
  <si>
    <t>十五、城市基础设施配套费收入</t>
  </si>
  <si>
    <t>十六、小型水库移民扶助基金收入</t>
  </si>
  <si>
    <t>十七、国有重大水利工程建设基金收入</t>
  </si>
  <si>
    <t>十八、车辆通行费</t>
  </si>
  <si>
    <t>十九、核电站乏燃料处理处置基金收入</t>
  </si>
  <si>
    <t>二十、可再生能源电价附加收入</t>
  </si>
  <si>
    <t>二十一、船舶油污损害赔偿基金收入</t>
  </si>
  <si>
    <t>二十二、废弃电器电子产品处理基金收入</t>
  </si>
  <si>
    <t>二十三、污水处理费收入</t>
  </si>
  <si>
    <t>二十四、彩票发行机构和彩票销售机构的业务费用</t>
  </si>
  <si>
    <t>二十五、其他政府性基金收入</t>
  </si>
  <si>
    <t>本 年 收 入 合 计</t>
  </si>
  <si>
    <t>上年结余</t>
  </si>
  <si>
    <t>调入资金</t>
  </si>
  <si>
    <t>债务转贷收入</t>
  </si>
  <si>
    <t>收入合计</t>
  </si>
  <si>
    <t>备注：2015年将地方教育附加、残疾人保障金、育林基金、森林植被恢复费等4项政府性基金转列一般公共预算后，区本级无政府性基金收入。</t>
  </si>
  <si>
    <t>2020年芦淞区政府性基金支出预算表</t>
  </si>
  <si>
    <t>支    出</t>
  </si>
  <si>
    <t>一、科学技术支出</t>
  </si>
  <si>
    <t xml:space="preserve">    核电站乏燃料处理处置基金支出</t>
  </si>
  <si>
    <t>二、文化体育与传媒支出</t>
  </si>
  <si>
    <t xml:space="preserve">    国家电影事业发展专项资金支出</t>
  </si>
  <si>
    <t xml:space="preserve">    旅游发展基金支出</t>
  </si>
  <si>
    <t xml:space="preserve">    国家电影事业发展专项资金对应专项债务收入安排的支出</t>
  </si>
  <si>
    <t>三、社会保障和就业支出</t>
  </si>
  <si>
    <t xml:space="preserve">    大中型水库移民后期扶持基金支出</t>
  </si>
  <si>
    <t xml:space="preserve">    小型水库移民扶助基金支出</t>
  </si>
  <si>
    <t xml:space="preserve">    小型水库移民扶助基金对应专项债务收入安排的支出</t>
  </si>
  <si>
    <t>四、节能环保支出</t>
  </si>
  <si>
    <t xml:space="preserve">    可再生能源电价附加收入安排的支出</t>
  </si>
  <si>
    <t xml:space="preserve">    废弃电器电子产品处理基金支出</t>
  </si>
  <si>
    <t>五、城乡社区支出</t>
  </si>
  <si>
    <t xml:space="preserve">    国有土地使用权出让收入及对应专项债务收入安排的支出</t>
  </si>
  <si>
    <t xml:space="preserve">    国有土地收益基金及对应专项债务收入安排的支出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</si>
  <si>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</si>
  <si>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</si>
  <si>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</si>
  <si>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</si>
  <si>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</si>
  <si>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</si>
  <si>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</si>
  <si>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>六、农林水支出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</si>
  <si>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</si>
  <si>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</si>
  <si>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国家重大水利工程建设基金支出</t>
  </si>
  <si>
    <t xml:space="preserve">    大中型水库库区基金支出对应专项债务收入安排的支出</t>
  </si>
  <si>
    <t xml:space="preserve">    国家重大水利工程建设基金对应专项债务收入安排的支出</t>
  </si>
  <si>
    <t>七、交通运输支出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</si>
  <si>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</si>
  <si>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</si>
  <si>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</si>
  <si>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</si>
  <si>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</si>
  <si>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</si>
  <si>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</si>
  <si>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</si>
  <si>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</si>
  <si>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</si>
  <si>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八、资源勘探电力信息等支出</t>
  </si>
  <si>
    <t xml:space="preserve">    农网还贷资金支出</t>
  </si>
  <si>
    <t>九、金融支出</t>
  </si>
  <si>
    <t xml:space="preserve">    金融调控支出</t>
  </si>
  <si>
    <t>十、其他支出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</si>
  <si>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</si>
  <si>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</si>
  <si>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</si>
  <si>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本 年 支 出 合 计</t>
  </si>
  <si>
    <t>上解上级支出</t>
  </si>
  <si>
    <t>调出资金</t>
  </si>
  <si>
    <t>债务还本支出</t>
  </si>
  <si>
    <t>年终结余</t>
  </si>
  <si>
    <t>债务转贷支出</t>
  </si>
  <si>
    <t>地方政府专项债务还本支出</t>
  </si>
  <si>
    <t>地方政府专项债务付息支出</t>
  </si>
  <si>
    <t>地方政府专项债务发行费用支出</t>
  </si>
  <si>
    <t>支出合计</t>
  </si>
  <si>
    <t>2020年芦淞区政府性基金转移支付表</t>
  </si>
  <si>
    <t>备注：区级无对下政府性基金转移支付资金。</t>
  </si>
  <si>
    <t>2020年芦淞区国有资本经营收入预算表</t>
  </si>
  <si>
    <r>
      <rPr>
        <b/>
        <sz val="14"/>
        <rFont val="宋体"/>
        <charset val="134"/>
      </rPr>
      <t>收</t>
    </r>
    <r>
      <rPr>
        <b/>
        <sz val="14"/>
        <rFont val="Times New Roman"/>
        <charset val="134"/>
      </rPr>
      <t xml:space="preserve">          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</si>
  <si>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项</t>
    </r>
    <r>
      <rPr>
        <b/>
        <sz val="14"/>
        <rFont val="Times New Roman"/>
        <charset val="134"/>
      </rPr>
      <t xml:space="preserve">        </t>
    </r>
    <r>
      <rPr>
        <b/>
        <sz val="14"/>
        <rFont val="宋体"/>
        <charset val="134"/>
      </rPr>
      <t>目</t>
    </r>
  </si>
  <si>
    <t>2020预算数</t>
  </si>
  <si>
    <t>一、利润收入</t>
  </si>
  <si>
    <t>功能类企业利润收入</t>
  </si>
  <si>
    <t>公益类企业利润收入</t>
  </si>
  <si>
    <t>竞争类企业利润收入</t>
  </si>
  <si>
    <t>二、股利、股息收入</t>
  </si>
  <si>
    <r>
      <rPr>
        <sz val="14"/>
        <rFont val="Times New Roman"/>
        <charset val="134"/>
      </rPr>
      <t xml:space="preserve">          </t>
    </r>
    <r>
      <rPr>
        <sz val="14"/>
        <rFont val="宋体"/>
        <charset val="134"/>
      </rPr>
      <t>国有控股公司股利、股息收入</t>
    </r>
  </si>
  <si>
    <r>
      <rPr>
        <sz val="14"/>
        <rFont val="Times New Roman"/>
        <charset val="134"/>
      </rPr>
      <t xml:space="preserve">          </t>
    </r>
    <r>
      <rPr>
        <sz val="14"/>
        <rFont val="宋体"/>
        <charset val="134"/>
      </rPr>
      <t>国有参股公司股利、股息收入</t>
    </r>
  </si>
  <si>
    <r>
      <rPr>
        <sz val="14"/>
        <rFont val="Times New Roman"/>
        <charset val="134"/>
      </rPr>
      <t xml:space="preserve">          </t>
    </r>
    <r>
      <rPr>
        <sz val="14"/>
        <rFont val="宋体"/>
        <charset val="134"/>
      </rPr>
      <t>其他国有资本经营预算企业股利、股息收入</t>
    </r>
  </si>
  <si>
    <t>三、产权转让收入</t>
  </si>
  <si>
    <t>四、清算收入</t>
  </si>
  <si>
    <t>五、其他国有资本经营收入</t>
  </si>
  <si>
    <t>本年收入合计</t>
  </si>
  <si>
    <t>转移性收入</t>
  </si>
  <si>
    <t>上年结转</t>
  </si>
  <si>
    <r>
      <rPr>
        <b/>
        <sz val="14"/>
        <rFont val="宋体"/>
        <charset val="134"/>
      </rPr>
      <t>收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入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计</t>
    </r>
  </si>
  <si>
    <t>备注：区本级暂无国有资本经营收入。</t>
  </si>
  <si>
    <t>2020年芦淞区国有资本经营支出预算表</t>
  </si>
  <si>
    <r>
      <rPr>
        <b/>
        <sz val="14"/>
        <rFont val="宋体"/>
        <charset val="134"/>
      </rPr>
      <t>支</t>
    </r>
    <r>
      <rPr>
        <b/>
        <sz val="14"/>
        <rFont val="Times New Roman"/>
        <charset val="134"/>
      </rPr>
      <t xml:space="preserve">          </t>
    </r>
    <r>
      <rPr>
        <b/>
        <sz val="14"/>
        <rFont val="宋体"/>
        <charset val="134"/>
      </rPr>
      <t>出</t>
    </r>
  </si>
  <si>
    <t>一、社会保障和就业</t>
  </si>
  <si>
    <t>二、国有资本经营预算支出</t>
  </si>
  <si>
    <t>解决历史遗留问题及改革成本支出</t>
  </si>
  <si>
    <t>国有企业资本金注入</t>
  </si>
  <si>
    <t>公益性设施投资支出</t>
  </si>
  <si>
    <t>国有企业政策性补贴</t>
  </si>
  <si>
    <t>金融国有资本经营预算支出</t>
  </si>
  <si>
    <t>其他国有资本经营预算支出</t>
  </si>
  <si>
    <t>本年支出合计</t>
  </si>
  <si>
    <t>转移性支出</t>
  </si>
  <si>
    <t>结转下年</t>
  </si>
  <si>
    <r>
      <rPr>
        <b/>
        <sz val="14"/>
        <rFont val="宋体"/>
        <charset val="134"/>
      </rPr>
      <t>支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出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计</t>
    </r>
  </si>
  <si>
    <t>备注：区本级暂无国有资本经营支出。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</si>
</sst>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* #,##0.00;* \-#,##0.00;* &quot;-&quot;??;@"/>
    <numFmt numFmtId="177" formatCode="0_);[Red]\(0\)"/>
    <numFmt numFmtId="178" formatCode="#,##0.00_ ;\-#,##0.00;;"/>
    <numFmt numFmtId="179" formatCode="#,##0.0_ "/>
    <numFmt numFmtId="180" formatCode="#,##0.00_ ;\-#,##0.00"/>
    <numFmt numFmtId="181" formatCode="0.00_ "/>
    <numFmt numFmtId="182" formatCode="0_ "/>
    <numFmt numFmtId="183" formatCode="* #,##0.00;* \-#,##0.00;* &quot;&quot;??;@"/>
  </numFmts>
  <fonts count="10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8"/>
      <color indexed="8"/>
      <name val="方正小标宋_GBK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Times New Roman"/>
      <charset val="0"/>
    </font>
    <font>
      <sz val="10"/>
      <color indexed="8"/>
      <name val="Times New Roman"/>
      <charset val="0"/>
    </font>
    <font>
      <sz val="10"/>
      <name val="仿宋_GB2312"/>
      <charset val="134"/>
    </font>
    <font>
      <sz val="10"/>
      <name val="Times New Roman"/>
      <charset val="0"/>
    </font>
    <font>
      <sz val="10"/>
      <color indexed="8"/>
      <name val="仿宋_GB2312"/>
      <charset val="134"/>
    </font>
    <font>
      <b/>
      <sz val="12"/>
      <color indexed="8"/>
      <name val="Times New Roman"/>
      <charset val="0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方正小标宋_GBK"/>
      <charset val="134"/>
    </font>
    <font>
      <sz val="11"/>
      <name val="方正小标宋_GBK"/>
      <charset val="134"/>
    </font>
    <font>
      <sz val="11"/>
      <name val="仿宋_GB2312"/>
      <charset val="134"/>
    </font>
    <font>
      <b/>
      <sz val="10"/>
      <color indexed="8"/>
      <name val="仿宋_GB2312"/>
      <charset val="134"/>
    </font>
    <font>
      <b/>
      <sz val="10"/>
      <name val="仿宋_GB2312"/>
      <charset val="134"/>
    </font>
    <font>
      <b/>
      <sz val="10"/>
      <color indexed="8"/>
      <name val="Times New Roman"/>
      <charset val="0"/>
    </font>
    <font>
      <sz val="16"/>
      <color indexed="8"/>
      <name val="方正小标宋_GBK"/>
      <charset val="134"/>
    </font>
    <font>
      <sz val="12"/>
      <name val="仿宋_GB2312"/>
      <charset val="134"/>
    </font>
    <font>
      <sz val="18"/>
      <name val="方正小标宋_GBK"/>
      <charset val="134"/>
    </font>
    <font>
      <sz val="16"/>
      <color indexed="8"/>
      <name val="宋体"/>
      <charset val="134"/>
    </font>
    <font>
      <sz val="22"/>
      <name val="方正小标宋_GBK"/>
      <charset val="134"/>
    </font>
    <font>
      <sz val="16"/>
      <color indexed="8"/>
      <name val="黑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6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b/>
      <sz val="18"/>
      <name val="Times New Roman"/>
      <charset val="134"/>
    </font>
    <font>
      <sz val="10"/>
      <color theme="1"/>
      <name val="Times New Roman"/>
      <charset val="134"/>
    </font>
    <font>
      <sz val="18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b/>
      <sz val="10"/>
      <name val="Times New Roman"/>
      <charset val="134"/>
    </font>
    <font>
      <sz val="16"/>
      <name val="仿宋_GB2312"/>
      <charset val="134"/>
    </font>
    <font>
      <sz val="16"/>
      <name val="Times New Roman"/>
      <charset val="134"/>
    </font>
    <font>
      <b/>
      <sz val="11"/>
      <name val="仿宋_GB2312"/>
      <charset val="134"/>
    </font>
    <font>
      <sz val="12"/>
      <color theme="1"/>
      <name val="仿宋_GB2312"/>
      <charset val="134"/>
    </font>
    <font>
      <b/>
      <sz val="12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Times New Roman"/>
      <charset val="0"/>
    </font>
    <font>
      <b/>
      <sz val="11"/>
      <color rgb="FF000000"/>
      <name val="Times New Roman"/>
      <charset val="0"/>
    </font>
    <font>
      <b/>
      <sz val="11"/>
      <name val="Times New Roman"/>
      <charset val="0"/>
    </font>
    <font>
      <b/>
      <sz val="11"/>
      <color rgb="FF000000"/>
      <name val="宋体"/>
      <charset val="134"/>
    </font>
    <font>
      <b/>
      <sz val="11"/>
      <color indexed="8"/>
      <name val="黑体"/>
      <charset val="134"/>
    </font>
    <font>
      <sz val="11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4"/>
      <name val="Times New Roman"/>
      <charset val="134"/>
    </font>
    <font>
      <b/>
      <sz val="18"/>
      <name val="宋体"/>
      <charset val="134"/>
    </font>
    <font>
      <sz val="18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0"/>
    </font>
    <font>
      <b/>
      <sz val="11"/>
      <name val="宋体"/>
      <charset val="0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9" fillId="16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4" fillId="7" borderId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78" fillId="0" borderId="0"/>
    <xf numFmtId="9" fontId="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0" fillId="25" borderId="47" applyNumberFormat="0" applyFont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8" fillId="0" borderId="48" applyNumberFormat="0" applyFill="0" applyAlignment="0" applyProtection="0">
      <alignment vertical="center"/>
    </xf>
    <xf numFmtId="0" fontId="89" fillId="0" borderId="48" applyNumberFormat="0" applyFill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4" fillId="0" borderId="42" applyNumberFormat="0" applyFill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80" fillId="21" borderId="45" applyNumberFormat="0" applyAlignment="0" applyProtection="0">
      <alignment vertical="center"/>
    </xf>
    <xf numFmtId="0" fontId="92" fillId="21" borderId="44" applyNumberFormat="0" applyAlignment="0" applyProtection="0">
      <alignment vertical="center"/>
    </xf>
    <xf numFmtId="0" fontId="77" fillId="13" borderId="43" applyNumberFormat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5" fillId="12" borderId="0" applyNumberFormat="0" applyBorder="0" applyAlignment="0" applyProtection="0">
      <alignment vertical="center"/>
    </xf>
    <xf numFmtId="0" fontId="72" fillId="0" borderId="41" applyNumberFormat="0" applyFill="0" applyAlignment="0" applyProtection="0">
      <alignment vertical="center"/>
    </xf>
    <xf numFmtId="0" fontId="82" fillId="0" borderId="46" applyNumberFormat="0" applyFill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91" fillId="32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3" fillId="7" borderId="0" applyProtection="0">
      <alignment vertical="center"/>
    </xf>
    <xf numFmtId="176" fontId="78" fillId="0" borderId="0" applyFont="0" applyFill="0" applyBorder="0" applyAlignment="0" applyProtection="0"/>
    <xf numFmtId="0" fontId="71" fillId="8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93" fillId="36" borderId="0" applyProtection="0">
      <alignment vertical="center"/>
    </xf>
    <xf numFmtId="0" fontId="5" fillId="0" borderId="0"/>
    <xf numFmtId="0" fontId="71" fillId="6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90" fillId="0" borderId="0"/>
  </cellStyleXfs>
  <cellXfs count="3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50" applyFont="1" applyAlignment="1">
      <alignment horizontal="center" vertical="center"/>
    </xf>
    <xf numFmtId="0" fontId="5" fillId="0" borderId="0" xfId="50" applyFont="1" applyAlignment="1">
      <alignment vertical="center"/>
    </xf>
    <xf numFmtId="0" fontId="5" fillId="0" borderId="0" xfId="50" applyFont="1" applyAlignment="1">
      <alignment horizontal="right" vertical="center"/>
    </xf>
    <xf numFmtId="0" fontId="6" fillId="0" borderId="1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7" fillId="0" borderId="1" xfId="50" applyFont="1" applyBorder="1" applyAlignment="1">
      <alignment vertical="center"/>
    </xf>
    <xf numFmtId="0" fontId="6" fillId="0" borderId="1" xfId="50" applyFont="1" applyBorder="1" applyAlignment="1">
      <alignment horizontal="right" vertical="center"/>
    </xf>
    <xf numFmtId="0" fontId="7" fillId="0" borderId="1" xfId="50" applyFont="1" applyBorder="1" applyAlignment="1">
      <alignment horizontal="right" vertical="center"/>
    </xf>
    <xf numFmtId="0" fontId="6" fillId="0" borderId="3" xfId="50" applyFont="1" applyBorder="1" applyAlignment="1">
      <alignment horizontal="center" vertical="center"/>
    </xf>
    <xf numFmtId="0" fontId="6" fillId="0" borderId="4" xfId="50" applyFont="1" applyBorder="1" applyAlignment="1">
      <alignment horizontal="center" vertical="center"/>
    </xf>
    <xf numFmtId="0" fontId="8" fillId="0" borderId="1" xfId="50" applyFont="1" applyBorder="1" applyAlignment="1">
      <alignment vertical="center"/>
    </xf>
    <xf numFmtId="0" fontId="8" fillId="0" borderId="1" xfId="50" applyFont="1" applyBorder="1" applyAlignment="1">
      <alignment vertical="center" shrinkToFit="1"/>
    </xf>
    <xf numFmtId="0" fontId="4" fillId="2" borderId="0" xfId="56" applyFont="1" applyFill="1" applyAlignment="1">
      <alignment horizontal="center" vertical="center"/>
    </xf>
    <xf numFmtId="0" fontId="9" fillId="2" borderId="0" xfId="56" applyFont="1" applyFill="1" applyAlignment="1">
      <alignment vertical="center"/>
    </xf>
    <xf numFmtId="0" fontId="5" fillId="2" borderId="0" xfId="56" applyFont="1" applyFill="1" applyAlignment="1">
      <alignment vertical="center"/>
    </xf>
    <xf numFmtId="0" fontId="10" fillId="2" borderId="0" xfId="56" applyFont="1" applyFill="1" applyAlignment="1">
      <alignment horizontal="right" vertical="center"/>
    </xf>
    <xf numFmtId="0" fontId="6" fillId="2" borderId="3" xfId="56" applyFont="1" applyFill="1" applyBorder="1" applyAlignment="1">
      <alignment horizontal="center" vertical="center"/>
    </xf>
    <xf numFmtId="0" fontId="6" fillId="2" borderId="5" xfId="56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horizontal="center" vertical="center"/>
    </xf>
    <xf numFmtId="0" fontId="6" fillId="2" borderId="1" xfId="56" applyNumberFormat="1" applyFont="1" applyFill="1" applyBorder="1" applyAlignment="1">
      <alignment horizontal="center" vertical="center" wrapText="1"/>
    </xf>
    <xf numFmtId="3" fontId="7" fillId="2" borderId="1" xfId="56" applyNumberFormat="1" applyFont="1" applyFill="1" applyBorder="1" applyAlignment="1" applyProtection="1">
      <alignment vertical="center"/>
    </xf>
    <xf numFmtId="0" fontId="7" fillId="2" borderId="1" xfId="56" applyNumberFormat="1" applyFont="1" applyFill="1" applyBorder="1" applyAlignment="1" applyProtection="1">
      <alignment vertical="center"/>
      <protection locked="0"/>
    </xf>
    <xf numFmtId="0" fontId="7" fillId="2" borderId="1" xfId="56" applyFont="1" applyFill="1" applyBorder="1" applyAlignment="1">
      <alignment vertical="center"/>
    </xf>
    <xf numFmtId="0" fontId="7" fillId="2" borderId="1" xfId="56" applyFont="1" applyFill="1" applyBorder="1" applyAlignment="1">
      <alignment horizontal="left" vertical="center"/>
    </xf>
    <xf numFmtId="0" fontId="7" fillId="2" borderId="1" xfId="56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top" wrapText="1"/>
    </xf>
    <xf numFmtId="0" fontId="11" fillId="2" borderId="0" xfId="56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5" fillId="2" borderId="0" xfId="56" applyFont="1" applyFill="1" applyAlignment="1">
      <alignment horizontal="right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2" borderId="0" xfId="0" applyNumberFormat="1" applyFont="1" applyFill="1" applyBorder="1" applyAlignment="1" applyProtection="1">
      <alignment horizontal="center" vertical="center"/>
    </xf>
    <xf numFmtId="0" fontId="15" fillId="2" borderId="6" xfId="0" applyNumberFormat="1" applyFont="1" applyFill="1" applyBorder="1" applyAlignment="1" applyProtection="1">
      <alignment vertical="center"/>
    </xf>
    <xf numFmtId="0" fontId="15" fillId="2" borderId="6" xfId="0" applyNumberFormat="1" applyFont="1" applyFill="1" applyBorder="1" applyAlignment="1" applyProtection="1">
      <alignment horizontal="right" vertical="center"/>
    </xf>
    <xf numFmtId="0" fontId="15" fillId="2" borderId="6" xfId="0" applyNumberFormat="1" applyFont="1" applyFill="1" applyBorder="1" applyAlignment="1" applyProtection="1">
      <alignment horizontal="center" vertical="center"/>
    </xf>
    <xf numFmtId="0" fontId="16" fillId="2" borderId="7" xfId="0" applyNumberFormat="1" applyFont="1" applyFill="1" applyBorder="1" applyAlignment="1" applyProtection="1">
      <alignment horizontal="center" vertical="center"/>
    </xf>
    <xf numFmtId="0" fontId="15" fillId="2" borderId="7" xfId="0" applyNumberFormat="1" applyFont="1" applyFill="1" applyBorder="1" applyAlignment="1" applyProtection="1">
      <alignment vertical="center"/>
    </xf>
    <xf numFmtId="178" fontId="17" fillId="2" borderId="7" xfId="0" applyNumberFormat="1" applyFont="1" applyFill="1" applyBorder="1" applyAlignment="1" applyProtection="1">
      <alignment horizontal="right" vertical="center"/>
    </xf>
    <xf numFmtId="0" fontId="17" fillId="2" borderId="8" xfId="0" applyNumberFormat="1" applyFont="1" applyFill="1" applyBorder="1" applyAlignment="1" applyProtection="1">
      <alignment vertical="center"/>
    </xf>
    <xf numFmtId="0" fontId="17" fillId="2" borderId="8" xfId="0" applyNumberFormat="1" applyFont="1" applyFill="1" applyBorder="1" applyAlignment="1" applyProtection="1">
      <alignment vertical="center" wrapText="1"/>
    </xf>
    <xf numFmtId="178" fontId="17" fillId="2" borderId="9" xfId="0" applyNumberFormat="1" applyFont="1" applyFill="1" applyBorder="1" applyAlignment="1" applyProtection="1">
      <alignment horizontal="right" vertical="center"/>
    </xf>
    <xf numFmtId="0" fontId="15" fillId="2" borderId="10" xfId="0" applyNumberFormat="1" applyFont="1" applyFill="1" applyBorder="1" applyAlignment="1" applyProtection="1">
      <alignment horizontal="center" vertical="center"/>
    </xf>
    <xf numFmtId="178" fontId="18" fillId="2" borderId="1" xfId="0" applyNumberFormat="1" applyFont="1" applyFill="1" applyBorder="1" applyAlignment="1" applyProtection="1">
      <alignment horizontal="right" vertical="center"/>
    </xf>
    <xf numFmtId="0" fontId="19" fillId="2" borderId="1" xfId="0" applyNumberFormat="1" applyFont="1" applyFill="1" applyBorder="1" applyAlignment="1" applyProtection="1">
      <alignment horizontal="center" vertical="center"/>
    </xf>
    <xf numFmtId="178" fontId="20" fillId="2" borderId="1" xfId="0" applyNumberFormat="1" applyFont="1" applyFill="1" applyBorder="1" applyAlignment="1" applyProtection="1">
      <alignment horizontal="right" vertical="center"/>
    </xf>
    <xf numFmtId="0" fontId="17" fillId="2" borderId="11" xfId="0" applyNumberFormat="1" applyFont="1" applyFill="1" applyBorder="1" applyAlignment="1" applyProtection="1">
      <alignment vertical="center"/>
    </xf>
    <xf numFmtId="0" fontId="15" fillId="2" borderId="12" xfId="0" applyNumberFormat="1" applyFont="1" applyFill="1" applyBorder="1" applyAlignment="1" applyProtection="1">
      <alignment horizontal="center" vertical="center"/>
    </xf>
    <xf numFmtId="0" fontId="17" fillId="2" borderId="13" xfId="0" applyNumberFormat="1" applyFont="1" applyFill="1" applyBorder="1" applyAlignment="1" applyProtection="1">
      <alignment vertical="center"/>
    </xf>
    <xf numFmtId="178" fontId="17" fillId="2" borderId="14" xfId="0" applyNumberFormat="1" applyFont="1" applyFill="1" applyBorder="1" applyAlignment="1" applyProtection="1">
      <alignment horizontal="right" vertical="center"/>
    </xf>
    <xf numFmtId="0" fontId="15" fillId="2" borderId="1" xfId="0" applyNumberFormat="1" applyFont="1" applyFill="1" applyBorder="1" applyAlignment="1" applyProtection="1">
      <alignment vertical="center"/>
    </xf>
    <xf numFmtId="178" fontId="17" fillId="2" borderId="1" xfId="0" applyNumberFormat="1" applyFont="1" applyFill="1" applyBorder="1" applyAlignment="1" applyProtection="1">
      <alignment horizontal="right" vertical="center"/>
    </xf>
    <xf numFmtId="0" fontId="17" fillId="2" borderId="1" xfId="0" applyNumberFormat="1" applyFont="1" applyFill="1" applyBorder="1" applyAlignment="1" applyProtection="1">
      <alignment vertical="center"/>
    </xf>
    <xf numFmtId="0" fontId="21" fillId="2" borderId="1" xfId="0" applyNumberFormat="1" applyFont="1" applyFill="1" applyBorder="1" applyAlignment="1" applyProtection="1">
      <alignment vertical="center"/>
    </xf>
    <xf numFmtId="0" fontId="15" fillId="2" borderId="15" xfId="0" applyNumberFormat="1" applyFont="1" applyFill="1" applyBorder="1" applyAlignment="1" applyProtection="1">
      <alignment vertical="center"/>
    </xf>
    <xf numFmtId="178" fontId="17" fillId="3" borderId="15" xfId="0" applyNumberFormat="1" applyFont="1" applyFill="1" applyBorder="1" applyAlignment="1" applyProtection="1">
      <alignment horizontal="right" vertical="center"/>
    </xf>
    <xf numFmtId="0" fontId="17" fillId="3" borderId="15" xfId="0" applyNumberFormat="1" applyFont="1" applyFill="1" applyBorder="1" applyAlignment="1" applyProtection="1">
      <alignment vertical="center"/>
    </xf>
    <xf numFmtId="178" fontId="17" fillId="3" borderId="7" xfId="0" applyNumberFormat="1" applyFont="1" applyFill="1" applyBorder="1" applyAlignment="1" applyProtection="1">
      <alignment horizontal="right" vertical="center"/>
    </xf>
    <xf numFmtId="0" fontId="17" fillId="3" borderId="7" xfId="0" applyNumberFormat="1" applyFont="1" applyFill="1" applyBorder="1" applyAlignment="1" applyProtection="1">
      <alignment vertical="center"/>
    </xf>
    <xf numFmtId="178" fontId="17" fillId="3" borderId="8" xfId="0" applyNumberFormat="1" applyFont="1" applyFill="1" applyBorder="1" applyAlignment="1" applyProtection="1">
      <alignment horizontal="right" vertical="center"/>
    </xf>
    <xf numFmtId="178" fontId="17" fillId="3" borderId="9" xfId="0" applyNumberFormat="1" applyFont="1" applyFill="1" applyBorder="1" applyAlignment="1" applyProtection="1">
      <alignment horizontal="right" vertical="center"/>
    </xf>
    <xf numFmtId="0" fontId="15" fillId="2" borderId="16" xfId="0" applyNumberFormat="1" applyFont="1" applyFill="1" applyBorder="1" applyAlignment="1" applyProtection="1">
      <alignment horizontal="center" vertical="center"/>
    </xf>
    <xf numFmtId="178" fontId="18" fillId="3" borderId="17" xfId="0" applyNumberFormat="1" applyFont="1" applyFill="1" applyBorder="1" applyAlignment="1" applyProtection="1">
      <alignment horizontal="right" vertical="center"/>
    </xf>
    <xf numFmtId="178" fontId="18" fillId="3" borderId="18" xfId="0" applyNumberFormat="1" applyFont="1" applyFill="1" applyBorder="1" applyAlignment="1" applyProtection="1">
      <alignment horizontal="right" vertical="center"/>
    </xf>
    <xf numFmtId="178" fontId="22" fillId="3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 applyProtection="1">
      <alignment horizontal="left" vertical="center"/>
    </xf>
    <xf numFmtId="0" fontId="23" fillId="2" borderId="6" xfId="0" applyNumberFormat="1" applyFont="1" applyFill="1" applyBorder="1" applyAlignment="1" applyProtection="1">
      <alignment vertical="center"/>
    </xf>
    <xf numFmtId="0" fontId="23" fillId="2" borderId="6" xfId="0" applyNumberFormat="1" applyFont="1" applyFill="1" applyBorder="1" applyAlignment="1" applyProtection="1">
      <alignment horizontal="center" vertical="center"/>
    </xf>
    <xf numFmtId="0" fontId="23" fillId="2" borderId="6" xfId="0" applyNumberFormat="1" applyFont="1" applyFill="1" applyBorder="1" applyAlignment="1" applyProtection="1">
      <alignment horizontal="left" vertical="center"/>
    </xf>
    <xf numFmtId="49" fontId="16" fillId="2" borderId="7" xfId="0" applyNumberFormat="1" applyFont="1" applyFill="1" applyBorder="1" applyAlignment="1" applyProtection="1">
      <alignment horizontal="center" vertical="center"/>
    </xf>
    <xf numFmtId="0" fontId="15" fillId="2" borderId="7" xfId="0" applyNumberFormat="1" applyFont="1" applyFill="1" applyBorder="1" applyAlignment="1" applyProtection="1">
      <alignment vertical="center" shrinkToFit="1"/>
    </xf>
    <xf numFmtId="49" fontId="17" fillId="2" borderId="7" xfId="0" applyNumberFormat="1" applyFont="1" applyFill="1" applyBorder="1" applyAlignment="1" applyProtection="1">
      <alignment horizontal="left" vertical="center"/>
    </xf>
    <xf numFmtId="49" fontId="17" fillId="3" borderId="7" xfId="0" applyNumberFormat="1" applyFont="1" applyFill="1" applyBorder="1" applyAlignment="1" applyProtection="1">
      <alignment horizontal="left" vertical="center"/>
    </xf>
    <xf numFmtId="0" fontId="15" fillId="2" borderId="9" xfId="0" applyNumberFormat="1" applyFont="1" applyFill="1" applyBorder="1" applyAlignment="1" applyProtection="1">
      <alignment vertical="center" shrinkToFit="1"/>
    </xf>
    <xf numFmtId="0" fontId="15" fillId="2" borderId="19" xfId="0" applyNumberFormat="1" applyFont="1" applyFill="1" applyBorder="1" applyAlignment="1" applyProtection="1">
      <alignment vertical="center" shrinkToFit="1"/>
    </xf>
    <xf numFmtId="0" fontId="19" fillId="2" borderId="19" xfId="0" applyNumberFormat="1" applyFont="1" applyFill="1" applyBorder="1" applyAlignment="1" applyProtection="1"/>
    <xf numFmtId="0" fontId="15" fillId="2" borderId="15" xfId="0" applyNumberFormat="1" applyFont="1" applyFill="1" applyBorder="1" applyAlignment="1" applyProtection="1">
      <alignment vertical="center" shrinkToFit="1"/>
    </xf>
    <xf numFmtId="0" fontId="16" fillId="2" borderId="9" xfId="0" applyNumberFormat="1" applyFont="1" applyFill="1" applyBorder="1" applyAlignment="1" applyProtection="1">
      <alignment horizontal="center" vertical="center" shrinkToFit="1"/>
    </xf>
    <xf numFmtId="178" fontId="22" fillId="3" borderId="9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5" fillId="2" borderId="20" xfId="0" applyNumberFormat="1" applyFont="1" applyFill="1" applyBorder="1" applyAlignment="1" applyProtection="1">
      <alignment vertical="center"/>
    </xf>
    <xf numFmtId="0" fontId="23" fillId="2" borderId="20" xfId="0" applyNumberFormat="1" applyFont="1" applyFill="1" applyBorder="1" applyAlignment="1" applyProtection="1">
      <alignment horizontal="center" vertical="center"/>
    </xf>
    <xf numFmtId="0" fontId="27" fillId="2" borderId="20" xfId="0" applyNumberFormat="1" applyFont="1" applyFill="1" applyBorder="1" applyAlignment="1" applyProtection="1">
      <alignment horizontal="center" vertical="center"/>
    </xf>
    <xf numFmtId="0" fontId="15" fillId="2" borderId="20" xfId="0" applyNumberFormat="1" applyFont="1" applyFill="1" applyBorder="1" applyAlignment="1" applyProtection="1">
      <alignment horizontal="left" vertical="center"/>
    </xf>
    <xf numFmtId="0" fontId="28" fillId="2" borderId="3" xfId="0" applyNumberFormat="1" applyFont="1" applyFill="1" applyBorder="1" applyAlignment="1" applyProtection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/>
    </xf>
    <xf numFmtId="0" fontId="29" fillId="2" borderId="1" xfId="0" applyNumberFormat="1" applyFont="1" applyFill="1" applyBorder="1" applyAlignment="1" applyProtection="1">
      <alignment horizontal="center" vertical="center"/>
    </xf>
    <xf numFmtId="0" fontId="29" fillId="2" borderId="3" xfId="0" applyNumberFormat="1" applyFont="1" applyFill="1" applyBorder="1" applyAlignment="1" applyProtection="1"/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21" fillId="2" borderId="21" xfId="0" applyNumberFormat="1" applyFont="1" applyFill="1" applyBorder="1" applyAlignment="1" applyProtection="1">
      <alignment vertical="center"/>
    </xf>
    <xf numFmtId="0" fontId="18" fillId="2" borderId="1" xfId="0" applyNumberFormat="1" applyFont="1" applyFill="1" applyBorder="1" applyAlignment="1" applyProtection="1">
      <alignment horizontal="left" vertical="center"/>
    </xf>
    <xf numFmtId="180" fontId="18" fillId="2" borderId="1" xfId="0" applyNumberFormat="1" applyFont="1" applyFill="1" applyBorder="1" applyAlignment="1" applyProtection="1">
      <alignment horizontal="right" vertical="center"/>
    </xf>
    <xf numFmtId="0" fontId="21" fillId="3" borderId="22" xfId="0" applyNumberFormat="1" applyFont="1" applyFill="1" applyBorder="1" applyAlignment="1" applyProtection="1">
      <alignment vertical="center"/>
    </xf>
    <xf numFmtId="178" fontId="18" fillId="3" borderId="1" xfId="0" applyNumberFormat="1" applyFont="1" applyFill="1" applyBorder="1" applyAlignment="1" applyProtection="1">
      <alignment horizontal="right" vertical="center"/>
    </xf>
    <xf numFmtId="180" fontId="18" fillId="3" borderId="1" xfId="0" applyNumberFormat="1" applyFont="1" applyFill="1" applyBorder="1" applyAlignment="1" applyProtection="1">
      <alignment horizontal="left" vertical="center"/>
    </xf>
    <xf numFmtId="180" fontId="18" fillId="3" borderId="1" xfId="0" applyNumberFormat="1" applyFont="1" applyFill="1" applyBorder="1" applyAlignment="1" applyProtection="1">
      <alignment horizontal="right" vertical="center"/>
    </xf>
    <xf numFmtId="0" fontId="18" fillId="3" borderId="1" xfId="0" applyNumberFormat="1" applyFont="1" applyFill="1" applyBorder="1" applyAlignment="1" applyProtection="1">
      <alignment horizontal="left" vertical="center"/>
    </xf>
    <xf numFmtId="0" fontId="21" fillId="3" borderId="22" xfId="0" applyNumberFormat="1" applyFont="1" applyFill="1" applyBorder="1" applyAlignment="1" applyProtection="1">
      <alignment horizontal="center" vertical="center"/>
    </xf>
    <xf numFmtId="0" fontId="28" fillId="3" borderId="22" xfId="0" applyNumberFormat="1" applyFont="1" applyFill="1" applyBorder="1" applyAlignment="1" applyProtection="1">
      <alignment horizontal="center" vertical="center"/>
    </xf>
    <xf numFmtId="178" fontId="30" fillId="3" borderId="1" xfId="0" applyNumberFormat="1" applyFont="1" applyFill="1" applyBorder="1" applyAlignment="1" applyProtection="1">
      <alignment horizontal="right" vertical="center"/>
    </xf>
    <xf numFmtId="180" fontId="30" fillId="3" borderId="1" xfId="0" applyNumberFormat="1" applyFont="1" applyFill="1" applyBorder="1" applyAlignment="1" applyProtection="1">
      <alignment horizontal="right" vertical="center"/>
    </xf>
    <xf numFmtId="0" fontId="31" fillId="2" borderId="0" xfId="0" applyNumberFormat="1" applyFont="1" applyFill="1" applyBorder="1" applyAlignment="1" applyProtection="1">
      <alignment horizontal="center" vertical="center"/>
    </xf>
    <xf numFmtId="0" fontId="31" fillId="2" borderId="0" xfId="0" applyNumberFormat="1" applyFont="1" applyFill="1" applyBorder="1" applyAlignment="1" applyProtection="1">
      <alignment horizontal="left" vertical="center"/>
    </xf>
    <xf numFmtId="0" fontId="15" fillId="2" borderId="20" xfId="0" applyNumberFormat="1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/>
    </xf>
    <xf numFmtId="0" fontId="15" fillId="2" borderId="14" xfId="0" applyNumberFormat="1" applyFont="1" applyFill="1" applyBorder="1" applyAlignment="1" applyProtection="1">
      <alignment vertical="center"/>
    </xf>
    <xf numFmtId="181" fontId="17" fillId="2" borderId="15" xfId="0" applyNumberFormat="1" applyFont="1" applyFill="1" applyBorder="1" applyAlignment="1" applyProtection="1">
      <alignment horizontal="right" vertical="center"/>
    </xf>
    <xf numFmtId="0" fontId="17" fillId="2" borderId="14" xfId="0" applyNumberFormat="1" applyFont="1" applyFill="1" applyBorder="1" applyAlignment="1" applyProtection="1">
      <alignment horizontal="left" vertical="center"/>
    </xf>
    <xf numFmtId="49" fontId="15" fillId="2" borderId="15" xfId="0" applyNumberFormat="1" applyFont="1" applyFill="1" applyBorder="1" applyAlignment="1" applyProtection="1">
      <alignment vertical="center"/>
    </xf>
    <xf numFmtId="49" fontId="15" fillId="2" borderId="23" xfId="0" applyNumberFormat="1" applyFont="1" applyFill="1" applyBorder="1" applyAlignment="1" applyProtection="1">
      <alignment vertical="center"/>
    </xf>
    <xf numFmtId="49" fontId="15" fillId="2" borderId="7" xfId="0" applyNumberFormat="1" applyFont="1" applyFill="1" applyBorder="1" applyAlignment="1" applyProtection="1">
      <alignment vertical="center"/>
    </xf>
    <xf numFmtId="0" fontId="20" fillId="2" borderId="1" xfId="0" applyNumberFormat="1" applyFont="1" applyFill="1" applyBorder="1" applyAlignment="1" applyProtection="1">
      <alignment horizontal="left" vertical="center"/>
    </xf>
    <xf numFmtId="49" fontId="15" fillId="2" borderId="9" xfId="0" applyNumberFormat="1" applyFont="1" applyFill="1" applyBorder="1" applyAlignment="1" applyProtection="1">
      <alignment vertical="center"/>
    </xf>
    <xf numFmtId="0" fontId="17" fillId="2" borderId="24" xfId="0" applyNumberFormat="1" applyFont="1" applyFill="1" applyBorder="1" applyAlignment="1" applyProtection="1">
      <alignment horizontal="left" vertical="center"/>
    </xf>
    <xf numFmtId="0" fontId="17" fillId="2" borderId="15" xfId="0" applyNumberFormat="1" applyFont="1" applyFill="1" applyBorder="1" applyAlignment="1" applyProtection="1">
      <alignment horizontal="left" vertical="center"/>
    </xf>
    <xf numFmtId="0" fontId="17" fillId="3" borderId="24" xfId="0" applyNumberFormat="1" applyFont="1" applyFill="1" applyBorder="1" applyAlignment="1" applyProtection="1">
      <alignment horizontal="left" vertical="center"/>
    </xf>
    <xf numFmtId="0" fontId="17" fillId="3" borderId="15" xfId="0" applyNumberFormat="1" applyFont="1" applyFill="1" applyBorder="1" applyAlignment="1" applyProtection="1">
      <alignment horizontal="left" vertical="center"/>
    </xf>
    <xf numFmtId="0" fontId="15" fillId="2" borderId="9" xfId="0" applyNumberFormat="1" applyFont="1" applyFill="1" applyBorder="1" applyAlignment="1" applyProtection="1">
      <alignment vertical="center"/>
    </xf>
    <xf numFmtId="0" fontId="17" fillId="3" borderId="14" xfId="0" applyNumberFormat="1" applyFont="1" applyFill="1" applyBorder="1" applyAlignment="1" applyProtection="1">
      <alignment horizontal="left" vertical="center"/>
    </xf>
    <xf numFmtId="181" fontId="22" fillId="3" borderId="1" xfId="0" applyNumberFormat="1" applyFont="1" applyFill="1" applyBorder="1" applyAlignment="1" applyProtection="1">
      <alignment horizontal="right" vertical="center"/>
    </xf>
    <xf numFmtId="0" fontId="32" fillId="0" borderId="25" xfId="0" applyNumberFormat="1" applyFont="1" applyFill="1" applyBorder="1" applyAlignment="1" applyProtection="1"/>
    <xf numFmtId="0" fontId="15" fillId="0" borderId="25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33" fillId="2" borderId="0" xfId="0" applyNumberFormat="1" applyFont="1" applyFill="1" applyBorder="1" applyAlignment="1" applyProtection="1"/>
    <xf numFmtId="0" fontId="19" fillId="2" borderId="20" xfId="0" applyNumberFormat="1" applyFont="1" applyFill="1" applyBorder="1" applyAlignment="1" applyProtection="1"/>
    <xf numFmtId="0" fontId="16" fillId="2" borderId="16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26" xfId="0" applyNumberFormat="1" applyFont="1" applyFill="1" applyBorder="1" applyAlignment="1" applyProtection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 wrapText="1"/>
    </xf>
    <xf numFmtId="0" fontId="15" fillId="2" borderId="23" xfId="0" applyNumberFormat="1" applyFont="1" applyFill="1" applyBorder="1" applyAlignment="1" applyProtection="1">
      <alignment horizontal="left" vertical="center"/>
    </xf>
    <xf numFmtId="181" fontId="17" fillId="2" borderId="16" xfId="0" applyNumberFormat="1" applyFont="1" applyFill="1" applyBorder="1" applyAlignment="1" applyProtection="1">
      <alignment horizontal="right" vertical="center" wrapText="1"/>
    </xf>
    <xf numFmtId="0" fontId="15" fillId="2" borderId="7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34" fillId="0" borderId="0" xfId="6" applyNumberFormat="1" applyFont="1" applyFill="1" applyBorder="1" applyAlignment="1"/>
    <xf numFmtId="0" fontId="1" fillId="0" borderId="0" xfId="6" applyNumberFormat="1" applyFont="1" applyFill="1" applyBorder="1" applyAlignment="1"/>
    <xf numFmtId="0" fontId="1" fillId="0" borderId="0" xfId="6" applyNumberFormat="1" applyFont="1" applyFill="1" applyBorder="1" applyAlignment="1">
      <alignment horizontal="center" vertical="center"/>
    </xf>
    <xf numFmtId="0" fontId="35" fillId="0" borderId="0" xfId="0" applyFont="1" applyFill="1" applyAlignment="1" applyProtection="1">
      <alignment horizontal="center" vertical="center"/>
      <protection locked="0"/>
    </xf>
    <xf numFmtId="0" fontId="1" fillId="0" borderId="0" xfId="38" applyNumberFormat="1" applyFont="1" applyFill="1" applyBorder="1" applyAlignment="1"/>
    <xf numFmtId="0" fontId="1" fillId="0" borderId="0" xfId="38" applyNumberFormat="1" applyFont="1" applyFill="1" applyBorder="1" applyAlignment="1">
      <alignment horizontal="center" vertical="center"/>
    </xf>
    <xf numFmtId="0" fontId="36" fillId="0" borderId="1" xfId="38" applyNumberFormat="1" applyFont="1" applyFill="1" applyBorder="1" applyAlignment="1">
      <alignment horizontal="center" vertical="center"/>
    </xf>
    <xf numFmtId="0" fontId="37" fillId="0" borderId="1" xfId="38" applyNumberFormat="1" applyFont="1" applyFill="1" applyBorder="1" applyAlignment="1">
      <alignment vertical="center" wrapText="1"/>
    </xf>
    <xf numFmtId="182" fontId="34" fillId="0" borderId="1" xfId="38" applyNumberFormat="1" applyFont="1" applyFill="1" applyBorder="1" applyAlignment="1">
      <alignment horizontal="center" vertical="center" wrapText="1"/>
    </xf>
    <xf numFmtId="182" fontId="38" fillId="0" borderId="1" xfId="38" applyNumberFormat="1" applyFont="1" applyFill="1" applyBorder="1" applyAlignment="1">
      <alignment horizontal="left" vertical="center" wrapText="1"/>
    </xf>
    <xf numFmtId="0" fontId="34" fillId="0" borderId="1" xfId="38" applyNumberFormat="1" applyFont="1" applyFill="1" applyBorder="1" applyAlignment="1">
      <alignment vertical="center" wrapText="1"/>
    </xf>
    <xf numFmtId="49" fontId="34" fillId="2" borderId="1" xfId="49" applyNumberFormat="1" applyFont="1" applyFill="1" applyBorder="1" applyAlignment="1">
      <alignment horizontal="left" vertical="center" wrapText="1" shrinkToFit="1"/>
    </xf>
    <xf numFmtId="0" fontId="34" fillId="2" borderId="1" xfId="38" applyNumberFormat="1" applyFont="1" applyFill="1" applyBorder="1" applyAlignment="1">
      <alignment vertical="center"/>
    </xf>
    <xf numFmtId="0" fontId="39" fillId="0" borderId="1" xfId="0" applyNumberFormat="1" applyFont="1" applyFill="1" applyBorder="1" applyAlignment="1">
      <alignment vertical="center" wrapText="1"/>
    </xf>
    <xf numFmtId="0" fontId="2" fillId="0" borderId="1" xfId="38" applyNumberFormat="1" applyFont="1" applyFill="1" applyBorder="1" applyAlignment="1">
      <alignment vertical="center" wrapText="1"/>
    </xf>
    <xf numFmtId="182" fontId="3" fillId="0" borderId="1" xfId="38" applyNumberFormat="1" applyFont="1" applyFill="1" applyBorder="1" applyAlignment="1">
      <alignment horizontal="left" vertical="center" wrapText="1"/>
    </xf>
    <xf numFmtId="0" fontId="40" fillId="0" borderId="0" xfId="12" applyFont="1"/>
    <xf numFmtId="177" fontId="40" fillId="0" borderId="0" xfId="12" applyNumberFormat="1" applyFont="1" applyAlignment="1">
      <alignment horizontal="center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43" fillId="0" borderId="0" xfId="12" applyFont="1" applyAlignment="1">
      <alignment horizontal="center" vertical="center"/>
    </xf>
    <xf numFmtId="0" fontId="44" fillId="0" borderId="0" xfId="12" applyNumberFormat="1" applyFont="1" applyFill="1" applyAlignment="1" applyProtection="1">
      <alignment horizontal="center" vertical="center"/>
    </xf>
    <xf numFmtId="0" fontId="43" fillId="0" borderId="1" xfId="0" applyNumberFormat="1" applyFont="1" applyFill="1" applyBorder="1" applyAlignment="1" applyProtection="1">
      <alignment horizontal="center" vertical="center" wrapText="1"/>
    </xf>
    <xf numFmtId="0" fontId="43" fillId="0" borderId="4" xfId="12" applyNumberFormat="1" applyFont="1" applyFill="1" applyBorder="1" applyAlignment="1" applyProtection="1">
      <alignment horizontal="center" vertical="center" wrapText="1"/>
    </xf>
    <xf numFmtId="0" fontId="43" fillId="0" borderId="1" xfId="12" applyNumberFormat="1" applyFont="1" applyFill="1" applyBorder="1" applyAlignment="1" applyProtection="1">
      <alignment horizontal="center" vertical="center" wrapText="1"/>
    </xf>
    <xf numFmtId="0" fontId="43" fillId="0" borderId="2" xfId="12" applyNumberFormat="1" applyFont="1" applyFill="1" applyBorder="1" applyAlignment="1" applyProtection="1">
      <alignment horizontal="center" vertical="center" wrapText="1"/>
    </xf>
    <xf numFmtId="0" fontId="43" fillId="0" borderId="27" xfId="12" applyNumberFormat="1" applyFont="1" applyFill="1" applyBorder="1" applyAlignment="1" applyProtection="1">
      <alignment horizontal="center" vertical="center" wrapText="1"/>
    </xf>
    <xf numFmtId="0" fontId="43" fillId="0" borderId="28" xfId="12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43" fillId="0" borderId="1" xfId="13" applyNumberFormat="1" applyFont="1" applyFill="1" applyBorder="1" applyAlignment="1">
      <alignment horizontal="center" vertical="center" wrapText="1"/>
    </xf>
    <xf numFmtId="49" fontId="43" fillId="2" borderId="1" xfId="0" applyNumberFormat="1" applyFont="1" applyFill="1" applyBorder="1" applyAlignment="1" applyProtection="1">
      <alignment horizontal="center" vertical="center" wrapText="1"/>
    </xf>
    <xf numFmtId="177" fontId="43" fillId="0" borderId="1" xfId="12" applyNumberFormat="1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>
      <alignment vertical="center"/>
    </xf>
    <xf numFmtId="0" fontId="40" fillId="0" borderId="0" xfId="12" applyFont="1" applyFill="1"/>
    <xf numFmtId="183" fontId="43" fillId="0" borderId="0" xfId="12" applyNumberFormat="1" applyFont="1" applyAlignment="1">
      <alignment horizontal="center" vertical="center"/>
    </xf>
    <xf numFmtId="0" fontId="43" fillId="0" borderId="0" xfId="12" applyFont="1" applyAlignment="1">
      <alignment vertical="center"/>
    </xf>
    <xf numFmtId="0" fontId="43" fillId="0" borderId="0" xfId="12" applyNumberFormat="1" applyFont="1" applyFill="1" applyBorder="1" applyAlignment="1" applyProtection="1">
      <alignment vertical="center"/>
    </xf>
    <xf numFmtId="177" fontId="43" fillId="0" borderId="0" xfId="13" applyNumberFormat="1" applyFont="1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5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 wrapText="1"/>
    </xf>
    <xf numFmtId="0" fontId="47" fillId="0" borderId="0" xfId="0" applyFont="1" applyFill="1" applyAlignment="1">
      <alignment horizontal="right" vertical="center" wrapText="1"/>
    </xf>
    <xf numFmtId="0" fontId="48" fillId="0" borderId="1" xfId="0" applyFont="1" applyFill="1" applyBorder="1" applyAlignment="1">
      <alignment horizontal="center" vertical="center" wrapText="1"/>
    </xf>
    <xf numFmtId="182" fontId="47" fillId="0" borderId="1" xfId="0" applyNumberFormat="1" applyFont="1" applyFill="1" applyBorder="1" applyAlignment="1">
      <alignment horizontal="center" vertical="center" wrapText="1"/>
    </xf>
    <xf numFmtId="49" fontId="43" fillId="0" borderId="0" xfId="0" applyNumberFormat="1" applyFont="1" applyFill="1" applyBorder="1" applyAlignment="1" applyProtection="1">
      <alignment horizontal="center" vertical="center" wrapText="1"/>
    </xf>
    <xf numFmtId="182" fontId="49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/>
    </xf>
    <xf numFmtId="177" fontId="40" fillId="0" borderId="0" xfId="12" applyNumberFormat="1" applyFont="1" applyFill="1" applyAlignment="1">
      <alignment horizontal="center"/>
    </xf>
    <xf numFmtId="183" fontId="43" fillId="0" borderId="0" xfId="13" applyNumberFormat="1" applyFont="1" applyFill="1" applyAlignment="1">
      <alignment horizontal="right" vertical="center"/>
    </xf>
    <xf numFmtId="183" fontId="44" fillId="0" borderId="0" xfId="13" applyNumberFormat="1" applyFont="1" applyFill="1" applyAlignment="1" applyProtection="1">
      <alignment horizontal="center" vertical="center"/>
    </xf>
    <xf numFmtId="183" fontId="43" fillId="0" borderId="0" xfId="12" applyNumberFormat="1" applyFont="1" applyFill="1" applyAlignment="1">
      <alignment vertical="center"/>
    </xf>
    <xf numFmtId="0" fontId="43" fillId="0" borderId="2" xfId="0" applyNumberFormat="1" applyFont="1" applyFill="1" applyBorder="1" applyAlignment="1" applyProtection="1">
      <alignment horizontal="center" vertical="center" wrapText="1"/>
    </xf>
    <xf numFmtId="0" fontId="43" fillId="0" borderId="3" xfId="13" applyNumberFormat="1" applyFont="1" applyFill="1" applyBorder="1" applyAlignment="1" applyProtection="1">
      <alignment horizontal="center" vertical="center" wrapText="1"/>
    </xf>
    <xf numFmtId="0" fontId="43" fillId="0" borderId="3" xfId="12" applyNumberFormat="1" applyFont="1" applyFill="1" applyBorder="1" applyAlignment="1" applyProtection="1">
      <alignment horizontal="center" vertical="center"/>
    </xf>
    <xf numFmtId="0" fontId="43" fillId="0" borderId="5" xfId="12" applyNumberFormat="1" applyFont="1" applyFill="1" applyBorder="1" applyAlignment="1" applyProtection="1">
      <alignment horizontal="center" vertical="center"/>
    </xf>
    <xf numFmtId="0" fontId="10" fillId="0" borderId="1" xfId="13" applyNumberFormat="1" applyFont="1" applyFill="1" applyBorder="1" applyAlignment="1" applyProtection="1">
      <alignment horizontal="center" vertical="center" wrapText="1"/>
    </xf>
    <xf numFmtId="179" fontId="10" fillId="0" borderId="1" xfId="39" applyNumberFormat="1" applyFont="1" applyFill="1" applyBorder="1" applyAlignment="1" applyProtection="1">
      <alignment horizontal="center" vertical="center" wrapText="1"/>
    </xf>
    <xf numFmtId="0" fontId="43" fillId="0" borderId="28" xfId="0" applyNumberFormat="1" applyFont="1" applyFill="1" applyBorder="1" applyAlignment="1" applyProtection="1">
      <alignment horizontal="center" vertical="center" wrapText="1"/>
    </xf>
    <xf numFmtId="0" fontId="43" fillId="0" borderId="1" xfId="13" applyNumberFormat="1" applyFont="1" applyFill="1" applyBorder="1" applyAlignment="1" applyProtection="1">
      <alignment horizontal="center" vertical="center" wrapText="1"/>
    </xf>
    <xf numFmtId="0" fontId="43" fillId="0" borderId="28" xfId="13" applyNumberFormat="1" applyFont="1" applyFill="1" applyBorder="1" applyAlignment="1" applyProtection="1">
      <alignment horizontal="center" vertical="center" wrapText="1"/>
    </xf>
    <xf numFmtId="0" fontId="43" fillId="0" borderId="29" xfId="13" applyNumberFormat="1" applyFont="1" applyFill="1" applyBorder="1" applyAlignment="1" applyProtection="1">
      <alignment horizontal="center" vertical="center" wrapText="1"/>
    </xf>
    <xf numFmtId="0" fontId="10" fillId="0" borderId="1" xfId="13" applyNumberFormat="1" applyFont="1" applyFill="1" applyBorder="1" applyAlignment="1" applyProtection="1">
      <alignment vertical="center" wrapText="1"/>
    </xf>
    <xf numFmtId="179" fontId="10" fillId="0" borderId="1" xfId="39" applyNumberFormat="1" applyFont="1" applyFill="1" applyBorder="1" applyAlignment="1" applyProtection="1">
      <alignment vertical="center" wrapText="1"/>
    </xf>
    <xf numFmtId="49" fontId="43" fillId="0" borderId="2" xfId="12" applyNumberFormat="1" applyFont="1" applyFill="1" applyBorder="1" applyAlignment="1" applyProtection="1">
      <alignment horizontal="center" vertical="center"/>
    </xf>
    <xf numFmtId="177" fontId="50" fillId="0" borderId="30" xfId="21" applyNumberFormat="1" applyFont="1" applyFill="1" applyBorder="1" applyAlignment="1">
      <alignment horizontal="center" vertical="center" wrapText="1"/>
    </xf>
    <xf numFmtId="177" fontId="49" fillId="0" borderId="1" xfId="0" applyNumberFormat="1" applyFont="1" applyFill="1" applyBorder="1" applyAlignment="1">
      <alignment horizontal="center" vertical="center" wrapText="1"/>
    </xf>
    <xf numFmtId="0" fontId="43" fillId="0" borderId="0" xfId="12" applyFont="1" applyFill="1" applyAlignment="1">
      <alignment horizontal="center" vertical="center"/>
    </xf>
    <xf numFmtId="183" fontId="43" fillId="0" borderId="20" xfId="13" applyNumberFormat="1" applyFont="1" applyFill="1" applyBorder="1" applyAlignment="1" applyProtection="1">
      <alignment horizontal="right" vertical="center"/>
    </xf>
    <xf numFmtId="179" fontId="10" fillId="0" borderId="1" xfId="9" applyNumberFormat="1" applyFont="1" applyFill="1" applyBorder="1" applyAlignment="1" applyProtection="1">
      <alignment horizontal="center" vertical="center" wrapText="1"/>
    </xf>
    <xf numFmtId="0" fontId="10" fillId="0" borderId="1" xfId="13" applyNumberFormat="1" applyFont="1" applyFill="1" applyBorder="1" applyAlignment="1" applyProtection="1">
      <alignment horizontal="center" vertical="center"/>
    </xf>
    <xf numFmtId="0" fontId="43" fillId="0" borderId="1" xfId="13" applyNumberFormat="1" applyFont="1" applyFill="1" applyBorder="1" applyAlignment="1" applyProtection="1">
      <alignment horizontal="center" vertical="center"/>
    </xf>
    <xf numFmtId="179" fontId="10" fillId="0" borderId="1" xfId="9" applyNumberFormat="1" applyFont="1" applyFill="1" applyBorder="1" applyAlignment="1" applyProtection="1">
      <alignment vertical="center" wrapText="1"/>
    </xf>
    <xf numFmtId="0" fontId="51" fillId="0" borderId="0" xfId="0" applyFont="1" applyFill="1" applyAlignment="1">
      <alignment vertical="top"/>
    </xf>
    <xf numFmtId="0" fontId="52" fillId="0" borderId="0" xfId="0" applyFont="1" applyFill="1" applyAlignment="1">
      <alignment horizontal="center" vertical="top"/>
    </xf>
    <xf numFmtId="0" fontId="43" fillId="0" borderId="0" xfId="0" applyFont="1" applyFill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51" fillId="0" borderId="0" xfId="0" applyNumberFormat="1" applyFont="1" applyFill="1" applyAlignment="1">
      <alignment horizontal="right" vertical="top"/>
    </xf>
    <xf numFmtId="0" fontId="51" fillId="0" borderId="0" xfId="0" applyNumberFormat="1" applyFont="1" applyFill="1" applyAlignment="1">
      <alignment horizontal="right" vertical="center"/>
    </xf>
    <xf numFmtId="0" fontId="53" fillId="0" borderId="0" xfId="0" applyFont="1" applyFill="1" applyAlignment="1">
      <alignment horizontal="left" vertical="top"/>
    </xf>
    <xf numFmtId="0" fontId="41" fillId="0" borderId="0" xfId="0" applyFont="1" applyFill="1" applyAlignment="1">
      <alignment horizontal="left" vertical="top"/>
    </xf>
    <xf numFmtId="0" fontId="41" fillId="0" borderId="0" xfId="0" applyNumberFormat="1" applyFont="1" applyFill="1" applyAlignment="1">
      <alignment horizontal="right" vertical="top"/>
    </xf>
    <xf numFmtId="0" fontId="54" fillId="0" borderId="0" xfId="0" applyFont="1" applyFill="1" applyAlignment="1">
      <alignment vertical="center"/>
    </xf>
    <xf numFmtId="0" fontId="55" fillId="0" borderId="0" xfId="0" applyFont="1" applyFill="1" applyAlignment="1" applyProtection="1">
      <alignment horizontal="center" vertical="center" wrapText="1"/>
      <protection locked="0"/>
    </xf>
    <xf numFmtId="0" fontId="55" fillId="0" borderId="0" xfId="0" applyFont="1" applyFill="1" applyAlignment="1" applyProtection="1">
      <alignment horizontal="center" vertical="top" wrapText="1"/>
      <protection locked="0"/>
    </xf>
    <xf numFmtId="0" fontId="56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51" fillId="0" borderId="0" xfId="0" applyNumberFormat="1" applyFont="1" applyFill="1" applyBorder="1" applyAlignment="1">
      <alignment horizontal="right" vertical="top" wrapText="1"/>
    </xf>
    <xf numFmtId="0" fontId="5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2" fillId="0" borderId="1" xfId="0" applyNumberFormat="1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51" fillId="0" borderId="1" xfId="0" applyNumberFormat="1" applyFont="1" applyFill="1" applyBorder="1" applyAlignment="1">
      <alignment horizontal="right" vertical="top" wrapText="1"/>
    </xf>
    <xf numFmtId="0" fontId="41" fillId="0" borderId="1" xfId="0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 wrapText="1"/>
    </xf>
    <xf numFmtId="0" fontId="53" fillId="0" borderId="27" xfId="0" applyFont="1" applyFill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49" fontId="43" fillId="0" borderId="1" xfId="0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right" vertical="top" wrapText="1"/>
    </xf>
    <xf numFmtId="0" fontId="59" fillId="0" borderId="0" xfId="0" applyFont="1" applyFill="1" applyAlignment="1" applyProtection="1">
      <alignment horizontal="center" vertical="top" wrapText="1"/>
      <protection locked="0"/>
    </xf>
    <xf numFmtId="0" fontId="55" fillId="0" borderId="0" xfId="0" applyFont="1" applyFill="1" applyAlignment="1" applyProtection="1">
      <alignment vertical="top" wrapText="1"/>
      <protection locked="0"/>
    </xf>
    <xf numFmtId="0" fontId="60" fillId="0" borderId="0" xfId="0" applyFont="1" applyFill="1" applyAlignment="1" applyProtection="1">
      <alignment vertical="top" wrapText="1"/>
      <protection locked="0"/>
    </xf>
    <xf numFmtId="0" fontId="51" fillId="0" borderId="0" xfId="0" applyNumberFormat="1" applyFont="1" applyFill="1" applyBorder="1" applyAlignment="1">
      <alignment horizontal="right" vertical="center" wrapText="1"/>
    </xf>
    <xf numFmtId="0" fontId="53" fillId="0" borderId="0" xfId="0" applyFont="1" applyFill="1" applyBorder="1" applyAlignment="1">
      <alignment horizontal="right" vertical="top" wrapText="1"/>
    </xf>
    <xf numFmtId="0" fontId="53" fillId="0" borderId="0" xfId="0" applyFont="1" applyFill="1" applyAlignment="1">
      <alignment horizontal="center" vertical="top" wrapText="1"/>
    </xf>
    <xf numFmtId="0" fontId="41" fillId="0" borderId="0" xfId="0" applyFont="1" applyFill="1" applyAlignment="1">
      <alignment horizontal="center" vertical="top" wrapText="1"/>
    </xf>
    <xf numFmtId="0" fontId="61" fillId="0" borderId="31" xfId="0" applyNumberFormat="1" applyFont="1" applyFill="1" applyBorder="1" applyAlignment="1">
      <alignment horizontal="center" vertical="center" wrapText="1"/>
    </xf>
    <xf numFmtId="0" fontId="61" fillId="0" borderId="25" xfId="0" applyNumberFormat="1" applyFont="1" applyFill="1" applyBorder="1" applyAlignment="1">
      <alignment horizontal="center" vertical="center" wrapText="1"/>
    </xf>
    <xf numFmtId="0" fontId="61" fillId="0" borderId="32" xfId="0" applyNumberFormat="1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top" wrapText="1"/>
    </xf>
    <xf numFmtId="0" fontId="56" fillId="0" borderId="2" xfId="0" applyNumberFormat="1" applyFont="1" applyFill="1" applyBorder="1" applyAlignment="1">
      <alignment horizontal="center" vertical="top" wrapText="1"/>
    </xf>
    <xf numFmtId="0" fontId="61" fillId="0" borderId="29" xfId="0" applyNumberFormat="1" applyFont="1" applyFill="1" applyBorder="1" applyAlignment="1">
      <alignment horizontal="center" vertical="center" wrapText="1"/>
    </xf>
    <xf numFmtId="0" fontId="61" fillId="0" borderId="20" xfId="0" applyNumberFormat="1" applyFont="1" applyFill="1" applyBorder="1" applyAlignment="1">
      <alignment horizontal="center" vertical="center" wrapText="1"/>
    </xf>
    <xf numFmtId="0" fontId="61" fillId="0" borderId="33" xfId="0" applyNumberFormat="1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top" wrapText="1"/>
    </xf>
    <xf numFmtId="0" fontId="56" fillId="0" borderId="27" xfId="0" applyNumberFormat="1" applyFont="1" applyFill="1" applyBorder="1" applyAlignment="1">
      <alignment horizontal="center" vertical="top" wrapText="1"/>
    </xf>
    <xf numFmtId="0" fontId="61" fillId="0" borderId="1" xfId="0" applyNumberFormat="1" applyFont="1" applyFill="1" applyBorder="1" applyAlignment="1">
      <alignment horizontal="center" vertical="center" wrapText="1"/>
    </xf>
    <xf numFmtId="0" fontId="56" fillId="0" borderId="28" xfId="0" applyNumberFormat="1" applyFont="1" applyFill="1" applyBorder="1" applyAlignment="1">
      <alignment horizontal="center" vertical="top" wrapText="1"/>
    </xf>
    <xf numFmtId="0" fontId="51" fillId="0" borderId="1" xfId="0" applyNumberFormat="1" applyFont="1" applyFill="1" applyBorder="1" applyAlignment="1">
      <alignment horizontal="right" vertical="center" wrapText="1"/>
    </xf>
    <xf numFmtId="4" fontId="53" fillId="0" borderId="1" xfId="0" applyNumberFormat="1" applyFont="1" applyFill="1" applyBorder="1" applyAlignment="1">
      <alignment horizontal="left" vertical="top" wrapText="1"/>
    </xf>
    <xf numFmtId="4" fontId="41" fillId="0" borderId="1" xfId="0" applyNumberFormat="1" applyFont="1" applyFill="1" applyBorder="1" applyAlignment="1">
      <alignment horizontal="left" vertical="top" wrapText="1"/>
    </xf>
    <xf numFmtId="0" fontId="41" fillId="0" borderId="34" xfId="0" applyNumberFormat="1" applyFont="1" applyFill="1" applyBorder="1" applyAlignment="1">
      <alignment horizontal="right" vertical="top" wrapText="1"/>
    </xf>
    <xf numFmtId="0" fontId="51" fillId="0" borderId="30" xfId="0" applyNumberFormat="1" applyFont="1" applyFill="1" applyBorder="1" applyAlignment="1">
      <alignment horizontal="right" vertical="top" wrapText="1"/>
    </xf>
    <xf numFmtId="0" fontId="53" fillId="0" borderId="1" xfId="0" applyFont="1" applyFill="1" applyBorder="1" applyAlignment="1">
      <alignment horizontal="left" vertical="top" wrapText="1"/>
    </xf>
    <xf numFmtId="0" fontId="41" fillId="0" borderId="1" xfId="0" applyFont="1" applyFill="1" applyBorder="1" applyAlignment="1">
      <alignment horizontal="left" vertical="top" wrapText="1"/>
    </xf>
    <xf numFmtId="0" fontId="41" fillId="0" borderId="30" xfId="0" applyNumberFormat="1" applyFont="1" applyFill="1" applyBorder="1" applyAlignment="1">
      <alignment horizontal="right" vertical="top" wrapText="1"/>
    </xf>
    <xf numFmtId="0" fontId="51" fillId="0" borderId="3" xfId="0" applyNumberFormat="1" applyFont="1" applyFill="1" applyBorder="1" applyAlignment="1">
      <alignment horizontal="right" vertical="center" wrapText="1"/>
    </xf>
    <xf numFmtId="0" fontId="41" fillId="0" borderId="2" xfId="0" applyFont="1" applyFill="1" applyBorder="1" applyAlignment="1">
      <alignment horizontal="center" vertical="top" wrapText="1"/>
    </xf>
    <xf numFmtId="0" fontId="41" fillId="0" borderId="27" xfId="0" applyFont="1" applyFill="1" applyBorder="1" applyAlignment="1">
      <alignment horizontal="center" vertical="top" wrapText="1"/>
    </xf>
    <xf numFmtId="0" fontId="41" fillId="0" borderId="2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1" fillId="0" borderId="1" xfId="0" applyNumberFormat="1" applyFont="1" applyFill="1" applyBorder="1" applyAlignment="1">
      <alignment horizontal="right" vertical="top"/>
    </xf>
    <xf numFmtId="0" fontId="41" fillId="0" borderId="34" xfId="0" applyFont="1" applyFill="1" applyBorder="1" applyAlignment="1">
      <alignment horizontal="left" vertical="center" wrapText="1"/>
    </xf>
    <xf numFmtId="0" fontId="43" fillId="0" borderId="34" xfId="0" applyFont="1" applyFill="1" applyBorder="1" applyAlignment="1">
      <alignment horizontal="center" vertical="center" wrapText="1"/>
    </xf>
    <xf numFmtId="49" fontId="43" fillId="0" borderId="35" xfId="0" applyNumberFormat="1" applyFont="1" applyFill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center" vertical="center" wrapText="1"/>
    </xf>
    <xf numFmtId="0" fontId="51" fillId="0" borderId="34" xfId="0" applyNumberFormat="1" applyFont="1" applyFill="1" applyBorder="1" applyAlignment="1">
      <alignment horizontal="right" vertical="top" wrapText="1"/>
    </xf>
    <xf numFmtId="0" fontId="41" fillId="0" borderId="30" xfId="0" applyFont="1" applyFill="1" applyBorder="1" applyAlignment="1">
      <alignment horizontal="left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43" fillId="0" borderId="37" xfId="0" applyFont="1" applyFill="1" applyBorder="1" applyAlignment="1">
      <alignment horizontal="center" vertical="center" wrapText="1"/>
    </xf>
    <xf numFmtId="0" fontId="53" fillId="0" borderId="38" xfId="0" applyFont="1" applyFill="1" applyBorder="1" applyAlignment="1">
      <alignment horizontal="center" vertical="center" wrapText="1"/>
    </xf>
    <xf numFmtId="49" fontId="43" fillId="0" borderId="37" xfId="0" applyNumberFormat="1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 wrapText="1"/>
    </xf>
    <xf numFmtId="0" fontId="53" fillId="0" borderId="30" xfId="0" applyFont="1" applyFill="1" applyBorder="1" applyAlignment="1">
      <alignment horizontal="center" vertical="center" wrapText="1"/>
    </xf>
    <xf numFmtId="4" fontId="53" fillId="0" borderId="1" xfId="0" applyNumberFormat="1" applyFont="1" applyFill="1" applyBorder="1" applyAlignment="1">
      <alignment horizontal="center" vertical="center" wrapText="1"/>
    </xf>
    <xf numFmtId="0" fontId="53" fillId="0" borderId="39" xfId="0" applyFont="1" applyFill="1" applyBorder="1" applyAlignment="1">
      <alignment horizontal="center" vertical="center" wrapText="1"/>
    </xf>
    <xf numFmtId="0" fontId="51" fillId="0" borderId="34" xfId="0" applyNumberFormat="1" applyFont="1" applyFill="1" applyBorder="1" applyAlignment="1">
      <alignment horizontal="right" vertical="center" wrapText="1"/>
    </xf>
    <xf numFmtId="0" fontId="51" fillId="0" borderId="35" xfId="0" applyNumberFormat="1" applyFont="1" applyFill="1" applyBorder="1" applyAlignment="1">
      <alignment horizontal="right" vertical="center" wrapText="1"/>
    </xf>
    <xf numFmtId="0" fontId="51" fillId="0" borderId="30" xfId="0" applyNumberFormat="1" applyFont="1" applyFill="1" applyBorder="1" applyAlignment="1">
      <alignment horizontal="right" vertical="center" wrapText="1"/>
    </xf>
    <xf numFmtId="0" fontId="51" fillId="0" borderId="37" xfId="0" applyNumberFormat="1" applyFont="1" applyFill="1" applyBorder="1" applyAlignment="1">
      <alignment horizontal="right" vertical="center" wrapText="1"/>
    </xf>
    <xf numFmtId="0" fontId="41" fillId="0" borderId="38" xfId="0" applyNumberFormat="1" applyFont="1" applyFill="1" applyBorder="1" applyAlignment="1">
      <alignment horizontal="right" vertical="top" wrapText="1"/>
    </xf>
    <xf numFmtId="49" fontId="43" fillId="0" borderId="30" xfId="0" applyNumberFormat="1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0" fontId="62" fillId="3" borderId="3" xfId="0" applyFont="1" applyFill="1" applyBorder="1" applyAlignment="1">
      <alignment horizontal="center" vertical="center" wrapText="1"/>
    </xf>
    <xf numFmtId="0" fontId="62" fillId="3" borderId="4" xfId="0" applyFont="1" applyFill="1" applyBorder="1" applyAlignment="1">
      <alignment horizontal="center" vertical="center" wrapText="1"/>
    </xf>
    <xf numFmtId="0" fontId="53" fillId="0" borderId="30" xfId="0" applyFont="1" applyFill="1" applyBorder="1" applyAlignment="1">
      <alignment horizontal="left" vertical="center" wrapText="1"/>
    </xf>
    <xf numFmtId="4" fontId="41" fillId="0" borderId="34" xfId="0" applyNumberFormat="1" applyFont="1" applyFill="1" applyBorder="1" applyAlignment="1">
      <alignment horizontal="center" vertical="center" wrapText="1"/>
    </xf>
    <xf numFmtId="0" fontId="41" fillId="0" borderId="34" xfId="0" applyFont="1" applyFill="1" applyBorder="1" applyAlignment="1">
      <alignment horizontal="center" vertical="center" wrapText="1"/>
    </xf>
    <xf numFmtId="0" fontId="41" fillId="0" borderId="30" xfId="0" applyFont="1" applyFill="1" applyBorder="1" applyAlignment="1">
      <alignment horizontal="center" vertical="center" wrapText="1"/>
    </xf>
    <xf numFmtId="4" fontId="41" fillId="4" borderId="1" xfId="0" applyNumberFormat="1" applyFont="1" applyFill="1" applyBorder="1" applyAlignment="1">
      <alignment horizontal="left" vertical="top" wrapText="1"/>
    </xf>
    <xf numFmtId="0" fontId="41" fillId="0" borderId="1" xfId="0" applyFont="1" applyFill="1" applyBorder="1" applyAlignment="1">
      <alignment horizontal="center" vertical="center"/>
    </xf>
    <xf numFmtId="0" fontId="41" fillId="0" borderId="39" xfId="0" applyFont="1" applyFill="1" applyBorder="1" applyAlignment="1">
      <alignment horizontal="center" vertical="center" wrapText="1"/>
    </xf>
    <xf numFmtId="0" fontId="51" fillId="0" borderId="38" xfId="0" applyNumberFormat="1" applyFont="1" applyFill="1" applyBorder="1" applyAlignment="1">
      <alignment horizontal="right" vertical="top" wrapText="1"/>
    </xf>
    <xf numFmtId="0" fontId="41" fillId="0" borderId="30" xfId="0" applyNumberFormat="1" applyFont="1" applyFill="1" applyBorder="1" applyAlignment="1">
      <alignment horizontal="right" vertical="center" wrapText="1"/>
    </xf>
    <xf numFmtId="0" fontId="51" fillId="0" borderId="1" xfId="0" applyFont="1" applyFill="1" applyBorder="1" applyAlignment="1">
      <alignment horizontal="left" vertical="top" wrapText="1"/>
    </xf>
    <xf numFmtId="4" fontId="41" fillId="0" borderId="30" xfId="0" applyNumberFormat="1" applyFont="1" applyFill="1" applyBorder="1" applyAlignment="1">
      <alignment horizontal="center" vertical="center" wrapText="1"/>
    </xf>
    <xf numFmtId="4" fontId="41" fillId="5" borderId="1" xfId="0" applyNumberFormat="1" applyFont="1" applyFill="1" applyBorder="1" applyAlignment="1">
      <alignment horizontal="left" vertical="top" wrapText="1"/>
    </xf>
    <xf numFmtId="0" fontId="41" fillId="0" borderId="40" xfId="0" applyFont="1" applyFill="1" applyBorder="1" applyAlignment="1">
      <alignment horizontal="left" vertical="center" wrapText="1"/>
    </xf>
    <xf numFmtId="0" fontId="43" fillId="0" borderId="40" xfId="0" applyFont="1" applyFill="1" applyBorder="1" applyAlignment="1">
      <alignment horizontal="left" vertical="center" wrapText="1"/>
    </xf>
    <xf numFmtId="0" fontId="41" fillId="0" borderId="40" xfId="0" applyFont="1" applyFill="1" applyBorder="1" applyAlignment="1">
      <alignment horizontal="center" vertical="center" wrapText="1"/>
    </xf>
    <xf numFmtId="0" fontId="51" fillId="0" borderId="40" xfId="0" applyNumberFormat="1" applyFont="1" applyFill="1" applyBorder="1" applyAlignment="1">
      <alignment horizontal="right" vertical="top" wrapText="1"/>
    </xf>
    <xf numFmtId="0" fontId="51" fillId="0" borderId="40" xfId="0" applyNumberFormat="1" applyFont="1" applyFill="1" applyBorder="1" applyAlignment="1">
      <alignment horizontal="right" vertical="center" wrapText="1"/>
    </xf>
    <xf numFmtId="0" fontId="53" fillId="0" borderId="0" xfId="0" applyFont="1" applyFill="1" applyBorder="1" applyAlignment="1">
      <alignment horizontal="left" vertical="top" wrapText="1"/>
    </xf>
    <xf numFmtId="0" fontId="41" fillId="0" borderId="0" xfId="0" applyFont="1" applyFill="1" applyBorder="1" applyAlignment="1">
      <alignment horizontal="left" vertical="top" wrapText="1"/>
    </xf>
    <xf numFmtId="0" fontId="41" fillId="0" borderId="40" xfId="0" applyNumberFormat="1" applyFont="1" applyFill="1" applyBorder="1" applyAlignment="1">
      <alignment horizontal="right" vertical="top" wrapText="1"/>
    </xf>
    <xf numFmtId="0" fontId="51" fillId="0" borderId="0" xfId="0" applyFont="1" applyFill="1" applyAlignment="1">
      <alignment vertical="center"/>
    </xf>
    <xf numFmtId="0" fontId="61" fillId="0" borderId="1" xfId="0" applyNumberFormat="1" applyFont="1" applyFill="1" applyBorder="1" applyAlignment="1">
      <alignment horizontal="left" vertical="center" wrapText="1"/>
    </xf>
    <xf numFmtId="0" fontId="51" fillId="0" borderId="1" xfId="0" applyNumberFormat="1" applyFont="1" applyFill="1" applyBorder="1" applyAlignment="1">
      <alignment horizontal="right" vertical="center"/>
    </xf>
    <xf numFmtId="0" fontId="1" fillId="0" borderId="0" xfId="6" applyNumberFormat="1" applyFont="1" applyFill="1" applyBorder="1" applyAlignment="1">
      <alignment vertical="center" wrapText="1"/>
    </xf>
    <xf numFmtId="0" fontId="37" fillId="2" borderId="4" xfId="38" applyNumberFormat="1" applyFont="1" applyFill="1" applyBorder="1" applyAlignment="1">
      <alignment vertical="center" wrapText="1"/>
    </xf>
    <xf numFmtId="182" fontId="34" fillId="2" borderId="1" xfId="38" applyNumberFormat="1" applyFont="1" applyFill="1" applyBorder="1" applyAlignment="1">
      <alignment horizontal="center" vertical="center" wrapText="1"/>
    </xf>
    <xf numFmtId="182" fontId="10" fillId="0" borderId="1" xfId="38" applyNumberFormat="1" applyFont="1" applyFill="1" applyBorder="1" applyAlignment="1">
      <alignment horizontal="left" vertical="center" wrapText="1"/>
    </xf>
    <xf numFmtId="0" fontId="34" fillId="2" borderId="4" xfId="38" applyNumberFormat="1" applyFont="1" applyFill="1" applyBorder="1" applyAlignment="1">
      <alignment vertical="center" wrapText="1"/>
    </xf>
    <xf numFmtId="0" fontId="37" fillId="0" borderId="4" xfId="38" applyNumberFormat="1" applyFont="1" applyFill="1" applyBorder="1" applyAlignment="1">
      <alignment vertical="center" wrapText="1"/>
    </xf>
    <xf numFmtId="182" fontId="34" fillId="0" borderId="3" xfId="38" applyNumberFormat="1" applyFont="1" applyFill="1" applyBorder="1" applyAlignment="1">
      <alignment horizontal="center" vertical="center" wrapText="1"/>
    </xf>
    <xf numFmtId="0" fontId="34" fillId="0" borderId="4" xfId="38" applyNumberFormat="1" applyFont="1" applyFill="1" applyBorder="1" applyAlignment="1">
      <alignment vertical="center" wrapText="1"/>
    </xf>
    <xf numFmtId="0" fontId="3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182" fontId="54" fillId="2" borderId="1" xfId="38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31" fontId="64" fillId="0" borderId="0" xfId="0" applyNumberFormat="1" applyFont="1" applyFill="1" applyAlignment="1" applyProtection="1">
      <alignment horizontal="left"/>
      <protection locked="0"/>
    </xf>
    <xf numFmtId="182" fontId="64" fillId="0" borderId="0" xfId="0" applyNumberFormat="1" applyFont="1" applyFill="1" applyAlignment="1" applyProtection="1">
      <alignment horizont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65" fillId="0" borderId="1" xfId="0" applyFont="1" applyFill="1" applyBorder="1" applyAlignment="1" applyProtection="1">
      <alignment horizontal="center" vertical="center"/>
    </xf>
    <xf numFmtId="0" fontId="66" fillId="0" borderId="2" xfId="0" applyFont="1" applyFill="1" applyBorder="1" applyAlignment="1" applyProtection="1">
      <alignment horizontal="center" vertical="center" wrapText="1"/>
    </xf>
    <xf numFmtId="0" fontId="67" fillId="0" borderId="1" xfId="0" applyFont="1" applyFill="1" applyBorder="1" applyAlignment="1" applyProtection="1">
      <alignment horizontal="center" vertical="center" wrapText="1"/>
    </xf>
    <xf numFmtId="0" fontId="68" fillId="0" borderId="2" xfId="0" applyFont="1" applyFill="1" applyBorder="1" applyAlignment="1" applyProtection="1">
      <alignment horizontal="center" vertical="center" wrapText="1"/>
    </xf>
    <xf numFmtId="0" fontId="69" fillId="0" borderId="1" xfId="0" applyFont="1" applyFill="1" applyBorder="1" applyAlignment="1" applyProtection="1"/>
    <xf numFmtId="182" fontId="70" fillId="0" borderId="1" xfId="0" applyNumberFormat="1" applyFont="1" applyFill="1" applyBorder="1" applyAlignment="1" applyProtection="1">
      <alignment horizontal="center"/>
    </xf>
    <xf numFmtId="10" fontId="70" fillId="0" borderId="1" xfId="0" applyNumberFormat="1" applyFont="1" applyFill="1" applyBorder="1" applyAlignment="1" applyProtection="1">
      <alignment horizontal="center"/>
    </xf>
    <xf numFmtId="0" fontId="54" fillId="0" borderId="1" xfId="0" applyFont="1" applyFill="1" applyBorder="1" applyAlignment="1" applyProtection="1"/>
    <xf numFmtId="0" fontId="70" fillId="0" borderId="1" xfId="0" applyFont="1" applyFill="1" applyBorder="1" applyAlignment="1" applyProtection="1"/>
    <xf numFmtId="0" fontId="64" fillId="0" borderId="1" xfId="0" applyFont="1" applyFill="1" applyBorder="1" applyAlignment="1" applyProtection="1"/>
    <xf numFmtId="0" fontId="54" fillId="0" borderId="1" xfId="0" applyFont="1" applyFill="1" applyBorder="1" applyAlignment="1" applyProtection="1">
      <alignment horizontal="left" inden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强调文字颜色 5 2 4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1-23预算公开表（全套17张专项检查参考）财政用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好_2006年27重庆_财力性转移支付2010年预算参考数 2 4" xfId="38"/>
    <cellStyle name="千位分隔_1-23预算公开表（全套17张专项检查参考）财政用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差_卫生(按照总人口测算）—20080416_民生政策最低支出需求_财力性转移支付2010年预算参考数 2 2" xfId="49"/>
    <cellStyle name="常规_6-市级预算单位国有资本经营预算表((定稿))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2014年预算表格(0)" xfId="56"/>
  </cellStyles>
  <dxfs count="1">
    <dxf>
      <font>
        <b val="0"/>
        <i val="0"/>
        <strike val="0"/>
        <u val="none"/>
        <sz val="11"/>
        <color indexed="8"/>
      </font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6" Type="http://schemas.openxmlformats.org/officeDocument/2006/relationships/sharedStrings" Target="sharedStrings.xml"/><Relationship Id="rId55" Type="http://schemas.openxmlformats.org/officeDocument/2006/relationships/styles" Target="styles.xml"/><Relationship Id="rId54" Type="http://schemas.openxmlformats.org/officeDocument/2006/relationships/theme" Target="theme/theme1.xml"/><Relationship Id="rId53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34.xml"/><Relationship Id="rId51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2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24.xml"/><Relationship Id="rId41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472;&#39062;&#33459;\&#38472;&#39062;&#33459;\&#32467;&#31639;&#21333;\2018\&#31532;&#19977;&#27425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10.207\2015&#24180;&#36164;&#26009;\&#22320;&#26041;&#25919;&#24220;&#20538;&#21048;\9.18-&#20538;&#21153;&#25968;&#25454;&#20998;&#26512;\Documents%20and%20Settings\Administrator\Application%20Data\Microsoft\Excel\&#19977;&#26041;&#23545;&#36134;&#21333;%20(version%201).xlsb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97.3\2012&#32467;&#31639;\&#24352;&#31435;\&#19978;&#32423;&#25991;&#2021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97.3\2012&#32467;&#31639;\&#24352;&#31435;\&#19978;&#32423;&#25991;&#20214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72;&#39062;&#33459;\&#38472;&#39062;&#33459;\&#32467;&#31639;&#21333;\2018\&#31532;&#19977;&#27425;\POWER%20ASSUMPTION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10.207\&#20219;&#34183;\&#24037;&#20316;\2007&#24180;\&#35760;&#24080;\2007&#24180;&#35760;&#24080;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31639;2020\2020&#39044;&#31639;&#20844;&#24320;\&#21306;&#26412;&#32423;&#39044;&#31639;&#20844;&#24320;\2&#12289;2020&#24180;&#19968;&#33324;&#39044;&#31639;&#25910;&#20837;&#12289;&#36130;&#21147;&#12289;&#25903;&#20986;&#39044;&#31639;&#34920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472;&#39062;&#33459;\&#38472;&#39062;&#33459;\&#32467;&#31639;&#21333;\2018\&#31532;&#19977;&#27425;\POWER%20ASSUMPTION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&#36130;&#25919;&#20379;&#20859;&#20154;&#21592;&#20449;&#24687;&#34920;\&#25945;&#32946;\&#27896;&#27700;&#22235;&#200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国家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13 铁路配件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四月份月报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财政供养人员增幅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村级支出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基础编码"/>
      <sheetName val="C01-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本年收入合计"/>
      <sheetName val="中央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公检法司编制"/>
      <sheetName val="行政编制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调用表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编码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人员支出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基础编码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中小学生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1财力表"/>
      <sheetName val="2收入表"/>
      <sheetName val="3非税收入预算表"/>
      <sheetName val="4一般公共预算支出表"/>
      <sheetName val="5新增债券预安排表"/>
      <sheetName val="6政府性基金"/>
      <sheetName val="7国有资本经营"/>
      <sheetName val="G.1R-Shou COP 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编码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中央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事业发展"/>
      <sheetName val="P101200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zoomScale="85" zoomScaleNormal="85" workbookViewId="0">
      <selection activeCell="D10" sqref="D10"/>
    </sheetView>
  </sheetViews>
  <sheetFormatPr defaultColWidth="10" defaultRowHeight="15.6" outlineLevelCol="4"/>
  <cols>
    <col min="1" max="1" width="53.0555555555556" style="341" customWidth="1"/>
    <col min="2" max="2" width="38.6666666666667" style="343" customWidth="1"/>
    <col min="3" max="3" width="38.6666666666667" style="344" customWidth="1"/>
    <col min="4" max="4" width="38.6666666666667" style="341" customWidth="1"/>
    <col min="5" max="5" width="38.6666666666667" style="343" customWidth="1"/>
    <col min="6" max="6" width="10.4166666666667" style="341"/>
    <col min="7" max="251" width="10" style="341"/>
    <col min="252" max="16383" width="10" style="226"/>
  </cols>
  <sheetData>
    <row r="1" s="341" customFormat="1" ht="29.4" spans="1:5">
      <c r="A1" s="148" t="s">
        <v>0</v>
      </c>
      <c r="B1" s="148"/>
      <c r="C1" s="148"/>
      <c r="D1" s="148"/>
      <c r="E1" s="148"/>
    </row>
    <row r="2" s="341" customFormat="1" spans="1:5">
      <c r="A2" s="345"/>
      <c r="B2" s="346"/>
      <c r="C2" s="347"/>
      <c r="D2" s="348"/>
      <c r="E2" s="348" t="s">
        <v>1</v>
      </c>
    </row>
    <row r="3" s="342" customFormat="1" ht="36" customHeight="1" spans="1:5">
      <c r="A3" s="349" t="s">
        <v>2</v>
      </c>
      <c r="B3" s="350" t="s">
        <v>3</v>
      </c>
      <c r="C3" s="351" t="s">
        <v>4</v>
      </c>
      <c r="D3" s="352" t="s">
        <v>5</v>
      </c>
      <c r="E3" s="352" t="s">
        <v>6</v>
      </c>
    </row>
    <row r="4" s="341" customFormat="1" ht="18" customHeight="1" spans="1:5">
      <c r="A4" s="353" t="s">
        <v>7</v>
      </c>
      <c r="B4" s="354">
        <f>B8+B33+B38</f>
        <v>106457.285714286</v>
      </c>
      <c r="C4" s="354">
        <f>C8+C33+C38</f>
        <v>112973.223966667</v>
      </c>
      <c r="D4" s="354">
        <f t="shared" ref="D4:D6" si="0">C4-B4</f>
        <v>6515.93825238096</v>
      </c>
      <c r="E4" s="355">
        <f t="shared" ref="E4:E21" si="1">C4/B4-1</f>
        <v>0.0612070673102516</v>
      </c>
    </row>
    <row r="5" s="341" customFormat="1" ht="18" customHeight="1" spans="1:5">
      <c r="A5" s="356" t="s">
        <v>8</v>
      </c>
      <c r="B5" s="354">
        <f>B10+B33+B38</f>
        <v>92527.2857142857</v>
      </c>
      <c r="C5" s="354">
        <f>C10+C33+C38</f>
        <v>98436.5239666667</v>
      </c>
      <c r="D5" s="354">
        <f t="shared" si="0"/>
        <v>5909.23825238096</v>
      </c>
      <c r="E5" s="355">
        <f t="shared" si="1"/>
        <v>0.0638648178941297</v>
      </c>
    </row>
    <row r="6" s="341" customFormat="1" ht="18" customHeight="1" spans="1:5">
      <c r="A6" s="357" t="s">
        <v>9</v>
      </c>
      <c r="B6" s="354">
        <f>B4-B5</f>
        <v>13930</v>
      </c>
      <c r="C6" s="354">
        <f>C4-C5</f>
        <v>14536.7</v>
      </c>
      <c r="D6" s="354">
        <f t="shared" si="0"/>
        <v>606.699999999997</v>
      </c>
      <c r="E6" s="355">
        <f t="shared" si="1"/>
        <v>0.0435534816941849</v>
      </c>
    </row>
    <row r="7" s="341" customFormat="1" ht="18" customHeight="1" spans="1:5">
      <c r="A7" s="356" t="s">
        <v>10</v>
      </c>
      <c r="B7" s="354">
        <f>B5/B4*100</f>
        <v>86.9149397276708</v>
      </c>
      <c r="C7" s="354">
        <f>C5/C4*100</f>
        <v>87.1326147120586</v>
      </c>
      <c r="D7" s="354"/>
      <c r="E7" s="355">
        <f t="shared" si="1"/>
        <v>0.00250445993599957</v>
      </c>
    </row>
    <row r="8" s="341" customFormat="1" ht="18" customHeight="1" spans="1:5">
      <c r="A8" s="353" t="s">
        <v>11</v>
      </c>
      <c r="B8" s="354">
        <f>B10+B23</f>
        <v>47622</v>
      </c>
      <c r="C8" s="354">
        <f>C10+C23</f>
        <v>50004.0073</v>
      </c>
      <c r="D8" s="354">
        <f t="shared" ref="D8:D44" si="2">C8-B8</f>
        <v>2382.00730000001</v>
      </c>
      <c r="E8" s="355">
        <f t="shared" si="1"/>
        <v>0.0500190521187689</v>
      </c>
    </row>
    <row r="9" s="341" customFormat="1" ht="18" customHeight="1" spans="1:5">
      <c r="A9" s="358" t="s">
        <v>12</v>
      </c>
      <c r="B9" s="354">
        <f>B10/B8*100</f>
        <v>70.7488135735585</v>
      </c>
      <c r="C9" s="354">
        <f>C10/C8*100</f>
        <v>70.9289299299818</v>
      </c>
      <c r="D9" s="354"/>
      <c r="E9" s="355">
        <f t="shared" si="1"/>
        <v>0.00254585691724873</v>
      </c>
    </row>
    <row r="10" s="341" customFormat="1" ht="18" customHeight="1" spans="1:5">
      <c r="A10" s="356" t="s">
        <v>13</v>
      </c>
      <c r="B10" s="354">
        <f>SUM(B11:B22)</f>
        <v>33692</v>
      </c>
      <c r="C10" s="354">
        <f>SUM(C11:C22)</f>
        <v>35467.3073</v>
      </c>
      <c r="D10" s="354">
        <f t="shared" si="2"/>
        <v>1775.30730000001</v>
      </c>
      <c r="E10" s="355">
        <f t="shared" si="1"/>
        <v>0.0526922503858485</v>
      </c>
    </row>
    <row r="11" s="341" customFormat="1" ht="18" customHeight="1" spans="1:5">
      <c r="A11" s="359" t="s">
        <v>14</v>
      </c>
      <c r="B11" s="354">
        <v>14306</v>
      </c>
      <c r="C11" s="354">
        <f>B11+B11*0.1</f>
        <v>15736.6</v>
      </c>
      <c r="D11" s="354">
        <f t="shared" si="2"/>
        <v>1430.6</v>
      </c>
      <c r="E11" s="355">
        <f t="shared" si="1"/>
        <v>0.1</v>
      </c>
    </row>
    <row r="12" s="341" customFormat="1" ht="18" customHeight="1" spans="1:5">
      <c r="A12" s="359" t="s">
        <v>15</v>
      </c>
      <c r="B12" s="354">
        <v>3893</v>
      </c>
      <c r="C12" s="354">
        <f t="shared" ref="C12:C18" si="3">B12+B12*0.05</f>
        <v>4087.65</v>
      </c>
      <c r="D12" s="354">
        <f t="shared" si="2"/>
        <v>194.65</v>
      </c>
      <c r="E12" s="355">
        <f t="shared" si="1"/>
        <v>0.05</v>
      </c>
    </row>
    <row r="13" s="341" customFormat="1" ht="18" customHeight="1" spans="1:5">
      <c r="A13" s="359" t="s">
        <v>16</v>
      </c>
      <c r="B13" s="354">
        <v>1103</v>
      </c>
      <c r="C13" s="354">
        <f t="shared" si="3"/>
        <v>1158.15</v>
      </c>
      <c r="D13" s="354">
        <f t="shared" si="2"/>
        <v>55.1500000000001</v>
      </c>
      <c r="E13" s="355">
        <f t="shared" si="1"/>
        <v>0.05</v>
      </c>
    </row>
    <row r="14" s="341" customFormat="1" ht="18" customHeight="1" spans="1:5">
      <c r="A14" s="359" t="s">
        <v>17</v>
      </c>
      <c r="B14" s="354">
        <v>5</v>
      </c>
      <c r="C14" s="354">
        <f t="shared" si="3"/>
        <v>5.25</v>
      </c>
      <c r="D14" s="354">
        <f t="shared" si="2"/>
        <v>0.25</v>
      </c>
      <c r="E14" s="355">
        <f t="shared" si="1"/>
        <v>0.05</v>
      </c>
    </row>
    <row r="15" s="341" customFormat="1" ht="18" customHeight="1" spans="1:5">
      <c r="A15" s="359" t="s">
        <v>18</v>
      </c>
      <c r="B15" s="354">
        <v>4095</v>
      </c>
      <c r="C15" s="354">
        <f t="shared" si="3"/>
        <v>4299.75</v>
      </c>
      <c r="D15" s="354">
        <f t="shared" si="2"/>
        <v>204.75</v>
      </c>
      <c r="E15" s="355">
        <f t="shared" si="1"/>
        <v>0.05</v>
      </c>
    </row>
    <row r="16" s="341" customFormat="1" ht="18" customHeight="1" spans="1:5">
      <c r="A16" s="359" t="s">
        <v>19</v>
      </c>
      <c r="B16" s="354">
        <v>3744</v>
      </c>
      <c r="C16" s="354">
        <f t="shared" si="3"/>
        <v>3931.2</v>
      </c>
      <c r="D16" s="354">
        <f t="shared" si="2"/>
        <v>187.2</v>
      </c>
      <c r="E16" s="355">
        <f t="shared" si="1"/>
        <v>0.05</v>
      </c>
    </row>
    <row r="17" s="341" customFormat="1" ht="18" customHeight="1" spans="1:5">
      <c r="A17" s="359" t="s">
        <v>20</v>
      </c>
      <c r="B17" s="354">
        <v>829</v>
      </c>
      <c r="C17" s="354">
        <f t="shared" si="3"/>
        <v>870.45</v>
      </c>
      <c r="D17" s="354">
        <f t="shared" si="2"/>
        <v>41.45</v>
      </c>
      <c r="E17" s="355">
        <f t="shared" si="1"/>
        <v>0.05</v>
      </c>
    </row>
    <row r="18" s="341" customFormat="1" ht="18" customHeight="1" spans="1:5">
      <c r="A18" s="359" t="s">
        <v>21</v>
      </c>
      <c r="B18" s="354">
        <v>830</v>
      </c>
      <c r="C18" s="354">
        <f t="shared" si="3"/>
        <v>871.5</v>
      </c>
      <c r="D18" s="354">
        <f t="shared" si="2"/>
        <v>41.5</v>
      </c>
      <c r="E18" s="355">
        <f t="shared" si="1"/>
        <v>0.05</v>
      </c>
    </row>
    <row r="19" s="341" customFormat="1" ht="18" customHeight="1" spans="1:5">
      <c r="A19" s="359" t="s">
        <v>22</v>
      </c>
      <c r="B19" s="354">
        <v>2393</v>
      </c>
      <c r="C19" s="354">
        <f>B19+B19*0.0761</f>
        <v>2575.1073</v>
      </c>
      <c r="D19" s="354">
        <f t="shared" si="2"/>
        <v>182.1073</v>
      </c>
      <c r="E19" s="355">
        <f t="shared" si="1"/>
        <v>0.0761000000000001</v>
      </c>
    </row>
    <row r="20" s="341" customFormat="1" ht="18" customHeight="1" spans="1:5">
      <c r="A20" s="359" t="s">
        <v>23</v>
      </c>
      <c r="B20" s="354">
        <v>2441</v>
      </c>
      <c r="C20" s="354">
        <v>1876</v>
      </c>
      <c r="D20" s="354">
        <f t="shared" si="2"/>
        <v>-565</v>
      </c>
      <c r="E20" s="355">
        <f t="shared" si="1"/>
        <v>-0.231462515362556</v>
      </c>
    </row>
    <row r="21" s="341" customFormat="1" ht="18" customHeight="1" spans="1:5">
      <c r="A21" s="359" t="s">
        <v>24</v>
      </c>
      <c r="B21" s="354">
        <v>53</v>
      </c>
      <c r="C21" s="354">
        <f t="shared" ref="C21:C26" si="4">B21+B21*0.05</f>
        <v>55.65</v>
      </c>
      <c r="D21" s="354">
        <f t="shared" si="2"/>
        <v>2.65</v>
      </c>
      <c r="E21" s="355">
        <f t="shared" si="1"/>
        <v>0.05</v>
      </c>
    </row>
    <row r="22" s="341" customFormat="1" ht="18" customHeight="1" spans="1:5">
      <c r="A22" s="359" t="s">
        <v>25</v>
      </c>
      <c r="B22" s="354"/>
      <c r="C22" s="354">
        <f>B22+B22*0.07</f>
        <v>0</v>
      </c>
      <c r="D22" s="354">
        <f t="shared" si="2"/>
        <v>0</v>
      </c>
      <c r="E22" s="355"/>
    </row>
    <row r="23" s="341" customFormat="1" ht="18" customHeight="1" spans="1:5">
      <c r="A23" s="356" t="s">
        <v>26</v>
      </c>
      <c r="B23" s="354">
        <f>B24+B28+B29+B30+B32+B31</f>
        <v>13930</v>
      </c>
      <c r="C23" s="354">
        <f>C24+C28+C29+C30+C32+C31</f>
        <v>14536.7</v>
      </c>
      <c r="D23" s="354">
        <f t="shared" si="2"/>
        <v>606.700000000001</v>
      </c>
      <c r="E23" s="355">
        <f t="shared" ref="E23:E26" si="5">C23/B23-1</f>
        <v>0.0435534816941852</v>
      </c>
    </row>
    <row r="24" s="341" customFormat="1" ht="18" customHeight="1" spans="1:5">
      <c r="A24" s="359" t="s">
        <v>27</v>
      </c>
      <c r="B24" s="354">
        <f>B25+B26+B27</f>
        <v>3291</v>
      </c>
      <c r="C24" s="354">
        <f>C25+C26+C27</f>
        <v>3623.65</v>
      </c>
      <c r="D24" s="354">
        <f t="shared" si="2"/>
        <v>332.65</v>
      </c>
      <c r="E24" s="355">
        <f t="shared" si="5"/>
        <v>0.10107869948344</v>
      </c>
    </row>
    <row r="25" s="341" customFormat="1" ht="18" customHeight="1" spans="1:5">
      <c r="A25" s="359" t="s">
        <v>28</v>
      </c>
      <c r="B25" s="354">
        <v>331</v>
      </c>
      <c r="C25" s="354">
        <f t="shared" si="4"/>
        <v>347.55</v>
      </c>
      <c r="D25" s="354">
        <f t="shared" si="2"/>
        <v>16.55</v>
      </c>
      <c r="E25" s="355">
        <f t="shared" si="5"/>
        <v>0.05</v>
      </c>
    </row>
    <row r="26" s="341" customFormat="1" ht="18" customHeight="1" spans="1:5">
      <c r="A26" s="359" t="s">
        <v>29</v>
      </c>
      <c r="B26" s="354">
        <v>2882</v>
      </c>
      <c r="C26" s="354">
        <f t="shared" si="4"/>
        <v>3026.1</v>
      </c>
      <c r="D26" s="354">
        <f t="shared" si="2"/>
        <v>144.1</v>
      </c>
      <c r="E26" s="355">
        <f t="shared" si="5"/>
        <v>0.05</v>
      </c>
    </row>
    <row r="27" s="341" customFormat="1" ht="18" customHeight="1" spans="1:5">
      <c r="A27" s="359" t="s">
        <v>30</v>
      </c>
      <c r="B27" s="354">
        <v>78</v>
      </c>
      <c r="C27" s="354">
        <v>250</v>
      </c>
      <c r="D27" s="354">
        <f t="shared" si="2"/>
        <v>172</v>
      </c>
      <c r="E27" s="355"/>
    </row>
    <row r="28" s="341" customFormat="1" ht="18" customHeight="1" spans="1:5">
      <c r="A28" s="359" t="s">
        <v>31</v>
      </c>
      <c r="B28" s="354">
        <v>3389</v>
      </c>
      <c r="C28" s="354">
        <v>3270</v>
      </c>
      <c r="D28" s="354">
        <f t="shared" si="2"/>
        <v>-119</v>
      </c>
      <c r="E28" s="355">
        <f t="shared" ref="E28:E44" si="6">C28/B28-1</f>
        <v>-0.035113602832694</v>
      </c>
    </row>
    <row r="29" s="341" customFormat="1" ht="18" customHeight="1" spans="1:5">
      <c r="A29" s="359" t="s">
        <v>32</v>
      </c>
      <c r="B29" s="354">
        <v>317</v>
      </c>
      <c r="C29" s="354">
        <f t="shared" ref="C29:C31" si="7">B29+B29*0.05</f>
        <v>332.85</v>
      </c>
      <c r="D29" s="354">
        <f t="shared" si="2"/>
        <v>15.85</v>
      </c>
      <c r="E29" s="355">
        <f t="shared" si="6"/>
        <v>0.05</v>
      </c>
    </row>
    <row r="30" s="341" customFormat="1" ht="18" customHeight="1" spans="1:5">
      <c r="A30" s="359" t="s">
        <v>33</v>
      </c>
      <c r="B30" s="354">
        <v>1722</v>
      </c>
      <c r="C30" s="354">
        <f t="shared" si="7"/>
        <v>1808.1</v>
      </c>
      <c r="D30" s="354">
        <f t="shared" si="2"/>
        <v>86.0999999999999</v>
      </c>
      <c r="E30" s="355">
        <f t="shared" si="6"/>
        <v>0.05</v>
      </c>
    </row>
    <row r="31" s="341" customFormat="1" ht="18" customHeight="1" spans="1:5">
      <c r="A31" s="359" t="s">
        <v>34</v>
      </c>
      <c r="B31" s="354">
        <v>522</v>
      </c>
      <c r="C31" s="354">
        <f t="shared" si="7"/>
        <v>548.1</v>
      </c>
      <c r="D31" s="354">
        <f t="shared" si="2"/>
        <v>26.1</v>
      </c>
      <c r="E31" s="355">
        <f t="shared" si="6"/>
        <v>0.05</v>
      </c>
    </row>
    <row r="32" s="341" customFormat="1" ht="18" customHeight="1" spans="1:5">
      <c r="A32" s="359" t="s">
        <v>35</v>
      </c>
      <c r="B32" s="354">
        <v>4689</v>
      </c>
      <c r="C32" s="354">
        <v>4954</v>
      </c>
      <c r="D32" s="354">
        <f t="shared" si="2"/>
        <v>265</v>
      </c>
      <c r="E32" s="355">
        <f t="shared" si="6"/>
        <v>0.056515248453828</v>
      </c>
    </row>
    <row r="33" s="341" customFormat="1" ht="18" customHeight="1" spans="1:5">
      <c r="A33" s="353" t="s">
        <v>36</v>
      </c>
      <c r="B33" s="354">
        <f>SUM(B34:B37)</f>
        <v>51545.380952381</v>
      </c>
      <c r="C33" s="354">
        <f>SUM(C34:C37)</f>
        <v>55076.3833333333</v>
      </c>
      <c r="D33" s="354">
        <f t="shared" si="2"/>
        <v>3531.00238095238</v>
      </c>
      <c r="E33" s="355">
        <f t="shared" si="6"/>
        <v>0.0685027894975578</v>
      </c>
    </row>
    <row r="34" s="341" customFormat="1" ht="18" customHeight="1" spans="1:5">
      <c r="A34" s="359" t="s">
        <v>37</v>
      </c>
      <c r="B34" s="354">
        <f>B11/0.375*0.5</f>
        <v>19074.6666666667</v>
      </c>
      <c r="C34" s="354">
        <f>C11/0.375*0.5</f>
        <v>20982.1333333333</v>
      </c>
      <c r="D34" s="354">
        <f t="shared" si="2"/>
        <v>1907.46666666667</v>
      </c>
      <c r="E34" s="355">
        <f t="shared" si="6"/>
        <v>0.1</v>
      </c>
    </row>
    <row r="35" s="341" customFormat="1" ht="18" customHeight="1" spans="1:5">
      <c r="A35" s="359" t="s">
        <v>38</v>
      </c>
      <c r="B35" s="354">
        <v>21765</v>
      </c>
      <c r="C35" s="354">
        <f>B35+B35*0.05</f>
        <v>22853.25</v>
      </c>
      <c r="D35" s="354">
        <f t="shared" si="2"/>
        <v>1088.25</v>
      </c>
      <c r="E35" s="355">
        <f t="shared" si="6"/>
        <v>0.05</v>
      </c>
    </row>
    <row r="36" s="341" customFormat="1" ht="18" customHeight="1" spans="1:5">
      <c r="A36" s="359" t="s">
        <v>39</v>
      </c>
      <c r="B36" s="354">
        <f>B12/0.28*0.6</f>
        <v>8342.14285714286</v>
      </c>
      <c r="C36" s="354">
        <f>C12/0.28*0.6</f>
        <v>8759.25</v>
      </c>
      <c r="D36" s="354">
        <f t="shared" si="2"/>
        <v>417.107142857141</v>
      </c>
      <c r="E36" s="355">
        <f t="shared" si="6"/>
        <v>0.0499999999999998</v>
      </c>
    </row>
    <row r="37" s="341" customFormat="1" ht="18" customHeight="1" spans="1:5">
      <c r="A37" s="359" t="s">
        <v>40</v>
      </c>
      <c r="B37" s="354">
        <f>B13/0.28*0.6</f>
        <v>2363.57142857143</v>
      </c>
      <c r="C37" s="354">
        <f>C13/0.28*0.6</f>
        <v>2481.75</v>
      </c>
      <c r="D37" s="354">
        <f t="shared" si="2"/>
        <v>118.178571428572</v>
      </c>
      <c r="E37" s="355">
        <f t="shared" si="6"/>
        <v>0.0500000000000003</v>
      </c>
    </row>
    <row r="38" s="341" customFormat="1" ht="18" customHeight="1" spans="1:5">
      <c r="A38" s="353" t="s">
        <v>41</v>
      </c>
      <c r="B38" s="354">
        <f>SUM(B39:B44)</f>
        <v>7289.90476190476</v>
      </c>
      <c r="C38" s="354">
        <f>SUM(C39:C44)</f>
        <v>7892.83333333333</v>
      </c>
      <c r="D38" s="354">
        <f t="shared" si="2"/>
        <v>602.928571428572</v>
      </c>
      <c r="E38" s="355">
        <f t="shared" si="6"/>
        <v>0.0827073317307694</v>
      </c>
    </row>
    <row r="39" s="341" customFormat="1" ht="18" customHeight="1" spans="1:5">
      <c r="A39" s="359" t="s">
        <v>37</v>
      </c>
      <c r="B39" s="354">
        <f>B11/0.375*0.125</f>
        <v>4768.66666666667</v>
      </c>
      <c r="C39" s="354">
        <f>C11/0.375*0.125</f>
        <v>5245.53333333333</v>
      </c>
      <c r="D39" s="354">
        <f t="shared" si="2"/>
        <v>476.866666666667</v>
      </c>
      <c r="E39" s="355">
        <f t="shared" si="6"/>
        <v>0.1</v>
      </c>
    </row>
    <row r="40" s="341" customFormat="1" ht="18" customHeight="1" spans="1:5">
      <c r="A40" s="359" t="s">
        <v>39</v>
      </c>
      <c r="B40" s="354">
        <f>B12/0.28*0.12</f>
        <v>1668.42857142857</v>
      </c>
      <c r="C40" s="354">
        <f>C12/0.28*0.12</f>
        <v>1751.85</v>
      </c>
      <c r="D40" s="354">
        <f t="shared" si="2"/>
        <v>83.4214285714284</v>
      </c>
      <c r="E40" s="355">
        <f t="shared" si="6"/>
        <v>0.0499999999999998</v>
      </c>
    </row>
    <row r="41" s="341" customFormat="1" ht="18" customHeight="1" spans="1:5">
      <c r="A41" s="359" t="s">
        <v>40</v>
      </c>
      <c r="B41" s="354">
        <f>B13/0.28*0.12</f>
        <v>472.714285714286</v>
      </c>
      <c r="C41" s="354">
        <f>C13/0.28*0.12</f>
        <v>496.35</v>
      </c>
      <c r="D41" s="354">
        <f t="shared" si="2"/>
        <v>23.6357142857144</v>
      </c>
      <c r="E41" s="355">
        <f t="shared" si="6"/>
        <v>0.0500000000000003</v>
      </c>
    </row>
    <row r="42" s="341" customFormat="1" ht="18" customHeight="1" spans="1:5">
      <c r="A42" s="359" t="s">
        <v>42</v>
      </c>
      <c r="B42" s="354">
        <f>B18/0.7*0.3</f>
        <v>355.714285714286</v>
      </c>
      <c r="C42" s="354">
        <f>C18/0.7*0.3</f>
        <v>373.5</v>
      </c>
      <c r="D42" s="354">
        <f t="shared" si="2"/>
        <v>17.7857142857143</v>
      </c>
      <c r="E42" s="355">
        <f t="shared" si="6"/>
        <v>0.05</v>
      </c>
    </row>
    <row r="43" s="341" customFormat="1" ht="18" customHeight="1" spans="1:5">
      <c r="A43" s="359" t="s">
        <v>43</v>
      </c>
      <c r="B43" s="354">
        <f>B21/0.7*0.3</f>
        <v>22.7142857142857</v>
      </c>
      <c r="C43" s="354">
        <f>C21/0.7*0.3</f>
        <v>23.85</v>
      </c>
      <c r="D43" s="354">
        <f t="shared" si="2"/>
        <v>1.13571428571428</v>
      </c>
      <c r="E43" s="355">
        <f t="shared" si="6"/>
        <v>0.0499999999999998</v>
      </c>
    </row>
    <row r="44" s="341" customFormat="1" ht="18" customHeight="1" spans="1:5">
      <c r="A44" s="359" t="s">
        <v>44</v>
      </c>
      <c r="B44" s="354">
        <f>B14/0.75*0.25</f>
        <v>1.66666666666667</v>
      </c>
      <c r="C44" s="354">
        <f>C14/0.75*0.25</f>
        <v>1.75</v>
      </c>
      <c r="D44" s="354">
        <f t="shared" si="2"/>
        <v>0.0833333333333333</v>
      </c>
      <c r="E44" s="355">
        <f t="shared" si="6"/>
        <v>0.05</v>
      </c>
    </row>
  </sheetData>
  <protectedRanges>
    <protectedRange sqref="A44 D11:D20 D35:D42 D30:D34 A2:A30 A33:A41 D23:D24 C25:D25 D28:D29 C44:D44 D8 C22:D22 C10:D10 C2:C3 C4:D7 C26 C29:C32" name="区域1_5"/>
    <protectedRange sqref="A42" name="区域1_5_2"/>
    <protectedRange sqref="D26" name="区域1_5_8"/>
    <protectedRange sqref="A31:A32" name="区域1_5_10"/>
    <protectedRange sqref="C33:C34 C36:C42" name="区域1_5_5_1_1"/>
    <protectedRange sqref="C8" name="区域1_5_5_1_4"/>
    <protectedRange sqref="B4" name="区域1_5_5_1_5_1"/>
    <protectedRange sqref="B5" name="区域1_5_5_1_6"/>
    <protectedRange sqref="B6" name="区域1_5_5_1_8"/>
    <protectedRange sqref="B7" name="区域1_5_5_1_10"/>
    <protectedRange sqref="B7" name="区域1_5_5_1_11"/>
    <protectedRange sqref="B8" name="区域1_5_5_1_13"/>
    <protectedRange sqref="B10" name="区域1_5_5_1_15"/>
    <protectedRange sqref="B23 C23" name="区域1_5_5_1_16"/>
    <protectedRange sqref="B33" name="区域1_5_5_1_18"/>
    <protectedRange sqref="B33" name="区域1_5_5_1_19"/>
    <protectedRange sqref="B38" name="区域1_5_5_1_20"/>
    <protectedRange sqref="B34" name="区域1_5_5_1_1_1"/>
    <protectedRange sqref="B35" name="区域1_5_5_1_1_5"/>
    <protectedRange sqref="B36" name="区域1_5_5_1_1_6"/>
    <protectedRange sqref="B37" name="区域1_5_5_1_1_8"/>
    <protectedRange sqref="B39" name="区域1_5_5_1_1_10"/>
    <protectedRange sqref="B40" name="区域1_5_5_1_1_14"/>
    <protectedRange sqref="B41" name="区域1_5_5_1_1_16"/>
    <protectedRange sqref="B42" name="区域1_5_5_1_1_18"/>
    <protectedRange sqref="B44" name="区域1_5_1"/>
  </protectedRanges>
  <mergeCells count="1">
    <mergeCell ref="A1:E1"/>
  </mergeCells>
  <pageMargins left="0.786805555555556" right="0.707638888888889" top="0.55" bottom="0.511805555555556" header="0.511805555555556" footer="0.310416666666667"/>
  <pageSetup paperSize="9" scale="63" firstPageNumber="10" orientation="landscape" useFirstPageNumber="1" horizontalDpi="600"/>
  <headerFooter alignWithMargins="0" scaleWithDoc="0">
    <oddFooter>&amp;C&amp;18—&amp;P—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zoomScaleSheetLayoutView="60" workbookViewId="0">
      <selection activeCell="D17" sqref="D17"/>
    </sheetView>
  </sheetViews>
  <sheetFormatPr defaultColWidth="9.13888888888889" defaultRowHeight="14.25" customHeight="1" outlineLevelCol="5"/>
  <cols>
    <col min="1" max="1" width="38.2222222222222" style="36" customWidth="1"/>
    <col min="2" max="2" width="18.5555555555556" style="70" customWidth="1"/>
    <col min="3" max="3" width="19.3333333333333" style="70" customWidth="1"/>
    <col min="4" max="4" width="34.7777777777778" style="86" customWidth="1"/>
    <col min="5" max="6" width="18.3333333333333" style="70" customWidth="1"/>
    <col min="7" max="16384" width="9.13888888888889" style="36"/>
  </cols>
  <sheetData>
    <row r="1" ht="37.5" customHeight="1" spans="1:6">
      <c r="A1" s="110" t="s">
        <v>873</v>
      </c>
      <c r="B1" s="110"/>
      <c r="C1" s="110"/>
      <c r="D1" s="111"/>
      <c r="E1" s="110"/>
      <c r="F1" s="110"/>
    </row>
    <row r="2" ht="15.75" customHeight="1" spans="1:6">
      <c r="A2" s="89"/>
      <c r="B2" s="112"/>
      <c r="C2" s="112"/>
      <c r="D2" s="92"/>
      <c r="E2" s="112"/>
      <c r="F2" s="112" t="s">
        <v>110</v>
      </c>
    </row>
    <row r="3" s="35" customFormat="1" ht="39.75" customHeight="1" spans="1:6">
      <c r="A3" s="113" t="s">
        <v>850</v>
      </c>
      <c r="B3" s="113" t="s">
        <v>874</v>
      </c>
      <c r="C3" s="113" t="s">
        <v>119</v>
      </c>
      <c r="D3" s="113" t="s">
        <v>850</v>
      </c>
      <c r="E3" s="113" t="s">
        <v>874</v>
      </c>
      <c r="F3" s="113" t="s">
        <v>119</v>
      </c>
    </row>
    <row r="4" ht="22" customHeight="1" spans="1:6">
      <c r="A4" s="114" t="s">
        <v>875</v>
      </c>
      <c r="B4" s="115">
        <v>1484015.68</v>
      </c>
      <c r="C4" s="115">
        <v>1475940</v>
      </c>
      <c r="D4" s="116" t="s">
        <v>876</v>
      </c>
      <c r="E4" s="115">
        <v>1539174</v>
      </c>
      <c r="F4" s="115">
        <v>1434888</v>
      </c>
    </row>
    <row r="5" ht="22" customHeight="1" spans="1:6">
      <c r="A5" s="117" t="s">
        <v>877</v>
      </c>
      <c r="B5" s="115">
        <v>220800</v>
      </c>
      <c r="C5" s="115">
        <v>209800</v>
      </c>
      <c r="D5" s="116" t="s">
        <v>878</v>
      </c>
      <c r="E5" s="115">
        <v>405000</v>
      </c>
      <c r="F5" s="115">
        <v>169200</v>
      </c>
    </row>
    <row r="6" ht="22" customHeight="1" spans="1:6">
      <c r="A6" s="118" t="s">
        <v>879</v>
      </c>
      <c r="B6" s="115">
        <v>0</v>
      </c>
      <c r="C6" s="115">
        <v>0</v>
      </c>
      <c r="D6" s="116" t="s">
        <v>880</v>
      </c>
      <c r="E6" s="115">
        <v>0</v>
      </c>
      <c r="F6" s="115">
        <v>0</v>
      </c>
    </row>
    <row r="7" ht="22" customHeight="1" spans="1:6">
      <c r="A7" s="119" t="s">
        <v>881</v>
      </c>
      <c r="B7" s="115">
        <v>95760</v>
      </c>
      <c r="C7" s="115">
        <v>95650</v>
      </c>
      <c r="D7" s="120"/>
      <c r="E7" s="115"/>
      <c r="F7" s="115"/>
    </row>
    <row r="8" ht="22" customHeight="1" spans="1:6">
      <c r="A8" s="121" t="s">
        <v>882</v>
      </c>
      <c r="B8" s="115">
        <v>8354100</v>
      </c>
      <c r="C8" s="115">
        <v>7629196</v>
      </c>
      <c r="D8" s="120"/>
      <c r="E8" s="115"/>
      <c r="F8" s="115"/>
    </row>
    <row r="9" ht="22" customHeight="1" spans="1:6">
      <c r="A9" s="117" t="s">
        <v>883</v>
      </c>
      <c r="B9" s="115">
        <v>7813100</v>
      </c>
      <c r="C9" s="115">
        <v>7300000</v>
      </c>
      <c r="D9" s="120"/>
      <c r="E9" s="115"/>
      <c r="F9" s="115"/>
    </row>
    <row r="10" ht="22" customHeight="1" spans="1:6">
      <c r="A10" s="119" t="s">
        <v>884</v>
      </c>
      <c r="B10" s="115">
        <v>541000</v>
      </c>
      <c r="C10" s="115">
        <v>329196</v>
      </c>
      <c r="D10" s="120"/>
      <c r="E10" s="115"/>
      <c r="F10" s="115"/>
    </row>
    <row r="11" ht="22" customHeight="1" spans="1:6">
      <c r="A11" s="119" t="s">
        <v>885</v>
      </c>
      <c r="B11" s="115">
        <v>0</v>
      </c>
      <c r="C11" s="115">
        <v>0</v>
      </c>
      <c r="D11" s="120"/>
      <c r="E11" s="115"/>
      <c r="F11" s="115"/>
    </row>
    <row r="12" ht="22" customHeight="1" spans="1:6">
      <c r="A12" s="42" t="s">
        <v>886</v>
      </c>
      <c r="B12" s="115">
        <v>1233500</v>
      </c>
      <c r="C12" s="115">
        <v>25500</v>
      </c>
      <c r="D12" s="122" t="s">
        <v>887</v>
      </c>
      <c r="E12" s="115">
        <v>0</v>
      </c>
      <c r="F12" s="115">
        <v>0</v>
      </c>
    </row>
    <row r="13" ht="22" customHeight="1" spans="1:6">
      <c r="A13" s="42" t="s">
        <v>888</v>
      </c>
      <c r="B13" s="115">
        <v>141438.07</v>
      </c>
      <c r="C13" s="115">
        <v>155000</v>
      </c>
      <c r="D13" s="123" t="s">
        <v>889</v>
      </c>
      <c r="E13" s="115">
        <v>2105464.09</v>
      </c>
      <c r="F13" s="115">
        <v>135000</v>
      </c>
    </row>
    <row r="14" ht="22" customHeight="1" spans="1:6">
      <c r="A14" s="42" t="s">
        <v>890</v>
      </c>
      <c r="B14" s="115">
        <v>11308813.75</v>
      </c>
      <c r="C14" s="115">
        <v>9381286</v>
      </c>
      <c r="D14" s="124" t="s">
        <v>891</v>
      </c>
      <c r="E14" s="115">
        <v>4049638.09</v>
      </c>
      <c r="F14" s="115">
        <v>1739088</v>
      </c>
    </row>
    <row r="15" ht="22" customHeight="1" spans="1:6">
      <c r="A15" s="42" t="s">
        <v>892</v>
      </c>
      <c r="B15" s="115">
        <v>0</v>
      </c>
      <c r="C15" s="115">
        <v>0</v>
      </c>
      <c r="D15" s="125" t="s">
        <v>893</v>
      </c>
      <c r="E15" s="115">
        <v>0</v>
      </c>
      <c r="F15" s="115">
        <v>0</v>
      </c>
    </row>
    <row r="16" ht="22" customHeight="1" spans="1:6">
      <c r="A16" s="42" t="s">
        <v>894</v>
      </c>
      <c r="B16" s="115">
        <v>0</v>
      </c>
      <c r="C16" s="115">
        <v>0</v>
      </c>
      <c r="D16" s="124" t="s">
        <v>895</v>
      </c>
      <c r="E16" s="115">
        <v>0</v>
      </c>
      <c r="F16" s="115">
        <v>0</v>
      </c>
    </row>
    <row r="17" ht="22" customHeight="1" spans="1:6">
      <c r="A17" s="126" t="s">
        <v>896</v>
      </c>
      <c r="B17" s="115">
        <v>11308813.75</v>
      </c>
      <c r="C17" s="115">
        <v>9381286</v>
      </c>
      <c r="D17" s="127" t="s">
        <v>897</v>
      </c>
      <c r="E17" s="115">
        <v>4049638.09</v>
      </c>
      <c r="F17" s="115">
        <v>1739088</v>
      </c>
    </row>
    <row r="18" ht="22" customHeight="1" spans="1:6">
      <c r="A18" s="49"/>
      <c r="B18" s="115"/>
      <c r="C18" s="115"/>
      <c r="D18" s="125" t="s">
        <v>898</v>
      </c>
      <c r="E18" s="115">
        <v>7259175.66</v>
      </c>
      <c r="F18" s="115">
        <v>7642198</v>
      </c>
    </row>
    <row r="19" ht="22" customHeight="1" spans="1:6">
      <c r="A19" s="114" t="s">
        <v>899</v>
      </c>
      <c r="B19" s="115">
        <v>44304997.84</v>
      </c>
      <c r="C19" s="115">
        <v>51564173.5</v>
      </c>
      <c r="D19" s="124" t="s">
        <v>900</v>
      </c>
      <c r="E19" s="115">
        <v>51564173.5</v>
      </c>
      <c r="F19" s="115">
        <v>59206371.5</v>
      </c>
    </row>
    <row r="20" s="35" customFormat="1" ht="22" customHeight="1" spans="1:6">
      <c r="A20" s="113" t="s">
        <v>901</v>
      </c>
      <c r="B20" s="128">
        <v>55613811.59</v>
      </c>
      <c r="C20" s="128">
        <v>60945459.5</v>
      </c>
      <c r="D20" s="113" t="s">
        <v>901</v>
      </c>
      <c r="E20" s="128">
        <v>55613811.59</v>
      </c>
      <c r="F20" s="128">
        <v>60945459.5</v>
      </c>
    </row>
    <row r="21" ht="15.75" customHeight="1" spans="1:6">
      <c r="A21" s="129"/>
      <c r="B21" s="130"/>
      <c r="C21" s="130"/>
      <c r="D21" s="131"/>
      <c r="E21" s="132"/>
      <c r="F21" s="132"/>
    </row>
  </sheetData>
  <mergeCells count="1">
    <mergeCell ref="A1:F1"/>
  </mergeCells>
  <pageMargins left="0.67" right="0.35" top="0.79" bottom="0.39" header="0.51" footer="0.51"/>
  <pageSetup paperSize="9" firstPageNumber="70" orientation="landscape" useFirstPageNumber="1" errors="blank" horizontalDpi="600" verticalDpi="600"/>
  <headerFooter alignWithMargins="0">
    <oddFooter>&amp;C&amp;12—&amp;P—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SheetLayoutView="60" workbookViewId="0">
      <selection activeCell="D17" sqref="D17"/>
    </sheetView>
  </sheetViews>
  <sheetFormatPr defaultColWidth="9.13888888888889" defaultRowHeight="14.25" customHeight="1" outlineLevelCol="7"/>
  <cols>
    <col min="1" max="1" width="23.2222222222222" style="36" customWidth="1"/>
    <col min="2" max="4" width="17.2222222222222" style="85" customWidth="1"/>
    <col min="5" max="5" width="20.7777777777778" style="86" customWidth="1"/>
    <col min="6" max="8" width="17.2222222222222" style="85" customWidth="1"/>
    <col min="9" max="16384" width="9.13888888888889" style="36"/>
  </cols>
  <sheetData>
    <row r="1" ht="37.5" customHeight="1" spans="1:8">
      <c r="A1" s="37" t="s">
        <v>902</v>
      </c>
      <c r="B1" s="87"/>
      <c r="C1" s="88"/>
      <c r="D1" s="87"/>
      <c r="E1" s="71"/>
      <c r="F1" s="87"/>
      <c r="G1" s="88"/>
      <c r="H1" s="87"/>
    </row>
    <row r="2" ht="15.75" customHeight="1" spans="1:8">
      <c r="A2" s="89"/>
      <c r="B2" s="90"/>
      <c r="C2" s="91"/>
      <c r="D2" s="90"/>
      <c r="E2" s="92"/>
      <c r="F2" s="90"/>
      <c r="G2" s="91"/>
      <c r="H2" s="90" t="s">
        <v>110</v>
      </c>
    </row>
    <row r="3" s="35" customFormat="1" ht="33.75" customHeight="1" spans="1:8">
      <c r="A3" s="93" t="s">
        <v>850</v>
      </c>
      <c r="B3" s="94" t="s">
        <v>874</v>
      </c>
      <c r="C3" s="95"/>
      <c r="D3" s="94" t="s">
        <v>119</v>
      </c>
      <c r="E3" s="94" t="s">
        <v>850</v>
      </c>
      <c r="F3" s="94" t="s">
        <v>874</v>
      </c>
      <c r="G3" s="95"/>
      <c r="H3" s="94" t="s">
        <v>119</v>
      </c>
    </row>
    <row r="4" s="35" customFormat="1" ht="33.75" customHeight="1" spans="1:8">
      <c r="A4" s="96"/>
      <c r="B4" s="94"/>
      <c r="C4" s="97" t="s">
        <v>903</v>
      </c>
      <c r="D4" s="95"/>
      <c r="E4" s="95"/>
      <c r="F4" s="94"/>
      <c r="G4" s="97" t="s">
        <v>903</v>
      </c>
      <c r="H4" s="95"/>
    </row>
    <row r="5" ht="24" customHeight="1" spans="1:8">
      <c r="A5" s="98" t="s">
        <v>904</v>
      </c>
      <c r="B5" s="48">
        <v>55695415.2</v>
      </c>
      <c r="C5" s="48">
        <v>55695415.2</v>
      </c>
      <c r="D5" s="48">
        <v>58148366.33</v>
      </c>
      <c r="E5" s="99" t="s">
        <v>905</v>
      </c>
      <c r="F5" s="100">
        <v>113694177.42</v>
      </c>
      <c r="G5" s="100">
        <v>113099917.8</v>
      </c>
      <c r="H5" s="100">
        <v>118887692.6</v>
      </c>
    </row>
    <row r="6" ht="24" customHeight="1" spans="1:8">
      <c r="A6" s="101" t="s">
        <v>906</v>
      </c>
      <c r="B6" s="102">
        <v>280000</v>
      </c>
      <c r="C6" s="102">
        <v>280000</v>
      </c>
      <c r="D6" s="102">
        <v>300000</v>
      </c>
      <c r="E6" s="103"/>
      <c r="F6" s="104"/>
      <c r="G6" s="104"/>
      <c r="H6" s="104"/>
    </row>
    <row r="7" ht="24" customHeight="1" spans="1:8">
      <c r="A7" s="101" t="s">
        <v>907</v>
      </c>
      <c r="B7" s="102">
        <v>57218762.22</v>
      </c>
      <c r="C7" s="102">
        <v>56624502.6</v>
      </c>
      <c r="D7" s="102">
        <v>59939326.27</v>
      </c>
      <c r="E7" s="105"/>
      <c r="F7" s="104"/>
      <c r="G7" s="104"/>
      <c r="H7" s="104"/>
    </row>
    <row r="8" ht="24" customHeight="1" spans="1:8">
      <c r="A8" s="101" t="s">
        <v>908</v>
      </c>
      <c r="B8" s="102">
        <v>0</v>
      </c>
      <c r="C8" s="102">
        <v>0</v>
      </c>
      <c r="D8" s="102">
        <v>0</v>
      </c>
      <c r="E8" s="103"/>
      <c r="F8" s="104"/>
      <c r="G8" s="104"/>
      <c r="H8" s="104"/>
    </row>
    <row r="9" ht="24" customHeight="1" spans="1:8">
      <c r="A9" s="101" t="s">
        <v>909</v>
      </c>
      <c r="B9" s="102">
        <v>0</v>
      </c>
      <c r="C9" s="102">
        <v>0</v>
      </c>
      <c r="D9" s="102">
        <v>0</v>
      </c>
      <c r="E9" s="105"/>
      <c r="F9" s="104"/>
      <c r="G9" s="104"/>
      <c r="H9" s="104"/>
    </row>
    <row r="10" ht="24" customHeight="1" spans="1:8">
      <c r="A10" s="101" t="s">
        <v>910</v>
      </c>
      <c r="B10" s="102">
        <v>0</v>
      </c>
      <c r="C10" s="102">
        <v>0</v>
      </c>
      <c r="D10" s="102">
        <v>0</v>
      </c>
      <c r="E10" s="105" t="s">
        <v>911</v>
      </c>
      <c r="F10" s="102">
        <v>0</v>
      </c>
      <c r="G10" s="102">
        <v>0</v>
      </c>
      <c r="H10" s="102">
        <v>0</v>
      </c>
    </row>
    <row r="11" ht="24" customHeight="1" spans="1:8">
      <c r="A11" s="101" t="s">
        <v>912</v>
      </c>
      <c r="B11" s="102">
        <v>0</v>
      </c>
      <c r="C11" s="102">
        <v>0</v>
      </c>
      <c r="D11" s="102">
        <v>0</v>
      </c>
      <c r="E11" s="103"/>
      <c r="F11" s="104"/>
      <c r="G11" s="104"/>
      <c r="H11" s="104"/>
    </row>
    <row r="12" ht="24" customHeight="1" spans="1:8">
      <c r="A12" s="101" t="s">
        <v>913</v>
      </c>
      <c r="B12" s="102">
        <v>1500000</v>
      </c>
      <c r="C12" s="102">
        <v>1500000</v>
      </c>
      <c r="D12" s="102">
        <v>1500000</v>
      </c>
      <c r="E12" s="105" t="s">
        <v>914</v>
      </c>
      <c r="F12" s="102">
        <v>1000000</v>
      </c>
      <c r="G12" s="102">
        <v>1000000</v>
      </c>
      <c r="H12" s="102">
        <v>1000000</v>
      </c>
    </row>
    <row r="13" ht="24" customHeight="1" spans="1:8">
      <c r="A13" s="101" t="s">
        <v>915</v>
      </c>
      <c r="B13" s="102">
        <v>114694177.42</v>
      </c>
      <c r="C13" s="102">
        <v>114099917.8</v>
      </c>
      <c r="D13" s="102">
        <v>119887692.6</v>
      </c>
      <c r="E13" s="105" t="s">
        <v>916</v>
      </c>
      <c r="F13" s="104">
        <v>114694177.42</v>
      </c>
      <c r="G13" s="104">
        <v>114099917.8</v>
      </c>
      <c r="H13" s="104">
        <v>119887692.6</v>
      </c>
    </row>
    <row r="14" ht="24" customHeight="1" spans="1:8">
      <c r="A14" s="101" t="s">
        <v>917</v>
      </c>
      <c r="B14" s="102">
        <v>0</v>
      </c>
      <c r="C14" s="102">
        <v>0</v>
      </c>
      <c r="D14" s="102">
        <v>0</v>
      </c>
      <c r="E14" s="105" t="s">
        <v>918</v>
      </c>
      <c r="F14" s="102">
        <v>0</v>
      </c>
      <c r="G14" s="102">
        <v>0</v>
      </c>
      <c r="H14" s="102">
        <v>0</v>
      </c>
    </row>
    <row r="15" ht="24" customHeight="1" spans="1:8">
      <c r="A15" s="101" t="s">
        <v>919</v>
      </c>
      <c r="B15" s="102">
        <v>0</v>
      </c>
      <c r="C15" s="102">
        <v>0</v>
      </c>
      <c r="D15" s="102">
        <v>0</v>
      </c>
      <c r="E15" s="105" t="s">
        <v>920</v>
      </c>
      <c r="F15" s="102">
        <v>0</v>
      </c>
      <c r="G15" s="102">
        <v>0</v>
      </c>
      <c r="H15" s="102">
        <v>0</v>
      </c>
    </row>
    <row r="16" ht="24" customHeight="1" spans="1:8">
      <c r="A16" s="101" t="s">
        <v>921</v>
      </c>
      <c r="B16" s="102">
        <v>114694177.42</v>
      </c>
      <c r="C16" s="102">
        <v>114099917.8</v>
      </c>
      <c r="D16" s="102">
        <v>119887692.6</v>
      </c>
      <c r="E16" s="105" t="s">
        <v>922</v>
      </c>
      <c r="F16" s="104">
        <v>114694177.42</v>
      </c>
      <c r="G16" s="104">
        <v>114099917.8</v>
      </c>
      <c r="H16" s="104">
        <v>119887692.6</v>
      </c>
    </row>
    <row r="17" ht="24" customHeight="1" spans="1:8">
      <c r="A17" s="106"/>
      <c r="B17" s="102"/>
      <c r="C17" s="102"/>
      <c r="D17" s="102"/>
      <c r="E17" s="105" t="s">
        <v>923</v>
      </c>
      <c r="F17" s="104">
        <v>0</v>
      </c>
      <c r="G17" s="104">
        <v>0</v>
      </c>
      <c r="H17" s="104">
        <v>0</v>
      </c>
    </row>
    <row r="18" ht="24" customHeight="1" spans="1:8">
      <c r="A18" s="101" t="s">
        <v>924</v>
      </c>
      <c r="B18" s="102">
        <v>34613502.31</v>
      </c>
      <c r="C18" s="102" t="s">
        <v>925</v>
      </c>
      <c r="D18" s="102">
        <v>34613502.31</v>
      </c>
      <c r="E18" s="105" t="s">
        <v>926</v>
      </c>
      <c r="F18" s="104">
        <v>34613502.31</v>
      </c>
      <c r="G18" s="104"/>
      <c r="H18" s="104">
        <v>34613502.31</v>
      </c>
    </row>
    <row r="19" s="35" customFormat="1" ht="24" customHeight="1" spans="1:8">
      <c r="A19" s="107" t="s">
        <v>927</v>
      </c>
      <c r="B19" s="108">
        <v>149307679.73</v>
      </c>
      <c r="C19" s="108">
        <v>114099917.8</v>
      </c>
      <c r="D19" s="108">
        <v>154501194.91</v>
      </c>
      <c r="E19" s="107" t="s">
        <v>927</v>
      </c>
      <c r="F19" s="109">
        <v>149307679.73</v>
      </c>
      <c r="G19" s="109">
        <v>114099917.8</v>
      </c>
      <c r="H19" s="109">
        <v>154501194.91</v>
      </c>
    </row>
  </sheetData>
  <mergeCells count="7">
    <mergeCell ref="A1:H1"/>
    <mergeCell ref="B3:C3"/>
    <mergeCell ref="F3:G3"/>
    <mergeCell ref="A3:A4"/>
    <mergeCell ref="D3:D4"/>
    <mergeCell ref="E3:E4"/>
    <mergeCell ref="H3:H4"/>
  </mergeCells>
  <pageMargins left="0.63" right="0" top="0.59" bottom="0.39" header="0.51" footer="0.51"/>
  <pageSetup paperSize="9" firstPageNumber="71" orientation="landscape" useFirstPageNumber="1" errors="blank" horizontalDpi="600" verticalDpi="600"/>
  <headerFooter alignWithMargins="0">
    <oddFooter>&amp;C&amp;12—&amp;P—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SheetLayoutView="60" topLeftCell="A3" workbookViewId="0">
      <selection activeCell="D17" sqref="D17"/>
    </sheetView>
  </sheetViews>
  <sheetFormatPr defaultColWidth="9.13888888888889" defaultRowHeight="14.25" customHeight="1" outlineLevelCol="5"/>
  <cols>
    <col min="1" max="1" width="36.6666666666667" style="36" customWidth="1"/>
    <col min="2" max="3" width="18.5555555555556" style="70" customWidth="1"/>
    <col min="4" max="4" width="34.7777777777778" style="36" customWidth="1"/>
    <col min="5" max="6" width="18.5555555555556" style="70" customWidth="1"/>
    <col min="7" max="16384" width="9.13888888888889" style="36"/>
  </cols>
  <sheetData>
    <row r="1" ht="37.5" customHeight="1" spans="1:6">
      <c r="A1" s="37" t="s">
        <v>928</v>
      </c>
      <c r="B1" s="37"/>
      <c r="C1" s="37"/>
      <c r="D1" s="71"/>
      <c r="E1" s="37"/>
      <c r="F1" s="37"/>
    </row>
    <row r="2" ht="15.75" customHeight="1" spans="1:6">
      <c r="A2" s="72"/>
      <c r="B2" s="73"/>
      <c r="C2" s="73"/>
      <c r="D2" s="74"/>
      <c r="E2" s="73"/>
      <c r="F2" s="73" t="s">
        <v>110</v>
      </c>
    </row>
    <row r="3" s="35" customFormat="1" ht="24" customHeight="1" spans="1:6">
      <c r="A3" s="41" t="s">
        <v>850</v>
      </c>
      <c r="B3" s="41" t="s">
        <v>874</v>
      </c>
      <c r="C3" s="41" t="s">
        <v>119</v>
      </c>
      <c r="D3" s="75" t="s">
        <v>850</v>
      </c>
      <c r="E3" s="75" t="s">
        <v>874</v>
      </c>
      <c r="F3" s="75" t="s">
        <v>119</v>
      </c>
    </row>
    <row r="4" ht="23" customHeight="1" spans="1:6">
      <c r="A4" s="76" t="s">
        <v>929</v>
      </c>
      <c r="B4" s="43">
        <v>14272720</v>
      </c>
      <c r="C4" s="43">
        <v>16219000</v>
      </c>
      <c r="D4" s="77" t="s">
        <v>930</v>
      </c>
      <c r="E4" s="43">
        <v>42838600</v>
      </c>
      <c r="F4" s="43">
        <v>43535120</v>
      </c>
    </row>
    <row r="5" ht="23" customHeight="1" spans="1:6">
      <c r="A5" s="76" t="s">
        <v>931</v>
      </c>
      <c r="B5" s="43">
        <v>13674540</v>
      </c>
      <c r="C5" s="43">
        <v>15539250</v>
      </c>
      <c r="D5" s="77" t="s">
        <v>932</v>
      </c>
      <c r="E5" s="43">
        <v>38441800</v>
      </c>
      <c r="F5" s="43">
        <v>38575007.09</v>
      </c>
    </row>
    <row r="6" ht="23" customHeight="1" spans="1:6">
      <c r="A6" s="76" t="s">
        <v>933</v>
      </c>
      <c r="B6" s="43">
        <v>0</v>
      </c>
      <c r="C6" s="43">
        <v>0</v>
      </c>
      <c r="D6" s="77" t="s">
        <v>934</v>
      </c>
      <c r="E6" s="43">
        <v>4396800</v>
      </c>
      <c r="F6" s="43">
        <v>4960112.91</v>
      </c>
    </row>
    <row r="7" ht="23" customHeight="1" spans="1:6">
      <c r="A7" s="76" t="s">
        <v>935</v>
      </c>
      <c r="B7" s="43">
        <v>598180</v>
      </c>
      <c r="C7" s="43">
        <v>679750</v>
      </c>
      <c r="D7" s="77" t="s">
        <v>936</v>
      </c>
      <c r="E7" s="43">
        <v>3243800</v>
      </c>
      <c r="F7" s="43">
        <v>4216940</v>
      </c>
    </row>
    <row r="8" ht="23" customHeight="1" spans="1:6">
      <c r="A8" s="76" t="s">
        <v>937</v>
      </c>
      <c r="B8" s="43">
        <v>0</v>
      </c>
      <c r="C8" s="43">
        <v>0</v>
      </c>
      <c r="D8" s="77"/>
      <c r="E8" s="43"/>
      <c r="F8" s="43"/>
    </row>
    <row r="9" ht="23" customHeight="1" spans="1:6">
      <c r="A9" s="76" t="s">
        <v>906</v>
      </c>
      <c r="B9" s="43">
        <v>440000</v>
      </c>
      <c r="C9" s="43">
        <v>450000</v>
      </c>
      <c r="D9" s="77"/>
      <c r="E9" s="43"/>
      <c r="F9" s="43"/>
    </row>
    <row r="10" ht="23" customHeight="1" spans="1:6">
      <c r="A10" s="76" t="s">
        <v>907</v>
      </c>
      <c r="B10" s="43">
        <v>33735520</v>
      </c>
      <c r="C10" s="43">
        <v>35681800</v>
      </c>
      <c r="D10" s="77"/>
      <c r="E10" s="43"/>
      <c r="F10" s="43"/>
    </row>
    <row r="11" ht="23" customHeight="1" spans="1:6">
      <c r="A11" s="76" t="s">
        <v>938</v>
      </c>
      <c r="B11" s="43">
        <v>33735520</v>
      </c>
      <c r="C11" s="43">
        <v>35681800</v>
      </c>
      <c r="D11" s="77"/>
      <c r="E11" s="43"/>
      <c r="F11" s="43"/>
    </row>
    <row r="12" ht="23" customHeight="1" spans="1:6">
      <c r="A12" s="76" t="s">
        <v>939</v>
      </c>
      <c r="B12" s="43">
        <v>0</v>
      </c>
      <c r="C12" s="43">
        <v>0</v>
      </c>
      <c r="D12" s="77" t="s">
        <v>940</v>
      </c>
      <c r="E12" s="43">
        <v>0</v>
      </c>
      <c r="F12" s="43">
        <v>0</v>
      </c>
    </row>
    <row r="13" ht="23" customHeight="1" spans="1:6">
      <c r="A13" s="76" t="s">
        <v>941</v>
      </c>
      <c r="B13" s="62">
        <v>48448240</v>
      </c>
      <c r="C13" s="62">
        <v>52350800</v>
      </c>
      <c r="D13" s="78" t="s">
        <v>942</v>
      </c>
      <c r="E13" s="62">
        <v>46082400</v>
      </c>
      <c r="F13" s="62">
        <v>47752060</v>
      </c>
    </row>
    <row r="14" ht="23" customHeight="1" spans="1:6">
      <c r="A14" s="76" t="s">
        <v>943</v>
      </c>
      <c r="B14" s="62">
        <v>0</v>
      </c>
      <c r="C14" s="62">
        <v>0</v>
      </c>
      <c r="D14" s="78" t="s">
        <v>944</v>
      </c>
      <c r="E14" s="62">
        <v>0</v>
      </c>
      <c r="F14" s="62">
        <v>0</v>
      </c>
    </row>
    <row r="15" ht="23" customHeight="1" spans="1:6">
      <c r="A15" s="79" t="s">
        <v>945</v>
      </c>
      <c r="B15" s="62">
        <v>0</v>
      </c>
      <c r="C15" s="62">
        <v>0</v>
      </c>
      <c r="D15" s="78" t="s">
        <v>946</v>
      </c>
      <c r="E15" s="62">
        <v>0</v>
      </c>
      <c r="F15" s="62">
        <v>0</v>
      </c>
    </row>
    <row r="16" ht="23" customHeight="1" spans="1:6">
      <c r="A16" s="80" t="s">
        <v>947</v>
      </c>
      <c r="B16" s="62">
        <v>48448240</v>
      </c>
      <c r="C16" s="62">
        <v>52350800</v>
      </c>
      <c r="D16" s="78" t="s">
        <v>948</v>
      </c>
      <c r="E16" s="62">
        <v>46082400</v>
      </c>
      <c r="F16" s="62">
        <v>47752060</v>
      </c>
    </row>
    <row r="17" ht="23" customHeight="1" spans="1:6">
      <c r="A17" s="81"/>
      <c r="B17" s="62"/>
      <c r="C17" s="62"/>
      <c r="D17" s="78" t="s">
        <v>949</v>
      </c>
      <c r="E17" s="65">
        <v>2365840</v>
      </c>
      <c r="F17" s="65">
        <v>4598740</v>
      </c>
    </row>
    <row r="18" ht="23" customHeight="1" spans="1:6">
      <c r="A18" s="82" t="s">
        <v>950</v>
      </c>
      <c r="B18" s="62">
        <v>42362751.43</v>
      </c>
      <c r="C18" s="62">
        <v>44728591.43</v>
      </c>
      <c r="D18" s="78" t="s">
        <v>951</v>
      </c>
      <c r="E18" s="60">
        <v>44728591.43</v>
      </c>
      <c r="F18" s="60">
        <v>49327331.43</v>
      </c>
    </row>
    <row r="19" s="35" customFormat="1" ht="23" customHeight="1" spans="1:6">
      <c r="A19" s="83" t="s">
        <v>901</v>
      </c>
      <c r="B19" s="84">
        <v>90810991.43</v>
      </c>
      <c r="C19" s="84">
        <v>97079391.43</v>
      </c>
      <c r="D19" s="83" t="s">
        <v>901</v>
      </c>
      <c r="E19" s="84">
        <v>90810991.43</v>
      </c>
      <c r="F19" s="84">
        <v>97079391.43</v>
      </c>
    </row>
  </sheetData>
  <mergeCells count="1">
    <mergeCell ref="A1:F1"/>
  </mergeCells>
  <pageMargins left="0.75" right="0.63" top="0.79" bottom="0.59" header="0.63" footer="0.51"/>
  <pageSetup paperSize="9" firstPageNumber="72" orientation="landscape" useFirstPageNumber="1" errors="blank" horizontalDpi="600" verticalDpi="600"/>
  <headerFooter alignWithMargins="0">
    <oddFooter>&amp;C&amp;12—&amp;P—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SheetLayoutView="60" workbookViewId="0">
      <selection activeCell="D13" sqref="D13"/>
    </sheetView>
  </sheetViews>
  <sheetFormatPr defaultColWidth="9.13888888888889" defaultRowHeight="14.25" customHeight="1" outlineLevelCol="5"/>
  <cols>
    <col min="1" max="1" width="34.8888888888889" style="36" customWidth="1"/>
    <col min="2" max="3" width="19.4444444444444" style="36" customWidth="1"/>
    <col min="4" max="4" width="34.3333333333333" style="36" customWidth="1"/>
    <col min="5" max="6" width="19.4444444444444" style="36" customWidth="1"/>
    <col min="7" max="16384" width="9.13888888888889" style="36"/>
  </cols>
  <sheetData>
    <row r="1" ht="37.5" customHeight="1" spans="1:6">
      <c r="A1" s="37" t="s">
        <v>952</v>
      </c>
      <c r="B1" s="37"/>
      <c r="C1" s="37"/>
      <c r="D1" s="37"/>
      <c r="E1" s="37"/>
      <c r="F1" s="37"/>
    </row>
    <row r="2" ht="15.75" customHeight="1" spans="1:6">
      <c r="A2" s="38"/>
      <c r="B2" s="38"/>
      <c r="C2" s="38"/>
      <c r="D2" s="38"/>
      <c r="E2" s="39"/>
      <c r="F2" s="40" t="s">
        <v>110</v>
      </c>
    </row>
    <row r="3" s="35" customFormat="1" ht="39.75" customHeight="1" spans="1:6">
      <c r="A3" s="41" t="s">
        <v>850</v>
      </c>
      <c r="B3" s="41" t="s">
        <v>874</v>
      </c>
      <c r="C3" s="41" t="s">
        <v>119</v>
      </c>
      <c r="D3" s="41" t="s">
        <v>850</v>
      </c>
      <c r="E3" s="41" t="s">
        <v>874</v>
      </c>
      <c r="F3" s="41" t="s">
        <v>119</v>
      </c>
    </row>
    <row r="4" ht="22" customHeight="1" spans="1:6">
      <c r="A4" s="42" t="s">
        <v>953</v>
      </c>
      <c r="B4" s="43">
        <v>3395000</v>
      </c>
      <c r="C4" s="43">
        <v>3514135.2</v>
      </c>
      <c r="D4" s="44" t="s">
        <v>954</v>
      </c>
      <c r="E4" s="43">
        <v>1865000</v>
      </c>
      <c r="F4" s="43">
        <v>2200735</v>
      </c>
    </row>
    <row r="5" ht="22" customHeight="1" spans="1:6">
      <c r="A5" s="42" t="s">
        <v>906</v>
      </c>
      <c r="B5" s="43">
        <v>365500</v>
      </c>
      <c r="C5" s="43">
        <v>365865.5</v>
      </c>
      <c r="D5" s="45" t="s">
        <v>955</v>
      </c>
      <c r="E5" s="43">
        <v>443000</v>
      </c>
      <c r="F5" s="43">
        <v>492676.8</v>
      </c>
    </row>
    <row r="6" ht="22" customHeight="1" spans="1:6">
      <c r="A6" s="42" t="s">
        <v>907</v>
      </c>
      <c r="B6" s="46">
        <v>0</v>
      </c>
      <c r="C6" s="46">
        <v>0</v>
      </c>
      <c r="D6" s="44" t="s">
        <v>956</v>
      </c>
      <c r="E6" s="43">
        <v>0</v>
      </c>
      <c r="F6" s="43">
        <v>0</v>
      </c>
    </row>
    <row r="7" ht="22" customHeight="1" spans="1:6">
      <c r="A7" s="47"/>
      <c r="B7" s="48"/>
      <c r="C7" s="48"/>
      <c r="D7" s="44" t="s">
        <v>957</v>
      </c>
      <c r="E7" s="43">
        <v>67800</v>
      </c>
      <c r="F7" s="43">
        <v>67800</v>
      </c>
    </row>
    <row r="8" ht="22" customHeight="1" spans="1:6">
      <c r="A8" s="49"/>
      <c r="B8" s="50"/>
      <c r="C8" s="50"/>
      <c r="D8" s="44" t="s">
        <v>958</v>
      </c>
      <c r="E8" s="43">
        <v>160000</v>
      </c>
      <c r="F8" s="43">
        <v>227824</v>
      </c>
    </row>
    <row r="9" ht="22" customHeight="1" spans="1:6">
      <c r="A9" s="49"/>
      <c r="B9" s="50"/>
      <c r="C9" s="50"/>
      <c r="D9" s="51" t="s">
        <v>959</v>
      </c>
      <c r="E9" s="46">
        <v>65000</v>
      </c>
      <c r="F9" s="46">
        <v>65000.16</v>
      </c>
    </row>
    <row r="10" ht="22" customHeight="1" spans="1:6">
      <c r="A10" s="52"/>
      <c r="B10" s="48"/>
      <c r="C10" s="48"/>
      <c r="D10" s="53" t="s">
        <v>960</v>
      </c>
      <c r="E10" s="54">
        <v>113560</v>
      </c>
      <c r="F10" s="54">
        <v>146629.2</v>
      </c>
    </row>
    <row r="11" ht="22" customHeight="1" spans="1:6">
      <c r="A11" s="55" t="s">
        <v>939</v>
      </c>
      <c r="B11" s="56">
        <v>0</v>
      </c>
      <c r="C11" s="56">
        <v>0</v>
      </c>
      <c r="D11" s="57" t="s">
        <v>961</v>
      </c>
      <c r="E11" s="56">
        <v>0</v>
      </c>
      <c r="F11" s="56">
        <v>0</v>
      </c>
    </row>
    <row r="12" ht="22" customHeight="1" spans="1:6">
      <c r="A12" s="58" t="s">
        <v>912</v>
      </c>
      <c r="B12" s="56">
        <v>0</v>
      </c>
      <c r="C12" s="56">
        <v>0</v>
      </c>
      <c r="D12" s="56"/>
      <c r="E12" s="56"/>
      <c r="F12" s="56"/>
    </row>
    <row r="13" ht="22" customHeight="1" spans="1:6">
      <c r="A13" s="55" t="s">
        <v>962</v>
      </c>
      <c r="B13" s="56">
        <v>71330</v>
      </c>
      <c r="C13" s="56">
        <v>73176.75</v>
      </c>
      <c r="D13" s="57" t="s">
        <v>963</v>
      </c>
      <c r="E13" s="56">
        <v>1072.45</v>
      </c>
      <c r="F13" s="56">
        <v>2239.84</v>
      </c>
    </row>
    <row r="14" ht="22" customHeight="1" spans="1:6">
      <c r="A14" s="59" t="s">
        <v>964</v>
      </c>
      <c r="B14" s="60">
        <v>3831830</v>
      </c>
      <c r="C14" s="60">
        <v>3953177.45</v>
      </c>
      <c r="D14" s="61" t="s">
        <v>965</v>
      </c>
      <c r="E14" s="60">
        <v>2715432.45</v>
      </c>
      <c r="F14" s="60">
        <v>3202905</v>
      </c>
    </row>
    <row r="15" ht="22" customHeight="1" spans="1:6">
      <c r="A15" s="42" t="s">
        <v>966</v>
      </c>
      <c r="B15" s="62">
        <v>0</v>
      </c>
      <c r="C15" s="62">
        <v>0</v>
      </c>
      <c r="D15" s="63" t="s">
        <v>967</v>
      </c>
      <c r="E15" s="62">
        <v>0</v>
      </c>
      <c r="F15" s="62">
        <v>0</v>
      </c>
    </row>
    <row r="16" ht="22" customHeight="1" spans="1:6">
      <c r="A16" s="42" t="s">
        <v>968</v>
      </c>
      <c r="B16" s="62">
        <v>0</v>
      </c>
      <c r="C16" s="62">
        <v>0</v>
      </c>
      <c r="D16" s="63" t="s">
        <v>969</v>
      </c>
      <c r="E16" s="64">
        <v>168000</v>
      </c>
      <c r="F16" s="64">
        <v>169750</v>
      </c>
    </row>
    <row r="17" ht="22" customHeight="1" spans="1:6">
      <c r="A17" s="42" t="s">
        <v>970</v>
      </c>
      <c r="B17" s="65">
        <v>3831830</v>
      </c>
      <c r="C17" s="65">
        <v>3953177.45</v>
      </c>
      <c r="D17" s="63" t="s">
        <v>971</v>
      </c>
      <c r="E17" s="64">
        <v>2883432.45</v>
      </c>
      <c r="F17" s="64">
        <v>3372655</v>
      </c>
    </row>
    <row r="18" ht="22" customHeight="1" spans="1:6">
      <c r="A18" s="66"/>
      <c r="B18" s="67"/>
      <c r="C18" s="68"/>
      <c r="D18" s="63" t="s">
        <v>972</v>
      </c>
      <c r="E18" s="64">
        <v>948397.55</v>
      </c>
      <c r="F18" s="64">
        <v>580522.45</v>
      </c>
    </row>
    <row r="19" ht="22" customHeight="1" spans="1:6">
      <c r="A19" s="42" t="s">
        <v>973</v>
      </c>
      <c r="B19" s="62">
        <v>17803090.26</v>
      </c>
      <c r="C19" s="62">
        <v>18751487.81</v>
      </c>
      <c r="D19" s="63" t="s">
        <v>974</v>
      </c>
      <c r="E19" s="64">
        <v>18751487.81</v>
      </c>
      <c r="F19" s="64">
        <v>19332010.26</v>
      </c>
    </row>
    <row r="20" s="35" customFormat="1" ht="22" customHeight="1" spans="1:6">
      <c r="A20" s="41" t="s">
        <v>901</v>
      </c>
      <c r="B20" s="69">
        <v>21634920.26</v>
      </c>
      <c r="C20" s="69">
        <v>22704665.26</v>
      </c>
      <c r="D20" s="41" t="s">
        <v>901</v>
      </c>
      <c r="E20" s="69">
        <v>21634920.26</v>
      </c>
      <c r="F20" s="69">
        <v>22704665.26</v>
      </c>
    </row>
  </sheetData>
  <mergeCells count="1">
    <mergeCell ref="A1:F1"/>
  </mergeCells>
  <pageMargins left="0.71" right="0.35" top="0.63" bottom="0.59" header="0.51" footer="0.47"/>
  <pageSetup paperSize="9" firstPageNumber="73" orientation="landscape" useFirstPageNumber="1" errors="blank" horizontalDpi="600" verticalDpi="600"/>
  <headerFooter alignWithMargins="0">
    <oddFooter>&amp;C&amp;12—&amp;P—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85" zoomScaleNormal="85" workbookViewId="0">
      <selection activeCell="A1" sqref="A1:B1"/>
    </sheetView>
  </sheetViews>
  <sheetFormatPr defaultColWidth="9" defaultRowHeight="14.4" outlineLevelCol="1"/>
  <cols>
    <col min="1" max="1" width="66.75" style="4" customWidth="1"/>
    <col min="2" max="2" width="19.1296296296296" style="4" customWidth="1"/>
    <col min="3" max="16382" width="9" style="4"/>
  </cols>
  <sheetData>
    <row r="1" ht="24" spans="1:2">
      <c r="A1" s="32" t="s">
        <v>975</v>
      </c>
      <c r="B1" s="32"/>
    </row>
    <row r="2" ht="15.6" spans="1:2">
      <c r="A2" s="19"/>
      <c r="B2" s="34" t="s">
        <v>1</v>
      </c>
    </row>
    <row r="3" s="3" customFormat="1" ht="22" customHeight="1" spans="1:2">
      <c r="A3" s="24" t="s">
        <v>976</v>
      </c>
      <c r="B3" s="24"/>
    </row>
    <row r="4" s="3" customFormat="1" ht="22" customHeight="1" spans="1:2">
      <c r="A4" s="24" t="s">
        <v>977</v>
      </c>
      <c r="B4" s="25" t="s">
        <v>119</v>
      </c>
    </row>
    <row r="5" s="3" customFormat="1" ht="22" customHeight="1" spans="1:2">
      <c r="A5" s="26" t="s">
        <v>978</v>
      </c>
      <c r="B5" s="27">
        <v>0</v>
      </c>
    </row>
    <row r="6" s="3" customFormat="1" ht="22" customHeight="1" spans="1:2">
      <c r="A6" s="26" t="s">
        <v>979</v>
      </c>
      <c r="B6" s="27">
        <v>0</v>
      </c>
    </row>
    <row r="7" s="3" customFormat="1" ht="22" customHeight="1" spans="1:2">
      <c r="A7" s="26" t="s">
        <v>980</v>
      </c>
      <c r="B7" s="27">
        <v>0</v>
      </c>
    </row>
    <row r="8" s="3" customFormat="1" ht="22" customHeight="1" spans="1:2">
      <c r="A8" s="26" t="s">
        <v>981</v>
      </c>
      <c r="B8" s="27">
        <v>0</v>
      </c>
    </row>
    <row r="9" s="3" customFormat="1" ht="22" customHeight="1" spans="1:2">
      <c r="A9" s="26" t="s">
        <v>982</v>
      </c>
      <c r="B9" s="27">
        <v>0</v>
      </c>
    </row>
    <row r="10" s="3" customFormat="1" ht="22" customHeight="1" spans="1:2">
      <c r="A10" s="26" t="s">
        <v>983</v>
      </c>
      <c r="B10" s="27">
        <v>0</v>
      </c>
    </row>
    <row r="11" s="3" customFormat="1" ht="22" customHeight="1" spans="1:2">
      <c r="A11" s="26" t="s">
        <v>984</v>
      </c>
      <c r="B11" s="27">
        <v>0</v>
      </c>
    </row>
    <row r="12" s="3" customFormat="1" ht="22" customHeight="1" spans="1:2">
      <c r="A12" s="26" t="s">
        <v>985</v>
      </c>
      <c r="B12" s="27">
        <v>0</v>
      </c>
    </row>
    <row r="13" s="3" customFormat="1" ht="22" customHeight="1" spans="1:2">
      <c r="A13" s="26" t="s">
        <v>986</v>
      </c>
      <c r="B13" s="27">
        <v>0</v>
      </c>
    </row>
    <row r="14" s="3" customFormat="1" ht="22" customHeight="1" spans="1:2">
      <c r="A14" s="26" t="s">
        <v>987</v>
      </c>
      <c r="B14" s="27">
        <v>0</v>
      </c>
    </row>
    <row r="15" s="3" customFormat="1" ht="22" customHeight="1" spans="1:2">
      <c r="A15" s="26" t="s">
        <v>988</v>
      </c>
      <c r="B15" s="27">
        <v>0</v>
      </c>
    </row>
    <row r="16" s="3" customFormat="1" ht="22" customHeight="1" spans="1:2">
      <c r="A16" s="26" t="s">
        <v>989</v>
      </c>
      <c r="B16" s="27">
        <v>0</v>
      </c>
    </row>
    <row r="17" s="3" customFormat="1" ht="22" customHeight="1" spans="1:2">
      <c r="A17" s="26" t="s">
        <v>990</v>
      </c>
      <c r="B17" s="27">
        <v>0</v>
      </c>
    </row>
    <row r="18" s="3" customFormat="1" ht="22" customHeight="1" spans="1:2">
      <c r="A18" s="26" t="s">
        <v>991</v>
      </c>
      <c r="B18" s="27">
        <v>0</v>
      </c>
    </row>
    <row r="19" s="3" customFormat="1" ht="22" customHeight="1" spans="1:2">
      <c r="A19" s="26" t="s">
        <v>992</v>
      </c>
      <c r="B19" s="27">
        <v>0</v>
      </c>
    </row>
    <row r="20" s="3" customFormat="1" ht="22" customHeight="1" spans="1:2">
      <c r="A20" s="26" t="s">
        <v>993</v>
      </c>
      <c r="B20" s="27">
        <v>0</v>
      </c>
    </row>
    <row r="21" s="3" customFormat="1" ht="22" customHeight="1" spans="1:2">
      <c r="A21" s="26" t="s">
        <v>994</v>
      </c>
      <c r="B21" s="27">
        <v>0</v>
      </c>
    </row>
    <row r="22" s="3" customFormat="1" ht="22" customHeight="1" spans="1:2">
      <c r="A22" s="26" t="s">
        <v>995</v>
      </c>
      <c r="B22" s="27">
        <v>0</v>
      </c>
    </row>
    <row r="23" s="3" customFormat="1" ht="22" customHeight="1" spans="1:2">
      <c r="A23" s="26" t="s">
        <v>996</v>
      </c>
      <c r="B23" s="27">
        <v>0</v>
      </c>
    </row>
    <row r="24" s="3" customFormat="1" ht="22" customHeight="1" spans="1:2">
      <c r="A24" s="26" t="s">
        <v>997</v>
      </c>
      <c r="B24" s="27">
        <v>0</v>
      </c>
    </row>
    <row r="25" s="3" customFormat="1" ht="22" customHeight="1" spans="1:2">
      <c r="A25" s="26" t="s">
        <v>998</v>
      </c>
      <c r="B25" s="27">
        <v>0</v>
      </c>
    </row>
    <row r="26" s="3" customFormat="1" ht="22" customHeight="1" spans="1:2">
      <c r="A26" s="26" t="s">
        <v>999</v>
      </c>
      <c r="B26" s="27">
        <v>0</v>
      </c>
    </row>
    <row r="27" s="3" customFormat="1" ht="22" customHeight="1" spans="1:2">
      <c r="A27" s="26" t="s">
        <v>1000</v>
      </c>
      <c r="B27" s="27">
        <v>0</v>
      </c>
    </row>
    <row r="28" s="3" customFormat="1" ht="22" customHeight="1" spans="1:2">
      <c r="A28" s="28" t="s">
        <v>1001</v>
      </c>
      <c r="B28" s="27">
        <v>0</v>
      </c>
    </row>
    <row r="29" s="3" customFormat="1" ht="22" customHeight="1" spans="1:2">
      <c r="A29" s="28" t="s">
        <v>1002</v>
      </c>
      <c r="B29" s="27">
        <v>0</v>
      </c>
    </row>
    <row r="30" s="3" customFormat="1" ht="22" customHeight="1" spans="1:2">
      <c r="A30" s="30" t="s">
        <v>1003</v>
      </c>
      <c r="B30" s="27">
        <v>0</v>
      </c>
    </row>
    <row r="31" s="3" customFormat="1" ht="22" customHeight="1" spans="1:2">
      <c r="A31" s="29" t="s">
        <v>848</v>
      </c>
      <c r="B31" s="27">
        <f>94562+346</f>
        <v>94908</v>
      </c>
    </row>
    <row r="32" s="3" customFormat="1" ht="22" customHeight="1" spans="1:2">
      <c r="A32" s="29" t="s">
        <v>1004</v>
      </c>
      <c r="B32" s="27">
        <v>10716</v>
      </c>
    </row>
    <row r="33" s="3" customFormat="1" ht="22" customHeight="1" spans="1:2">
      <c r="A33" s="29" t="s">
        <v>1005</v>
      </c>
      <c r="B33" s="27">
        <v>5011</v>
      </c>
    </row>
    <row r="34" s="3" customFormat="1" ht="22" customHeight="1" spans="1:2">
      <c r="A34" s="29" t="s">
        <v>1006</v>
      </c>
      <c r="B34" s="27"/>
    </row>
    <row r="35" s="3" customFormat="1" ht="22" customHeight="1" spans="1:2">
      <c r="A35" s="24" t="s">
        <v>1007</v>
      </c>
      <c r="B35" s="27">
        <f>SUM(B31:B34)</f>
        <v>110635</v>
      </c>
    </row>
    <row r="36" s="3" customFormat="1" ht="38" customHeight="1" spans="1:2">
      <c r="A36" s="31" t="s">
        <v>1008</v>
      </c>
      <c r="B36" s="31"/>
    </row>
  </sheetData>
  <mergeCells count="3">
    <mergeCell ref="A1:B1"/>
    <mergeCell ref="A3:B3"/>
    <mergeCell ref="A36:B36"/>
  </mergeCells>
  <pageMargins left="0.826388888888889" right="0.747916666666667" top="0.590277777777778" bottom="0.668055555555556" header="0.511805555555556" footer="0.511805555555556"/>
  <pageSetup paperSize="9" scale="72" firstPageNumber="63" orientation="landscape" useFirstPageNumber="1" horizontalDpi="600"/>
  <headerFooter>
    <oddFooter>&amp;C&amp;16—&amp;P—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7"/>
  <sheetViews>
    <sheetView zoomScale="85" zoomScaleNormal="85" workbookViewId="0">
      <selection activeCell="A17" sqref="A17"/>
    </sheetView>
  </sheetViews>
  <sheetFormatPr defaultColWidth="9" defaultRowHeight="14.4" outlineLevelCol="1"/>
  <cols>
    <col min="1" max="1" width="77.1296296296296" style="4" customWidth="1"/>
    <col min="2" max="2" width="19.3796296296296" style="4" customWidth="1"/>
    <col min="3" max="16382" width="9" style="4"/>
  </cols>
  <sheetData>
    <row r="1" ht="24" spans="1:2">
      <c r="A1" s="32" t="s">
        <v>1009</v>
      </c>
      <c r="B1" s="32"/>
    </row>
    <row r="2" ht="15.6" spans="1:2">
      <c r="A2" s="20"/>
      <c r="B2" s="21" t="s">
        <v>1</v>
      </c>
    </row>
    <row r="3" s="3" customFormat="1" ht="22" customHeight="1" spans="1:2">
      <c r="A3" s="24" t="s">
        <v>1010</v>
      </c>
      <c r="B3" s="24"/>
    </row>
    <row r="4" s="3" customFormat="1" ht="22" customHeight="1" spans="1:2">
      <c r="A4" s="24" t="s">
        <v>977</v>
      </c>
      <c r="B4" s="25" t="s">
        <v>119</v>
      </c>
    </row>
    <row r="5" s="3" customFormat="1" ht="22" customHeight="1" spans="1:2">
      <c r="A5" s="26" t="s">
        <v>1011</v>
      </c>
      <c r="B5" s="27">
        <v>0</v>
      </c>
    </row>
    <row r="6" s="3" customFormat="1" ht="22" customHeight="1" spans="1:2">
      <c r="A6" s="26" t="s">
        <v>1012</v>
      </c>
      <c r="B6" s="27">
        <v>0</v>
      </c>
    </row>
    <row r="7" s="3" customFormat="1" ht="22" customHeight="1" spans="1:2">
      <c r="A7" s="26" t="s">
        <v>1013</v>
      </c>
      <c r="B7" s="27">
        <v>0</v>
      </c>
    </row>
    <row r="8" s="3" customFormat="1" ht="22" customHeight="1" spans="1:2">
      <c r="A8" s="26" t="s">
        <v>1014</v>
      </c>
      <c r="B8" s="27">
        <v>0</v>
      </c>
    </row>
    <row r="9" s="3" customFormat="1" ht="22" customHeight="1" spans="1:2">
      <c r="A9" s="26" t="s">
        <v>1015</v>
      </c>
      <c r="B9" s="27">
        <v>0</v>
      </c>
    </row>
    <row r="10" s="3" customFormat="1" ht="22" customHeight="1" spans="1:2">
      <c r="A10" s="26" t="s">
        <v>1016</v>
      </c>
      <c r="B10" s="27">
        <v>0</v>
      </c>
    </row>
    <row r="11" s="3" customFormat="1" ht="22" customHeight="1" spans="1:2">
      <c r="A11" s="26" t="s">
        <v>1017</v>
      </c>
      <c r="B11" s="27">
        <f>SUM(B12:B14)</f>
        <v>318</v>
      </c>
    </row>
    <row r="12" s="3" customFormat="1" ht="22" customHeight="1" spans="1:2">
      <c r="A12" s="26" t="s">
        <v>1018</v>
      </c>
      <c r="B12" s="27">
        <v>318</v>
      </c>
    </row>
    <row r="13" s="3" customFormat="1" ht="22" customHeight="1" spans="1:2">
      <c r="A13" s="26" t="s">
        <v>1019</v>
      </c>
      <c r="B13" s="27">
        <v>0</v>
      </c>
    </row>
    <row r="14" s="3" customFormat="1" ht="22" customHeight="1" spans="1:2">
      <c r="A14" s="26" t="s">
        <v>1020</v>
      </c>
      <c r="B14" s="27">
        <v>0</v>
      </c>
    </row>
    <row r="15" s="3" customFormat="1" ht="22" customHeight="1" spans="1:2">
      <c r="A15" s="26" t="s">
        <v>1021</v>
      </c>
      <c r="B15" s="27">
        <v>0</v>
      </c>
    </row>
    <row r="16" s="3" customFormat="1" ht="22" customHeight="1" spans="1:2">
      <c r="A16" s="26" t="s">
        <v>1022</v>
      </c>
      <c r="B16" s="27">
        <v>0</v>
      </c>
    </row>
    <row r="17" s="3" customFormat="1" ht="22" customHeight="1" spans="1:2">
      <c r="A17" s="26" t="s">
        <v>1023</v>
      </c>
      <c r="B17" s="27">
        <v>0</v>
      </c>
    </row>
    <row r="18" s="3" customFormat="1" ht="22" customHeight="1" spans="1:2">
      <c r="A18" s="26" t="s">
        <v>1024</v>
      </c>
      <c r="B18" s="27">
        <f>SUM(B19:B27)</f>
        <v>58478.7</v>
      </c>
    </row>
    <row r="19" s="3" customFormat="1" ht="22" customHeight="1" spans="1:2">
      <c r="A19" s="26" t="s">
        <v>1025</v>
      </c>
      <c r="B19" s="27">
        <f>52207.8+6216</f>
        <v>58423.8</v>
      </c>
    </row>
    <row r="20" s="3" customFormat="1" ht="22" customHeight="1" spans="1:2">
      <c r="A20" s="26" t="s">
        <v>1026</v>
      </c>
      <c r="B20" s="27">
        <v>0</v>
      </c>
    </row>
    <row r="21" s="3" customFormat="1" ht="22" customHeight="1" spans="1:2">
      <c r="A21" s="26" t="s">
        <v>1027</v>
      </c>
      <c r="B21" s="27">
        <v>0</v>
      </c>
    </row>
    <row r="22" s="3" customFormat="1" ht="22" customHeight="1" spans="1:2">
      <c r="A22" s="26" t="s">
        <v>1028</v>
      </c>
      <c r="B22" s="27">
        <v>54.9</v>
      </c>
    </row>
    <row r="23" s="3" customFormat="1" ht="22" customHeight="1" spans="1:2">
      <c r="A23" s="26" t="s">
        <v>1029</v>
      </c>
      <c r="B23" s="27">
        <v>0</v>
      </c>
    </row>
    <row r="24" s="3" customFormat="1" ht="22" customHeight="1" spans="1:2">
      <c r="A24" s="26" t="s">
        <v>1030</v>
      </c>
      <c r="B24" s="27">
        <v>0</v>
      </c>
    </row>
    <row r="25" s="3" customFormat="1" ht="22" customHeight="1" spans="1:2">
      <c r="A25" s="26" t="s">
        <v>1031</v>
      </c>
      <c r="B25" s="27">
        <v>0</v>
      </c>
    </row>
    <row r="26" s="3" customFormat="1" ht="22" customHeight="1" spans="1:2">
      <c r="A26" s="26" t="s">
        <v>1032</v>
      </c>
      <c r="B26" s="27">
        <v>0</v>
      </c>
    </row>
    <row r="27" s="3" customFormat="1" ht="22" customHeight="1" spans="1:2">
      <c r="A27" s="26" t="s">
        <v>1033</v>
      </c>
      <c r="B27" s="27">
        <v>0</v>
      </c>
    </row>
    <row r="28" s="3" customFormat="1" ht="22" customHeight="1" spans="1:2">
      <c r="A28" s="26" t="s">
        <v>1034</v>
      </c>
      <c r="B28" s="27">
        <f>SUM(B29:B33)</f>
        <v>0</v>
      </c>
    </row>
    <row r="29" s="3" customFormat="1" ht="22" customHeight="1" spans="1:2">
      <c r="A29" s="29" t="s">
        <v>1035</v>
      </c>
      <c r="B29" s="27">
        <v>0</v>
      </c>
    </row>
    <row r="30" s="3" customFormat="1" ht="22" customHeight="1" spans="1:2">
      <c r="A30" s="29" t="s">
        <v>1036</v>
      </c>
      <c r="B30" s="27">
        <v>0</v>
      </c>
    </row>
    <row r="31" s="3" customFormat="1" ht="22" customHeight="1" spans="1:2">
      <c r="A31" s="29" t="s">
        <v>1037</v>
      </c>
      <c r="B31" s="27">
        <v>0</v>
      </c>
    </row>
    <row r="32" s="3" customFormat="1" ht="22" customHeight="1" spans="1:2">
      <c r="A32" s="29" t="s">
        <v>1038</v>
      </c>
      <c r="B32" s="27">
        <v>0</v>
      </c>
    </row>
    <row r="33" s="3" customFormat="1" ht="22" customHeight="1" spans="1:2">
      <c r="A33" s="29" t="s">
        <v>1039</v>
      </c>
      <c r="B33" s="27">
        <v>0</v>
      </c>
    </row>
    <row r="34" s="3" customFormat="1" ht="22" customHeight="1" spans="1:2">
      <c r="A34" s="26" t="s">
        <v>1040</v>
      </c>
      <c r="B34" s="27">
        <v>0</v>
      </c>
    </row>
    <row r="35" s="3" customFormat="1" ht="22" customHeight="1" spans="1:2">
      <c r="A35" s="29" t="s">
        <v>1041</v>
      </c>
      <c r="B35" s="27">
        <v>0</v>
      </c>
    </row>
    <row r="36" s="3" customFormat="1" ht="22" customHeight="1" spans="1:2">
      <c r="A36" s="29" t="s">
        <v>1042</v>
      </c>
      <c r="B36" s="27">
        <v>0</v>
      </c>
    </row>
    <row r="37" s="3" customFormat="1" ht="22" customHeight="1" spans="1:2">
      <c r="A37" s="29" t="s">
        <v>1043</v>
      </c>
      <c r="B37" s="27">
        <v>0</v>
      </c>
    </row>
    <row r="38" s="3" customFormat="1" ht="22" customHeight="1" spans="1:2">
      <c r="A38" s="29" t="s">
        <v>1044</v>
      </c>
      <c r="B38" s="27">
        <v>0</v>
      </c>
    </row>
    <row r="39" s="3" customFormat="1" ht="22" customHeight="1" spans="1:2">
      <c r="A39" s="29" t="s">
        <v>1045</v>
      </c>
      <c r="B39" s="27">
        <v>0</v>
      </c>
    </row>
    <row r="40" s="3" customFormat="1" ht="22" customHeight="1" spans="1:2">
      <c r="A40" s="29" t="s">
        <v>1046</v>
      </c>
      <c r="B40" s="27">
        <v>0</v>
      </c>
    </row>
    <row r="41" s="3" customFormat="1" ht="22" customHeight="1" spans="1:2">
      <c r="A41" s="29" t="s">
        <v>1047</v>
      </c>
      <c r="B41" s="27">
        <v>0</v>
      </c>
    </row>
    <row r="42" s="3" customFormat="1" ht="22" customHeight="1" spans="1:2">
      <c r="A42" s="29" t="s">
        <v>1048</v>
      </c>
      <c r="B42" s="27">
        <v>0</v>
      </c>
    </row>
    <row r="43" s="3" customFormat="1" ht="22" customHeight="1" spans="1:2">
      <c r="A43" s="29" t="s">
        <v>1049</v>
      </c>
      <c r="B43" s="27">
        <v>0</v>
      </c>
    </row>
    <row r="44" s="3" customFormat="1" ht="22" customHeight="1" spans="1:2">
      <c r="A44" s="29" t="s">
        <v>1050</v>
      </c>
      <c r="B44" s="27">
        <v>0</v>
      </c>
    </row>
    <row r="45" s="3" customFormat="1" ht="22" customHeight="1" spans="1:2">
      <c r="A45" s="26" t="s">
        <v>1051</v>
      </c>
      <c r="B45" s="27">
        <v>0</v>
      </c>
    </row>
    <row r="46" s="3" customFormat="1" ht="22" customHeight="1" spans="1:2">
      <c r="A46" s="29" t="s">
        <v>1052</v>
      </c>
      <c r="B46" s="27">
        <v>0</v>
      </c>
    </row>
    <row r="47" s="3" customFormat="1" ht="22" customHeight="1" spans="1:2">
      <c r="A47" s="26" t="s">
        <v>1053</v>
      </c>
      <c r="B47" s="27">
        <v>0</v>
      </c>
    </row>
    <row r="48" s="3" customFormat="1" ht="22" customHeight="1" spans="1:2">
      <c r="A48" s="26" t="s">
        <v>1054</v>
      </c>
      <c r="B48" s="27">
        <v>0</v>
      </c>
    </row>
    <row r="49" s="3" customFormat="1" ht="22" customHeight="1" spans="1:2">
      <c r="A49" s="26" t="s">
        <v>1055</v>
      </c>
      <c r="B49" s="27">
        <f>SUM(B50:B52)</f>
        <v>269.3</v>
      </c>
    </row>
    <row r="50" s="3" customFormat="1" ht="22" customHeight="1" spans="1:2">
      <c r="A50" s="29" t="s">
        <v>1056</v>
      </c>
      <c r="B50" s="27">
        <v>0</v>
      </c>
    </row>
    <row r="51" s="3" customFormat="1" ht="22" customHeight="1" spans="1:2">
      <c r="A51" s="29" t="s">
        <v>1057</v>
      </c>
      <c r="B51" s="27">
        <v>0</v>
      </c>
    </row>
    <row r="52" s="3" customFormat="1" ht="22" customHeight="1" spans="1:2">
      <c r="A52" s="29" t="s">
        <v>1058</v>
      </c>
      <c r="B52" s="27">
        <f>241.3+3+25</f>
        <v>269.3</v>
      </c>
    </row>
    <row r="53" s="3" customFormat="1" ht="22" customHeight="1" spans="1:2">
      <c r="A53" s="30" t="s">
        <v>1059</v>
      </c>
      <c r="B53" s="27">
        <f>B5+B7+B11+B15+B18+B28+B34+B45+B47+B49</f>
        <v>59066</v>
      </c>
    </row>
    <row r="54" s="3" customFormat="1" ht="22" customHeight="1" spans="1:2">
      <c r="A54" s="29" t="s">
        <v>1060</v>
      </c>
      <c r="B54" s="27"/>
    </row>
    <row r="55" s="3" customFormat="1" ht="22" customHeight="1" spans="1:2">
      <c r="A55" s="29" t="s">
        <v>1061</v>
      </c>
      <c r="B55" s="27">
        <v>46558</v>
      </c>
    </row>
    <row r="56" s="3" customFormat="1" ht="22" customHeight="1" spans="1:2">
      <c r="A56" s="29" t="s">
        <v>1062</v>
      </c>
      <c r="B56" s="27"/>
    </row>
    <row r="57" s="3" customFormat="1" ht="22" customHeight="1" spans="1:2">
      <c r="A57" s="29" t="s">
        <v>1063</v>
      </c>
      <c r="B57" s="27"/>
    </row>
    <row r="58" s="3" customFormat="1" ht="22" customHeight="1" spans="1:2">
      <c r="A58" s="29" t="s">
        <v>1064</v>
      </c>
      <c r="B58" s="27"/>
    </row>
    <row r="59" s="3" customFormat="1" ht="22" customHeight="1" spans="1:2">
      <c r="A59" s="29" t="s">
        <v>1065</v>
      </c>
      <c r="B59" s="27"/>
    </row>
    <row r="60" s="3" customFormat="1" ht="22" customHeight="1" spans="1:2">
      <c r="A60" s="29" t="s">
        <v>1066</v>
      </c>
      <c r="B60" s="27">
        <v>5011</v>
      </c>
    </row>
    <row r="61" s="3" customFormat="1" ht="22" customHeight="1" spans="1:2">
      <c r="A61" s="29" t="s">
        <v>1067</v>
      </c>
      <c r="B61" s="27"/>
    </row>
    <row r="62" s="3" customFormat="1" ht="22" customHeight="1" spans="1:2">
      <c r="A62" s="24" t="s">
        <v>1068</v>
      </c>
      <c r="B62" s="27">
        <f>SUM(B53:B61)</f>
        <v>110635</v>
      </c>
    </row>
    <row r="63" s="3" customFormat="1" ht="17.4" spans="1:2">
      <c r="A63" s="31"/>
      <c r="B63" s="31"/>
    </row>
    <row r="67" spans="1:2">
      <c r="A67" s="33"/>
      <c r="B67" s="33"/>
    </row>
  </sheetData>
  <mergeCells count="3">
    <mergeCell ref="A1:B1"/>
    <mergeCell ref="A3:B3"/>
    <mergeCell ref="A63:B63"/>
  </mergeCells>
  <pageMargins left="0.826388888888889" right="0.747916666666667" top="0.590277777777778" bottom="0.668055555555556" header="0.511805555555556" footer="0.511805555555556"/>
  <pageSetup paperSize="9" scale="72" firstPageNumber="63" orientation="landscape" useFirstPageNumber="1" horizontalDpi="600"/>
  <headerFooter>
    <oddFooter>&amp;C&amp;16—&amp;P—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opLeftCell="A49" workbookViewId="0">
      <selection activeCell="A63" sqref="A63:D63"/>
    </sheetView>
  </sheetViews>
  <sheetFormatPr defaultColWidth="8.88888888888889" defaultRowHeight="14.4" outlineLevelCol="3"/>
  <cols>
    <col min="1" max="1" width="66.75" customWidth="1"/>
    <col min="2" max="2" width="19.1296296296296" customWidth="1"/>
    <col min="3" max="3" width="77.1296296296296" customWidth="1"/>
    <col min="4" max="4" width="19.3796296296296" customWidth="1"/>
  </cols>
  <sheetData>
    <row r="1" ht="24" spans="1:4">
      <c r="A1" s="18" t="s">
        <v>1069</v>
      </c>
      <c r="B1" s="18"/>
      <c r="C1" s="18"/>
      <c r="D1" s="18"/>
    </row>
    <row r="2" ht="15.6" spans="1:4">
      <c r="A2" s="19"/>
      <c r="B2" s="20"/>
      <c r="C2" s="20"/>
      <c r="D2" s="21" t="s">
        <v>1</v>
      </c>
    </row>
    <row r="3" ht="17.4" spans="1:4">
      <c r="A3" s="22" t="s">
        <v>976</v>
      </c>
      <c r="B3" s="23"/>
      <c r="C3" s="24" t="s">
        <v>1010</v>
      </c>
      <c r="D3" s="24"/>
    </row>
    <row r="4" ht="17.4" spans="1:4">
      <c r="A4" s="24" t="s">
        <v>977</v>
      </c>
      <c r="B4" s="25" t="s">
        <v>119</v>
      </c>
      <c r="C4" s="24" t="s">
        <v>977</v>
      </c>
      <c r="D4" s="25" t="s">
        <v>119</v>
      </c>
    </row>
    <row r="5" ht="17.4" spans="1:4">
      <c r="A5" s="26" t="s">
        <v>978</v>
      </c>
      <c r="B5" s="27">
        <v>0</v>
      </c>
      <c r="C5" s="26" t="s">
        <v>1011</v>
      </c>
      <c r="D5" s="27">
        <v>0</v>
      </c>
    </row>
    <row r="6" ht="17.4" spans="1:4">
      <c r="A6" s="26" t="s">
        <v>979</v>
      </c>
      <c r="B6" s="27">
        <v>0</v>
      </c>
      <c r="C6" s="26" t="s">
        <v>1012</v>
      </c>
      <c r="D6" s="27">
        <v>0</v>
      </c>
    </row>
    <row r="7" ht="17.4" spans="1:4">
      <c r="A7" s="26" t="s">
        <v>980</v>
      </c>
      <c r="B7" s="27">
        <v>0</v>
      </c>
      <c r="C7" s="26" t="s">
        <v>1013</v>
      </c>
      <c r="D7" s="27">
        <v>0</v>
      </c>
    </row>
    <row r="8" ht="17.4" spans="1:4">
      <c r="A8" s="26" t="s">
        <v>981</v>
      </c>
      <c r="B8" s="27">
        <v>0</v>
      </c>
      <c r="C8" s="26" t="s">
        <v>1014</v>
      </c>
      <c r="D8" s="27">
        <v>0</v>
      </c>
    </row>
    <row r="9" ht="17.4" spans="1:4">
      <c r="A9" s="26" t="s">
        <v>982</v>
      </c>
      <c r="B9" s="27">
        <v>0</v>
      </c>
      <c r="C9" s="26" t="s">
        <v>1015</v>
      </c>
      <c r="D9" s="27">
        <v>0</v>
      </c>
    </row>
    <row r="10" ht="17.4" spans="1:4">
      <c r="A10" s="26" t="s">
        <v>983</v>
      </c>
      <c r="B10" s="27">
        <v>0</v>
      </c>
      <c r="C10" s="26" t="s">
        <v>1016</v>
      </c>
      <c r="D10" s="27">
        <v>0</v>
      </c>
    </row>
    <row r="11" ht="17.4" spans="1:4">
      <c r="A11" s="26" t="s">
        <v>984</v>
      </c>
      <c r="B11" s="27">
        <v>0</v>
      </c>
      <c r="C11" s="26" t="s">
        <v>1017</v>
      </c>
      <c r="D11" s="27">
        <v>0</v>
      </c>
    </row>
    <row r="12" ht="17.4" spans="1:4">
      <c r="A12" s="26" t="s">
        <v>985</v>
      </c>
      <c r="B12" s="27">
        <v>0</v>
      </c>
      <c r="C12" s="26" t="s">
        <v>1018</v>
      </c>
      <c r="D12" s="27">
        <v>0</v>
      </c>
    </row>
    <row r="13" ht="17.4" spans="1:4">
      <c r="A13" s="26" t="s">
        <v>986</v>
      </c>
      <c r="B13" s="27">
        <v>0</v>
      </c>
      <c r="C13" s="26" t="s">
        <v>1019</v>
      </c>
      <c r="D13" s="27">
        <v>0</v>
      </c>
    </row>
    <row r="14" ht="17.4" spans="1:4">
      <c r="A14" s="26" t="s">
        <v>987</v>
      </c>
      <c r="B14" s="27">
        <v>0</v>
      </c>
      <c r="C14" s="26" t="s">
        <v>1020</v>
      </c>
      <c r="D14" s="27">
        <v>0</v>
      </c>
    </row>
    <row r="15" ht="17.4" spans="1:4">
      <c r="A15" s="26" t="s">
        <v>988</v>
      </c>
      <c r="B15" s="27">
        <v>0</v>
      </c>
      <c r="C15" s="26" t="s">
        <v>1021</v>
      </c>
      <c r="D15" s="27">
        <v>0</v>
      </c>
    </row>
    <row r="16" ht="17.4" spans="1:4">
      <c r="A16" s="26" t="s">
        <v>989</v>
      </c>
      <c r="B16" s="27">
        <v>0</v>
      </c>
      <c r="C16" s="26" t="s">
        <v>1022</v>
      </c>
      <c r="D16" s="27">
        <v>0</v>
      </c>
    </row>
    <row r="17" ht="17.4" spans="1:4">
      <c r="A17" s="26" t="s">
        <v>990</v>
      </c>
      <c r="B17" s="27">
        <v>0</v>
      </c>
      <c r="C17" s="26" t="s">
        <v>1023</v>
      </c>
      <c r="D17" s="27">
        <v>0</v>
      </c>
    </row>
    <row r="18" ht="17.4" spans="1:4">
      <c r="A18" s="26" t="s">
        <v>991</v>
      </c>
      <c r="B18" s="27">
        <v>0</v>
      </c>
      <c r="C18" s="26" t="s">
        <v>1024</v>
      </c>
      <c r="D18" s="27">
        <v>0</v>
      </c>
    </row>
    <row r="19" ht="17.4" spans="1:4">
      <c r="A19" s="26" t="s">
        <v>992</v>
      </c>
      <c r="B19" s="27">
        <v>0</v>
      </c>
      <c r="C19" s="26" t="s">
        <v>1025</v>
      </c>
      <c r="D19" s="27">
        <v>0</v>
      </c>
    </row>
    <row r="20" ht="17.4" spans="1:4">
      <c r="A20" s="26" t="s">
        <v>993</v>
      </c>
      <c r="B20" s="27">
        <v>0</v>
      </c>
      <c r="C20" s="26" t="s">
        <v>1026</v>
      </c>
      <c r="D20" s="27">
        <v>0</v>
      </c>
    </row>
    <row r="21" ht="17.4" spans="1:4">
      <c r="A21" s="26" t="s">
        <v>994</v>
      </c>
      <c r="B21" s="27">
        <v>0</v>
      </c>
      <c r="C21" s="26" t="s">
        <v>1027</v>
      </c>
      <c r="D21" s="27">
        <v>0</v>
      </c>
    </row>
    <row r="22" ht="17.4" spans="1:4">
      <c r="A22" s="26" t="s">
        <v>995</v>
      </c>
      <c r="B22" s="27">
        <v>0</v>
      </c>
      <c r="C22" s="26" t="s">
        <v>1028</v>
      </c>
      <c r="D22" s="27">
        <v>0</v>
      </c>
    </row>
    <row r="23" ht="17.4" spans="1:4">
      <c r="A23" s="26" t="s">
        <v>996</v>
      </c>
      <c r="B23" s="27">
        <v>0</v>
      </c>
      <c r="C23" s="26" t="s">
        <v>1029</v>
      </c>
      <c r="D23" s="27">
        <v>0</v>
      </c>
    </row>
    <row r="24" ht="17.4" spans="1:4">
      <c r="A24" s="26" t="s">
        <v>997</v>
      </c>
      <c r="B24" s="27">
        <v>0</v>
      </c>
      <c r="C24" s="26" t="s">
        <v>1030</v>
      </c>
      <c r="D24" s="27">
        <v>0</v>
      </c>
    </row>
    <row r="25" ht="17.4" spans="1:4">
      <c r="A25" s="26" t="s">
        <v>998</v>
      </c>
      <c r="B25" s="27">
        <v>0</v>
      </c>
      <c r="C25" s="26" t="s">
        <v>1031</v>
      </c>
      <c r="D25" s="27">
        <v>0</v>
      </c>
    </row>
    <row r="26" ht="17.4" spans="1:4">
      <c r="A26" s="26" t="s">
        <v>999</v>
      </c>
      <c r="B26" s="27">
        <v>0</v>
      </c>
      <c r="C26" s="26" t="s">
        <v>1032</v>
      </c>
      <c r="D26" s="27">
        <v>0</v>
      </c>
    </row>
    <row r="27" ht="17.4" spans="1:4">
      <c r="A27" s="26" t="s">
        <v>1000</v>
      </c>
      <c r="B27" s="27">
        <v>0</v>
      </c>
      <c r="C27" s="26" t="s">
        <v>1033</v>
      </c>
      <c r="D27" s="27">
        <v>0</v>
      </c>
    </row>
    <row r="28" ht="17.4" spans="1:4">
      <c r="A28" s="28" t="s">
        <v>1001</v>
      </c>
      <c r="B28" s="27">
        <v>0</v>
      </c>
      <c r="C28" s="26" t="s">
        <v>1034</v>
      </c>
      <c r="D28" s="27">
        <v>0</v>
      </c>
    </row>
    <row r="29" ht="17.4" spans="1:4">
      <c r="A29" s="28" t="s">
        <v>1002</v>
      </c>
      <c r="B29" s="27">
        <v>0</v>
      </c>
      <c r="C29" s="29" t="s">
        <v>1035</v>
      </c>
      <c r="D29" s="27">
        <v>0</v>
      </c>
    </row>
    <row r="30" ht="17.4" spans="1:4">
      <c r="A30" s="28"/>
      <c r="B30" s="27"/>
      <c r="C30" s="29" t="s">
        <v>1036</v>
      </c>
      <c r="D30" s="27">
        <v>0</v>
      </c>
    </row>
    <row r="31" ht="17.4" spans="1:4">
      <c r="A31" s="28"/>
      <c r="B31" s="27"/>
      <c r="C31" s="29" t="s">
        <v>1037</v>
      </c>
      <c r="D31" s="27">
        <v>0</v>
      </c>
    </row>
    <row r="32" ht="17.4" spans="1:4">
      <c r="A32" s="28"/>
      <c r="B32" s="27"/>
      <c r="C32" s="29" t="s">
        <v>1038</v>
      </c>
      <c r="D32" s="27">
        <v>0</v>
      </c>
    </row>
    <row r="33" ht="17.4" spans="1:4">
      <c r="A33" s="28"/>
      <c r="B33" s="27"/>
      <c r="C33" s="29" t="s">
        <v>1039</v>
      </c>
      <c r="D33" s="27">
        <v>0</v>
      </c>
    </row>
    <row r="34" ht="17.4" spans="1:4">
      <c r="A34" s="26"/>
      <c r="B34" s="27"/>
      <c r="C34" s="26" t="s">
        <v>1040</v>
      </c>
      <c r="D34" s="27">
        <v>0</v>
      </c>
    </row>
    <row r="35" ht="17.4" spans="1:4">
      <c r="A35" s="26"/>
      <c r="B35" s="27"/>
      <c r="C35" s="29" t="s">
        <v>1041</v>
      </c>
      <c r="D35" s="27">
        <v>0</v>
      </c>
    </row>
    <row r="36" ht="17.4" spans="1:4">
      <c r="A36" s="26"/>
      <c r="B36" s="27"/>
      <c r="C36" s="29" t="s">
        <v>1042</v>
      </c>
      <c r="D36" s="27">
        <v>0</v>
      </c>
    </row>
    <row r="37" ht="17.4" spans="1:4">
      <c r="A37" s="26"/>
      <c r="B37" s="27"/>
      <c r="C37" s="29" t="s">
        <v>1043</v>
      </c>
      <c r="D37" s="27">
        <v>0</v>
      </c>
    </row>
    <row r="38" ht="17.4" spans="1:4">
      <c r="A38" s="28"/>
      <c r="B38" s="27"/>
      <c r="C38" s="29" t="s">
        <v>1044</v>
      </c>
      <c r="D38" s="27">
        <v>0</v>
      </c>
    </row>
    <row r="39" ht="17.4" spans="1:4">
      <c r="A39" s="26"/>
      <c r="B39" s="27"/>
      <c r="C39" s="29" t="s">
        <v>1045</v>
      </c>
      <c r="D39" s="27">
        <v>0</v>
      </c>
    </row>
    <row r="40" ht="17.4" spans="1:4">
      <c r="A40" s="28"/>
      <c r="B40" s="27"/>
      <c r="C40" s="29" t="s">
        <v>1046</v>
      </c>
      <c r="D40" s="27">
        <v>0</v>
      </c>
    </row>
    <row r="41" ht="17.4" spans="1:4">
      <c r="A41" s="28"/>
      <c r="B41" s="27"/>
      <c r="C41" s="29" t="s">
        <v>1047</v>
      </c>
      <c r="D41" s="27">
        <v>0</v>
      </c>
    </row>
    <row r="42" ht="17.4" spans="1:4">
      <c r="A42" s="28"/>
      <c r="B42" s="27"/>
      <c r="C42" s="29" t="s">
        <v>1048</v>
      </c>
      <c r="D42" s="27">
        <v>0</v>
      </c>
    </row>
    <row r="43" ht="17.4" spans="1:4">
      <c r="A43" s="26"/>
      <c r="B43" s="27"/>
      <c r="C43" s="29" t="s">
        <v>1049</v>
      </c>
      <c r="D43" s="27">
        <v>0</v>
      </c>
    </row>
    <row r="44" ht="17.4" spans="1:4">
      <c r="A44" s="26"/>
      <c r="B44" s="27"/>
      <c r="C44" s="29" t="s">
        <v>1050</v>
      </c>
      <c r="D44" s="27">
        <v>0</v>
      </c>
    </row>
    <row r="45" ht="17.4" spans="1:4">
      <c r="A45" s="26"/>
      <c r="B45" s="27"/>
      <c r="C45" s="26" t="s">
        <v>1051</v>
      </c>
      <c r="D45" s="27">
        <v>0</v>
      </c>
    </row>
    <row r="46" ht="17.4" spans="1:4">
      <c r="A46" s="28"/>
      <c r="B46" s="27"/>
      <c r="C46" s="29" t="s">
        <v>1052</v>
      </c>
      <c r="D46" s="27">
        <v>0</v>
      </c>
    </row>
    <row r="47" ht="17.4" spans="1:4">
      <c r="A47" s="26"/>
      <c r="B47" s="27"/>
      <c r="C47" s="26" t="s">
        <v>1053</v>
      </c>
      <c r="D47" s="27">
        <v>0</v>
      </c>
    </row>
    <row r="48" ht="17.4" spans="1:4">
      <c r="A48" s="26"/>
      <c r="B48" s="27"/>
      <c r="C48" s="26" t="s">
        <v>1054</v>
      </c>
      <c r="D48" s="27">
        <v>0</v>
      </c>
    </row>
    <row r="49" ht="17.4" spans="1:4">
      <c r="A49" s="28"/>
      <c r="B49" s="27"/>
      <c r="C49" s="26" t="s">
        <v>1055</v>
      </c>
      <c r="D49" s="27">
        <v>0</v>
      </c>
    </row>
    <row r="50" ht="17.4" spans="1:4">
      <c r="A50" s="26"/>
      <c r="B50" s="27"/>
      <c r="C50" s="29" t="s">
        <v>1056</v>
      </c>
      <c r="D50" s="27">
        <v>0</v>
      </c>
    </row>
    <row r="51" ht="17.4" spans="1:4">
      <c r="A51" s="26"/>
      <c r="B51" s="27"/>
      <c r="C51" s="29" t="s">
        <v>1057</v>
      </c>
      <c r="D51" s="27">
        <v>0</v>
      </c>
    </row>
    <row r="52" ht="17.4" spans="1:4">
      <c r="A52" s="26"/>
      <c r="B52" s="27"/>
      <c r="C52" s="29" t="s">
        <v>1058</v>
      </c>
      <c r="D52" s="27">
        <v>0</v>
      </c>
    </row>
    <row r="53" ht="17.4" spans="1:4">
      <c r="A53" s="30" t="s">
        <v>1003</v>
      </c>
      <c r="B53" s="27">
        <v>0</v>
      </c>
      <c r="C53" s="30" t="s">
        <v>1059</v>
      </c>
      <c r="D53" s="27">
        <v>0</v>
      </c>
    </row>
    <row r="54" ht="17.4" spans="1:4">
      <c r="A54" s="29" t="s">
        <v>848</v>
      </c>
      <c r="B54" s="27"/>
      <c r="C54" s="29" t="s">
        <v>1060</v>
      </c>
      <c r="D54" s="27">
        <v>0</v>
      </c>
    </row>
    <row r="55" ht="17.4" spans="1:4">
      <c r="A55" s="29" t="s">
        <v>1004</v>
      </c>
      <c r="B55" s="27">
        <v>0</v>
      </c>
      <c r="C55" s="29" t="s">
        <v>1061</v>
      </c>
      <c r="D55" s="27"/>
    </row>
    <row r="56" ht="17.4" spans="1:4">
      <c r="A56" s="29" t="s">
        <v>1005</v>
      </c>
      <c r="B56" s="27">
        <v>0</v>
      </c>
      <c r="C56" s="29" t="s">
        <v>1062</v>
      </c>
      <c r="D56" s="27"/>
    </row>
    <row r="57" ht="17.4" spans="1:4">
      <c r="A57" s="29" t="s">
        <v>1006</v>
      </c>
      <c r="B57" s="27">
        <v>0</v>
      </c>
      <c r="C57" s="29" t="s">
        <v>1063</v>
      </c>
      <c r="D57" s="27"/>
    </row>
    <row r="58" ht="17.4" spans="1:4">
      <c r="A58" s="29"/>
      <c r="B58" s="27"/>
      <c r="C58" s="29" t="s">
        <v>1064</v>
      </c>
      <c r="D58" s="27"/>
    </row>
    <row r="59" ht="17.4" spans="1:4">
      <c r="A59" s="29"/>
      <c r="B59" s="27"/>
      <c r="C59" s="29" t="s">
        <v>1065</v>
      </c>
      <c r="D59" s="27"/>
    </row>
    <row r="60" ht="17.4" spans="1:4">
      <c r="A60" s="29"/>
      <c r="B60" s="27"/>
      <c r="C60" s="29" t="s">
        <v>1066</v>
      </c>
      <c r="D60" s="27">
        <v>0</v>
      </c>
    </row>
    <row r="61" ht="17.4" spans="1:4">
      <c r="A61" s="29"/>
      <c r="B61" s="27"/>
      <c r="C61" s="29" t="s">
        <v>1067</v>
      </c>
      <c r="D61" s="27"/>
    </row>
    <row r="62" ht="17.4" spans="1:4">
      <c r="A62" s="24" t="s">
        <v>1007</v>
      </c>
      <c r="B62" s="27">
        <f>SUM(B54:B59)</f>
        <v>0</v>
      </c>
      <c r="C62" s="24" t="s">
        <v>1068</v>
      </c>
      <c r="D62" s="27">
        <f>SUM(D53:D61)</f>
        <v>0</v>
      </c>
    </row>
    <row r="63" ht="17.4" spans="1:4">
      <c r="A63" s="31" t="s">
        <v>1070</v>
      </c>
      <c r="B63" s="31"/>
      <c r="C63" s="31"/>
      <c r="D63" s="31"/>
    </row>
  </sheetData>
  <mergeCells count="4">
    <mergeCell ref="A1:D1"/>
    <mergeCell ref="A3:B3"/>
    <mergeCell ref="C3:D3"/>
    <mergeCell ref="A63:D63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A21" sqref="A21"/>
    </sheetView>
  </sheetViews>
  <sheetFormatPr defaultColWidth="9" defaultRowHeight="14.4" outlineLevelCol="1"/>
  <cols>
    <col min="1" max="1" width="74.8796296296296" style="4" customWidth="1"/>
    <col min="2" max="2" width="19.1296296296296" style="4" customWidth="1"/>
    <col min="3" max="16382" width="9" style="4"/>
  </cols>
  <sheetData>
    <row r="1" ht="24" spans="1:2">
      <c r="A1" s="5" t="s">
        <v>1071</v>
      </c>
      <c r="B1" s="5"/>
    </row>
    <row r="2" s="1" customFormat="1" ht="21" customHeight="1" spans="1:2">
      <c r="A2" s="6"/>
      <c r="B2" s="7" t="s">
        <v>1</v>
      </c>
    </row>
    <row r="3" s="2" customFormat="1" ht="30" customHeight="1" spans="1:2">
      <c r="A3" s="14" t="s">
        <v>1072</v>
      </c>
      <c r="B3" s="15"/>
    </row>
    <row r="4" s="2" customFormat="1" ht="30" customHeight="1" spans="1:2">
      <c r="A4" s="9" t="s">
        <v>1073</v>
      </c>
      <c r="B4" s="10" t="s">
        <v>1074</v>
      </c>
    </row>
    <row r="5" s="3" customFormat="1" ht="30" customHeight="1" spans="1:2">
      <c r="A5" s="11" t="s">
        <v>1075</v>
      </c>
      <c r="B5" s="13">
        <v>0</v>
      </c>
    </row>
    <row r="6" s="3" customFormat="1" ht="30" customHeight="1" spans="1:2">
      <c r="A6" s="11" t="s">
        <v>1076</v>
      </c>
      <c r="B6" s="13">
        <v>0</v>
      </c>
    </row>
    <row r="7" s="3" customFormat="1" ht="30" customHeight="1" spans="1:2">
      <c r="A7" s="11" t="s">
        <v>1077</v>
      </c>
      <c r="B7" s="13">
        <v>0</v>
      </c>
    </row>
    <row r="8" s="3" customFormat="1" ht="30" customHeight="1" spans="1:2">
      <c r="A8" s="11" t="s">
        <v>1078</v>
      </c>
      <c r="B8" s="13">
        <v>0</v>
      </c>
    </row>
    <row r="9" s="3" customFormat="1" ht="30" customHeight="1" spans="1:2">
      <c r="A9" s="11" t="s">
        <v>1079</v>
      </c>
      <c r="B9" s="13">
        <v>0</v>
      </c>
    </row>
    <row r="10" s="3" customFormat="1" ht="30" customHeight="1" spans="1:2">
      <c r="A10" s="16" t="s">
        <v>1080</v>
      </c>
      <c r="B10" s="13">
        <v>0</v>
      </c>
    </row>
    <row r="11" s="3" customFormat="1" ht="30" customHeight="1" spans="1:2">
      <c r="A11" s="16" t="s">
        <v>1081</v>
      </c>
      <c r="B11" s="13">
        <v>0</v>
      </c>
    </row>
    <row r="12" s="3" customFormat="1" ht="30" customHeight="1" spans="1:2">
      <c r="A12" s="17" t="s">
        <v>1082</v>
      </c>
      <c r="B12" s="13">
        <v>0</v>
      </c>
    </row>
    <row r="13" s="3" customFormat="1" ht="30" customHeight="1" spans="1:2">
      <c r="A13" s="11" t="s">
        <v>1083</v>
      </c>
      <c r="B13" s="13">
        <v>0</v>
      </c>
    </row>
    <row r="14" s="3" customFormat="1" ht="30" customHeight="1" spans="1:2">
      <c r="A14" s="11" t="s">
        <v>1084</v>
      </c>
      <c r="B14" s="13">
        <v>0</v>
      </c>
    </row>
    <row r="15" s="3" customFormat="1" ht="30" customHeight="1" spans="1:2">
      <c r="A15" s="11" t="s">
        <v>1085</v>
      </c>
      <c r="B15" s="13">
        <v>0</v>
      </c>
    </row>
    <row r="16" s="2" customFormat="1" ht="30" customHeight="1" spans="1:2">
      <c r="A16" s="8" t="s">
        <v>1086</v>
      </c>
      <c r="B16" s="12">
        <v>0</v>
      </c>
    </row>
    <row r="17" s="2" customFormat="1" ht="30" customHeight="1" spans="1:2">
      <c r="A17" s="11" t="s">
        <v>1087</v>
      </c>
      <c r="B17" s="13">
        <v>0</v>
      </c>
    </row>
    <row r="18" s="2" customFormat="1" ht="30" customHeight="1" spans="1:2">
      <c r="A18" s="11" t="s">
        <v>1005</v>
      </c>
      <c r="B18" s="13">
        <v>0</v>
      </c>
    </row>
    <row r="19" s="3" customFormat="1" ht="30" customHeight="1" spans="1:2">
      <c r="A19" s="11" t="s">
        <v>1088</v>
      </c>
      <c r="B19" s="13">
        <v>0</v>
      </c>
    </row>
    <row r="20" s="2" customFormat="1" ht="30" customHeight="1" spans="1:2">
      <c r="A20" s="8" t="s">
        <v>1089</v>
      </c>
      <c r="B20" s="12">
        <v>0</v>
      </c>
    </row>
    <row r="21" s="3" customFormat="1" ht="30" customHeight="1" spans="1:1">
      <c r="A21" s="3" t="s">
        <v>1090</v>
      </c>
    </row>
  </sheetData>
  <mergeCells count="2">
    <mergeCell ref="A1:B1"/>
    <mergeCell ref="A3:B3"/>
  </mergeCells>
  <pageMargins left="0.865277777777778" right="0.747916666666667" top="0.668055555555556" bottom="0.707638888888889" header="0.511805555555556" footer="0.511805555555556"/>
  <pageSetup paperSize="9" scale="73" firstPageNumber="65" orientation="landscape" useFirstPageNumber="1" horizontalDpi="600"/>
  <headerFooter>
    <oddFooter>&amp;C&amp;16—&amp;P—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8"/>
  <sheetViews>
    <sheetView topLeftCell="A10" workbookViewId="0">
      <selection activeCell="F22" sqref="F22"/>
    </sheetView>
  </sheetViews>
  <sheetFormatPr defaultColWidth="9" defaultRowHeight="14.4" outlineLevelCol="1"/>
  <cols>
    <col min="1" max="1" width="65.1296296296296" style="4" customWidth="1"/>
    <col min="2" max="2" width="19.6296296296296" style="4" customWidth="1"/>
    <col min="3" max="16382" width="9" style="4"/>
  </cols>
  <sheetData>
    <row r="1" ht="24" spans="1:2">
      <c r="A1" s="5" t="s">
        <v>1091</v>
      </c>
      <c r="B1" s="5"/>
    </row>
    <row r="2" s="1" customFormat="1" ht="21" customHeight="1" spans="1:2">
      <c r="A2" s="6"/>
      <c r="B2" s="7" t="s">
        <v>1</v>
      </c>
    </row>
    <row r="3" s="2" customFormat="1" ht="30" customHeight="1" spans="1:2">
      <c r="A3" s="8" t="s">
        <v>1092</v>
      </c>
      <c r="B3" s="8"/>
    </row>
    <row r="4" s="2" customFormat="1" ht="30" customHeight="1" spans="1:2">
      <c r="A4" s="9" t="s">
        <v>1073</v>
      </c>
      <c r="B4" s="10" t="s">
        <v>1074</v>
      </c>
    </row>
    <row r="5" s="3" customFormat="1" ht="30" customHeight="1" spans="1:2">
      <c r="A5" s="11" t="s">
        <v>1093</v>
      </c>
      <c r="B5" s="11">
        <v>0</v>
      </c>
    </row>
    <row r="6" s="3" customFormat="1" ht="30" customHeight="1" spans="1:2">
      <c r="A6" s="11" t="s">
        <v>1094</v>
      </c>
      <c r="B6" s="11">
        <v>0</v>
      </c>
    </row>
    <row r="7" s="3" customFormat="1" ht="30" customHeight="1" spans="1:2">
      <c r="A7" s="11" t="s">
        <v>1095</v>
      </c>
      <c r="B7" s="11">
        <v>0</v>
      </c>
    </row>
    <row r="8" s="3" customFormat="1" ht="30" customHeight="1" spans="1:2">
      <c r="A8" s="11" t="s">
        <v>1096</v>
      </c>
      <c r="B8" s="11">
        <v>0</v>
      </c>
    </row>
    <row r="9" s="3" customFormat="1" ht="30" customHeight="1" spans="1:2">
      <c r="A9" s="11" t="s">
        <v>1097</v>
      </c>
      <c r="B9" s="11">
        <v>0</v>
      </c>
    </row>
    <row r="10" s="3" customFormat="1" ht="30" customHeight="1" spans="1:2">
      <c r="A10" s="11" t="s">
        <v>1098</v>
      </c>
      <c r="B10" s="11">
        <v>0</v>
      </c>
    </row>
    <row r="11" s="3" customFormat="1" ht="30" customHeight="1" spans="1:2">
      <c r="A11" s="11" t="s">
        <v>1099</v>
      </c>
      <c r="B11" s="11">
        <v>0</v>
      </c>
    </row>
    <row r="12" s="3" customFormat="1" ht="30" customHeight="1" spans="1:2">
      <c r="A12" s="11" t="s">
        <v>1100</v>
      </c>
      <c r="B12" s="11">
        <v>0</v>
      </c>
    </row>
    <row r="13" s="2" customFormat="1" ht="30" customHeight="1" spans="1:2">
      <c r="A13" s="8" t="s">
        <v>1101</v>
      </c>
      <c r="B13" s="12">
        <v>0</v>
      </c>
    </row>
    <row r="14" s="2" customFormat="1" ht="30" customHeight="1" spans="1:2">
      <c r="A14" s="11" t="s">
        <v>1102</v>
      </c>
      <c r="B14" s="13">
        <v>0</v>
      </c>
    </row>
    <row r="15" s="2" customFormat="1" ht="30" customHeight="1" spans="1:2">
      <c r="A15" s="11" t="s">
        <v>1061</v>
      </c>
      <c r="B15" s="13">
        <v>0</v>
      </c>
    </row>
    <row r="16" s="3" customFormat="1" ht="30" customHeight="1" spans="1:2">
      <c r="A16" s="11" t="s">
        <v>1103</v>
      </c>
      <c r="B16" s="13">
        <v>0</v>
      </c>
    </row>
    <row r="17" s="2" customFormat="1" ht="30" customHeight="1" spans="1:2">
      <c r="A17" s="8" t="s">
        <v>1104</v>
      </c>
      <c r="B17" s="12">
        <v>0</v>
      </c>
    </row>
    <row r="18" s="3" customFormat="1" ht="30" customHeight="1" spans="1:1">
      <c r="A18" s="3" t="s">
        <v>1105</v>
      </c>
    </row>
  </sheetData>
  <mergeCells count="2">
    <mergeCell ref="A1:B1"/>
    <mergeCell ref="A3:B3"/>
  </mergeCells>
  <pageMargins left="0.865277777777778" right="0.747916666666667" top="0.668055555555556" bottom="0.707638888888889" header="0.511805555555556" footer="0.511805555555556"/>
  <pageSetup paperSize="9" scale="73" firstPageNumber="65" orientation="landscape" useFirstPageNumber="1" horizontalDpi="600"/>
  <headerFooter>
    <oddFooter>&amp;C&amp;16—&amp;P—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Zeros="0" zoomScale="85" zoomScaleNormal="85" workbookViewId="0">
      <selection activeCell="A10" sqref="A10"/>
    </sheetView>
  </sheetViews>
  <sheetFormatPr defaultColWidth="8.88888888888889" defaultRowHeight="14.25" customHeight="1" outlineLevelCol="5"/>
  <cols>
    <col min="1" max="1" width="53.1759259259259" style="146" customWidth="1"/>
    <col min="2" max="2" width="13.2037037037037" style="147" customWidth="1"/>
    <col min="3" max="3" width="67.7037037037037" style="147" customWidth="1"/>
    <col min="4" max="4" width="48.1759259259259" style="330" customWidth="1"/>
    <col min="5" max="5" width="13.2037037037037" style="146" customWidth="1"/>
    <col min="6" max="6" width="64.5648148148148" style="147" customWidth="1"/>
    <col min="7" max="253" width="9" style="146"/>
    <col min="254" max="16384" width="8.88888888888889" style="146"/>
  </cols>
  <sheetData>
    <row r="1" ht="45" customHeight="1" spans="1:6">
      <c r="A1" s="148" t="s">
        <v>45</v>
      </c>
      <c r="B1" s="148"/>
      <c r="C1" s="148"/>
      <c r="D1" s="148"/>
      <c r="E1" s="148"/>
      <c r="F1" s="148"/>
    </row>
    <row r="2" ht="15.95" customHeight="1" spans="1:6">
      <c r="A2" s="149"/>
      <c r="B2" s="150"/>
      <c r="C2" s="150"/>
      <c r="F2" s="150" t="s">
        <v>1</v>
      </c>
    </row>
    <row r="3" s="145" customFormat="1" ht="34" customHeight="1" spans="1:6">
      <c r="A3" s="151" t="s">
        <v>46</v>
      </c>
      <c r="B3" s="151" t="s">
        <v>47</v>
      </c>
      <c r="C3" s="151" t="s">
        <v>48</v>
      </c>
      <c r="D3" s="151" t="s">
        <v>46</v>
      </c>
      <c r="E3" s="151" t="s">
        <v>47</v>
      </c>
      <c r="F3" s="151" t="s">
        <v>48</v>
      </c>
    </row>
    <row r="4" s="145" customFormat="1" ht="34" customHeight="1" spans="1:6">
      <c r="A4" s="152" t="s">
        <v>49</v>
      </c>
      <c r="B4" s="153">
        <f>B5+B6</f>
        <v>50004</v>
      </c>
      <c r="C4" s="154" t="s">
        <v>50</v>
      </c>
      <c r="D4" s="331" t="s">
        <v>51</v>
      </c>
      <c r="E4" s="332"/>
      <c r="F4" s="154"/>
    </row>
    <row r="5" s="145" customFormat="1" ht="34" customHeight="1" spans="1:6">
      <c r="A5" s="155" t="s">
        <v>8</v>
      </c>
      <c r="B5" s="153">
        <v>35467</v>
      </c>
      <c r="C5" s="154"/>
      <c r="D5" s="331" t="s">
        <v>52</v>
      </c>
      <c r="E5" s="332">
        <f>E6+E9</f>
        <v>46558</v>
      </c>
      <c r="F5" s="154"/>
    </row>
    <row r="6" s="145" customFormat="1" ht="34" customHeight="1" spans="1:6">
      <c r="A6" s="155" t="s">
        <v>53</v>
      </c>
      <c r="B6" s="153">
        <v>14537</v>
      </c>
      <c r="C6" s="333" t="s">
        <v>54</v>
      </c>
      <c r="D6" s="334" t="s">
        <v>55</v>
      </c>
      <c r="E6" s="332">
        <v>46558</v>
      </c>
      <c r="F6" s="333" t="s">
        <v>56</v>
      </c>
    </row>
    <row r="7" s="145" customFormat="1" ht="34" customHeight="1" spans="1:6">
      <c r="A7" s="152" t="s">
        <v>57</v>
      </c>
      <c r="B7" s="153">
        <f>B8+B12+B28</f>
        <v>63139</v>
      </c>
      <c r="C7" s="154"/>
      <c r="D7" s="334" t="s">
        <v>58</v>
      </c>
      <c r="E7" s="332"/>
      <c r="F7" s="154"/>
    </row>
    <row r="8" s="145" customFormat="1" ht="34" customHeight="1" spans="1:6">
      <c r="A8" s="152" t="s">
        <v>59</v>
      </c>
      <c r="B8" s="153">
        <f>SUM(B9:B11)</f>
        <v>5292</v>
      </c>
      <c r="C8" s="154"/>
      <c r="D8" s="334" t="s">
        <v>60</v>
      </c>
      <c r="E8" s="332"/>
      <c r="F8" s="154"/>
    </row>
    <row r="9" s="145" customFormat="1" ht="34" customHeight="1" spans="1:6">
      <c r="A9" s="155" t="s">
        <v>61</v>
      </c>
      <c r="B9" s="153">
        <v>2068</v>
      </c>
      <c r="C9" s="154"/>
      <c r="D9" s="334" t="s">
        <v>62</v>
      </c>
      <c r="E9" s="332"/>
      <c r="F9" s="154"/>
    </row>
    <row r="10" s="145" customFormat="1" ht="34" customHeight="1" spans="1:6">
      <c r="A10" s="155" t="s">
        <v>63</v>
      </c>
      <c r="B10" s="153">
        <v>182</v>
      </c>
      <c r="C10" s="154"/>
      <c r="D10" s="335" t="s">
        <v>64</v>
      </c>
      <c r="E10" s="336">
        <f>SUM(E11:E12)</f>
        <v>11466</v>
      </c>
      <c r="F10" s="154"/>
    </row>
    <row r="11" s="145" customFormat="1" ht="34" customHeight="1" spans="1:6">
      <c r="A11" s="155" t="s">
        <v>65</v>
      </c>
      <c r="B11" s="153">
        <v>3042</v>
      </c>
      <c r="C11" s="154" t="s">
        <v>66</v>
      </c>
      <c r="D11" s="337" t="s">
        <v>67</v>
      </c>
      <c r="E11" s="336">
        <v>98</v>
      </c>
      <c r="F11" s="154"/>
    </row>
    <row r="12" s="145" customFormat="1" ht="34" customHeight="1" spans="1:6">
      <c r="A12" s="152" t="s">
        <v>68</v>
      </c>
      <c r="B12" s="153">
        <f>SUM(B13:B20)</f>
        <v>35659</v>
      </c>
      <c r="C12" s="154"/>
      <c r="D12" s="337" t="s">
        <v>69</v>
      </c>
      <c r="E12" s="336">
        <f>E13+E20</f>
        <v>11368</v>
      </c>
      <c r="F12" s="154"/>
    </row>
    <row r="13" s="145" customFormat="1" ht="34" customHeight="1" spans="1:6">
      <c r="A13" s="155" t="s">
        <v>70</v>
      </c>
      <c r="B13" s="153"/>
      <c r="C13" s="154"/>
      <c r="D13" s="337" t="s">
        <v>71</v>
      </c>
      <c r="E13" s="336">
        <f>SUM(E14:E19)</f>
        <v>943</v>
      </c>
      <c r="F13" s="154"/>
    </row>
    <row r="14" s="145" customFormat="1" ht="34" customHeight="1" spans="1:6">
      <c r="A14" s="155" t="s">
        <v>72</v>
      </c>
      <c r="B14" s="153">
        <v>4054</v>
      </c>
      <c r="C14" s="154" t="s">
        <v>73</v>
      </c>
      <c r="D14" s="158" t="s">
        <v>74</v>
      </c>
      <c r="E14" s="338">
        <v>5</v>
      </c>
      <c r="F14" s="154"/>
    </row>
    <row r="15" s="145" customFormat="1" ht="34" customHeight="1" spans="1:6">
      <c r="A15" s="155" t="s">
        <v>75</v>
      </c>
      <c r="B15" s="153">
        <v>1122</v>
      </c>
      <c r="C15" s="154" t="s">
        <v>76</v>
      </c>
      <c r="D15" s="158" t="s">
        <v>77</v>
      </c>
      <c r="E15" s="338">
        <v>18</v>
      </c>
      <c r="F15" s="154"/>
    </row>
    <row r="16" s="145" customFormat="1" ht="34" customHeight="1" spans="1:6">
      <c r="A16" s="155" t="s">
        <v>78</v>
      </c>
      <c r="B16" s="153">
        <v>2</v>
      </c>
      <c r="C16" s="154" t="s">
        <v>79</v>
      </c>
      <c r="D16" s="158" t="s">
        <v>80</v>
      </c>
      <c r="E16" s="338">
        <v>8</v>
      </c>
      <c r="F16" s="154"/>
    </row>
    <row r="17" s="145" customFormat="1" ht="34" customHeight="1" spans="1:6">
      <c r="A17" s="155" t="s">
        <v>81</v>
      </c>
      <c r="B17" s="153">
        <v>1626</v>
      </c>
      <c r="C17" s="154"/>
      <c r="D17" s="158" t="s">
        <v>82</v>
      </c>
      <c r="E17" s="338">
        <v>526</v>
      </c>
      <c r="F17" s="154"/>
    </row>
    <row r="18" s="145" customFormat="1" ht="34" customHeight="1" spans="1:6">
      <c r="A18" s="156" t="s">
        <v>83</v>
      </c>
      <c r="B18" s="153">
        <v>12</v>
      </c>
      <c r="C18" s="154" t="s">
        <v>84</v>
      </c>
      <c r="D18" s="158" t="s">
        <v>85</v>
      </c>
      <c r="E18" s="338">
        <v>3</v>
      </c>
      <c r="F18" s="154"/>
    </row>
    <row r="19" s="145" customFormat="1" ht="34" customHeight="1" spans="1:6">
      <c r="A19" s="157" t="s">
        <v>86</v>
      </c>
      <c r="B19" s="153">
        <v>2021</v>
      </c>
      <c r="C19" s="154" t="s">
        <v>87</v>
      </c>
      <c r="D19" s="158" t="s">
        <v>88</v>
      </c>
      <c r="E19" s="338">
        <v>383</v>
      </c>
      <c r="F19" s="154"/>
    </row>
    <row r="20" s="145" customFormat="1" ht="34" customHeight="1" spans="1:6">
      <c r="A20" s="155" t="s">
        <v>89</v>
      </c>
      <c r="B20" s="153">
        <f>SUM(B21:B27)</f>
        <v>26822</v>
      </c>
      <c r="C20" s="154"/>
      <c r="D20" s="337" t="s">
        <v>90</v>
      </c>
      <c r="E20" s="338">
        <f>SUM(E21:E27)</f>
        <v>10425</v>
      </c>
      <c r="F20" s="154"/>
    </row>
    <row r="21" s="145" customFormat="1" ht="34" customHeight="1" spans="1:6">
      <c r="A21" s="155" t="s">
        <v>91</v>
      </c>
      <c r="B21" s="153">
        <v>14478</v>
      </c>
      <c r="C21" s="154" t="s">
        <v>92</v>
      </c>
      <c r="D21" s="158" t="s">
        <v>93</v>
      </c>
      <c r="E21" s="338">
        <v>162</v>
      </c>
      <c r="F21" s="154"/>
    </row>
    <row r="22" s="145" customFormat="1" ht="34" customHeight="1" spans="1:6">
      <c r="A22" s="158" t="s">
        <v>94</v>
      </c>
      <c r="B22" s="153">
        <v>1358</v>
      </c>
      <c r="C22" s="154"/>
      <c r="D22" s="158" t="s">
        <v>95</v>
      </c>
      <c r="E22" s="338">
        <v>56</v>
      </c>
      <c r="F22" s="154"/>
    </row>
    <row r="23" s="145" customFormat="1" ht="34" customHeight="1" spans="1:6">
      <c r="A23" s="158" t="s">
        <v>96</v>
      </c>
      <c r="B23" s="153">
        <v>515</v>
      </c>
      <c r="C23" s="154"/>
      <c r="D23" s="158" t="s">
        <v>97</v>
      </c>
      <c r="E23" s="338">
        <v>3500</v>
      </c>
      <c r="F23" s="154"/>
    </row>
    <row r="24" s="145" customFormat="1" ht="34" customHeight="1" spans="1:6">
      <c r="A24" s="158" t="s">
        <v>98</v>
      </c>
      <c r="B24" s="153">
        <v>2509</v>
      </c>
      <c r="C24" s="154"/>
      <c r="D24" s="158" t="s">
        <v>99</v>
      </c>
      <c r="E24" s="338">
        <v>1120</v>
      </c>
      <c r="F24" s="154"/>
    </row>
    <row r="25" s="145" customFormat="1" ht="34" customHeight="1" spans="1:6">
      <c r="A25" s="158" t="s">
        <v>100</v>
      </c>
      <c r="B25" s="153">
        <v>1200</v>
      </c>
      <c r="C25" s="154"/>
      <c r="D25" s="337" t="s">
        <v>101</v>
      </c>
      <c r="E25" s="336"/>
      <c r="F25" s="154"/>
    </row>
    <row r="26" s="145" customFormat="1" ht="34" customHeight="1" spans="1:6">
      <c r="A26" s="155" t="s">
        <v>102</v>
      </c>
      <c r="B26" s="153">
        <v>1651</v>
      </c>
      <c r="C26" s="154"/>
      <c r="D26" s="158" t="s">
        <v>103</v>
      </c>
      <c r="E26" s="336">
        <v>187</v>
      </c>
      <c r="F26" s="154"/>
    </row>
    <row r="27" ht="40" customHeight="1" spans="1:6">
      <c r="A27" s="155" t="s">
        <v>104</v>
      </c>
      <c r="B27" s="153">
        <v>5111</v>
      </c>
      <c r="C27" s="154" t="s">
        <v>105</v>
      </c>
      <c r="D27" s="155" t="s">
        <v>106</v>
      </c>
      <c r="E27" s="153">
        <v>5400</v>
      </c>
      <c r="F27" s="154"/>
    </row>
    <row r="28" ht="34" customHeight="1" spans="1:6">
      <c r="A28" s="159" t="s">
        <v>107</v>
      </c>
      <c r="B28" s="153">
        <f>1832+20356</f>
        <v>22188</v>
      </c>
      <c r="C28" s="160"/>
      <c r="D28" s="339" t="s">
        <v>108</v>
      </c>
      <c r="E28" s="153">
        <f>B4+B7+E4+E5-E10</f>
        <v>148235</v>
      </c>
      <c r="F28" s="160"/>
    </row>
    <row r="29" customHeight="1" spans="5:5">
      <c r="E29" s="340"/>
    </row>
  </sheetData>
  <mergeCells count="1">
    <mergeCell ref="A1:F1"/>
  </mergeCells>
  <conditionalFormatting sqref="D3:F3">
    <cfRule type="cellIs" dxfId="0" priority="8" stopIfTrue="1" operator="equal">
      <formula>0</formula>
    </cfRule>
  </conditionalFormatting>
  <conditionalFormatting sqref="D20">
    <cfRule type="cellIs" dxfId="0" priority="10" stopIfTrue="1" operator="equal">
      <formula>0</formula>
    </cfRule>
  </conditionalFormatting>
  <conditionalFormatting sqref="A27">
    <cfRule type="cellIs" dxfId="0" priority="6" stopIfTrue="1" operator="equal">
      <formula>0</formula>
    </cfRule>
  </conditionalFormatting>
  <conditionalFormatting sqref="B27">
    <cfRule type="cellIs" dxfId="0" priority="4" stopIfTrue="1" operator="equal">
      <formula>0</formula>
    </cfRule>
  </conditionalFormatting>
  <conditionalFormatting sqref="D27">
    <cfRule type="cellIs" dxfId="0" priority="5" stopIfTrue="1" operator="equal">
      <formula>0</formula>
    </cfRule>
  </conditionalFormatting>
  <conditionalFormatting sqref="E27">
    <cfRule type="cellIs" dxfId="0" priority="3" stopIfTrue="1" operator="equal">
      <formula>0</formula>
    </cfRule>
  </conditionalFormatting>
  <conditionalFormatting sqref="B28">
    <cfRule type="cellIs" dxfId="0" priority="1" stopIfTrue="1" operator="equal">
      <formula>0</formula>
    </cfRule>
  </conditionalFormatting>
  <conditionalFormatting sqref="E28">
    <cfRule type="cellIs" dxfId="0" priority="2" stopIfTrue="1" operator="equal">
      <formula>0</formula>
    </cfRule>
  </conditionalFormatting>
  <conditionalFormatting sqref="E29">
    <cfRule type="cellIs" dxfId="0" priority="7" stopIfTrue="1" operator="equal">
      <formula>0</formula>
    </cfRule>
  </conditionalFormatting>
  <conditionalFormatting sqref="A5:A6">
    <cfRule type="cellIs" dxfId="0" priority="12" stopIfTrue="1" operator="equal">
      <formula>0</formula>
    </cfRule>
  </conditionalFormatting>
  <conditionalFormatting sqref="A7:A17 A19:A21 A3:A4 A26 A28 C27:C28 A29:C65535 B2:C26">
    <cfRule type="cellIs" dxfId="0" priority="13" stopIfTrue="1" operator="equal">
      <formula>0</formula>
    </cfRule>
  </conditionalFormatting>
  <conditionalFormatting sqref="F4:F65535 F2">
    <cfRule type="cellIs" dxfId="0" priority="9" stopIfTrue="1" operator="equal">
      <formula>0</formula>
    </cfRule>
  </conditionalFormatting>
  <conditionalFormatting sqref="D4:E13 D25 E25:E26">
    <cfRule type="cellIs" dxfId="0" priority="11" stopIfTrue="1" operator="equal">
      <formula>0</formula>
    </cfRule>
  </conditionalFormatting>
  <printOptions horizontalCentered="1"/>
  <pageMargins left="0.15625" right="0.235416666666667" top="0.629166666666667" bottom="0.668055555555556" header="0.196527777777778" footer="0.471527777777778"/>
  <pageSetup paperSize="9" scale="54" firstPageNumber="9" orientation="landscape" useFirstPageNumber="1" horizontalDpi="300" verticalDpi="600"/>
  <headerFooter alignWithMargins="0">
    <oddFooter>&amp;C&amp;20—&amp;P—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51"/>
  <sheetViews>
    <sheetView view="pageBreakPreview" zoomScale="85" zoomScaleNormal="85" topLeftCell="A526" workbookViewId="0">
      <selection activeCell="N535" sqref="N535"/>
    </sheetView>
  </sheetViews>
  <sheetFormatPr defaultColWidth="9" defaultRowHeight="52" customHeight="1"/>
  <cols>
    <col min="1" max="1" width="11.1111111111111" style="163" customWidth="1"/>
    <col min="2" max="2" width="4.33333333333333" style="219" customWidth="1"/>
    <col min="3" max="4" width="3.66666666666667" style="219" customWidth="1"/>
    <col min="5" max="5" width="10.9814814814815" style="220" customWidth="1"/>
    <col min="6" max="6" width="13.8518518518519" style="220" customWidth="1"/>
    <col min="7" max="8" width="10.7777777777778" style="221" hidden="1" customWidth="1"/>
    <col min="9" max="13" width="11.5" style="222" customWidth="1"/>
    <col min="14" max="14" width="62.0833333333333" style="223" customWidth="1"/>
    <col min="15" max="15" width="66.8796296296296" style="224" hidden="1" customWidth="1"/>
    <col min="16" max="16" width="12.0185185185185" style="225" hidden="1" customWidth="1"/>
    <col min="17" max="18" width="11.7777777777778" style="224" hidden="1" customWidth="1"/>
    <col min="19" max="33" width="9" style="217"/>
    <col min="34" max="16384" width="31.5" style="217"/>
  </cols>
  <sheetData>
    <row r="1" s="217" customFormat="1" ht="36" customHeight="1" spans="1:18">
      <c r="A1" s="227" t="s">
        <v>109</v>
      </c>
      <c r="B1" s="227"/>
      <c r="C1" s="227"/>
      <c r="D1" s="227"/>
      <c r="E1" s="227"/>
      <c r="F1" s="227"/>
      <c r="G1" s="228"/>
      <c r="H1" s="228"/>
      <c r="I1" s="227"/>
      <c r="J1" s="227"/>
      <c r="K1" s="227"/>
      <c r="L1" s="227"/>
      <c r="M1" s="227"/>
      <c r="N1" s="250"/>
      <c r="O1" s="251"/>
      <c r="P1" s="251"/>
      <c r="Q1" s="252"/>
      <c r="R1" s="252"/>
    </row>
    <row r="2" s="217" customFormat="1" ht="21" customHeight="1" spans="1:18">
      <c r="A2" s="229"/>
      <c r="B2" s="230"/>
      <c r="C2" s="230"/>
      <c r="D2" s="230"/>
      <c r="E2" s="231"/>
      <c r="F2" s="231"/>
      <c r="G2" s="232"/>
      <c r="H2" s="232"/>
      <c r="I2" s="253"/>
      <c r="J2" s="253"/>
      <c r="K2" s="253"/>
      <c r="L2" s="253"/>
      <c r="M2" s="253"/>
      <c r="N2" s="254" t="s">
        <v>110</v>
      </c>
      <c r="O2" s="255" t="s">
        <v>110</v>
      </c>
      <c r="P2" s="256"/>
      <c r="Q2" s="255" t="s">
        <v>1</v>
      </c>
      <c r="R2" s="256"/>
    </row>
    <row r="3" s="218" customFormat="1" ht="24" customHeight="1" spans="1:18">
      <c r="A3" s="233" t="s">
        <v>111</v>
      </c>
      <c r="B3" s="234" t="s">
        <v>112</v>
      </c>
      <c r="C3" s="234" t="s">
        <v>113</v>
      </c>
      <c r="D3" s="234" t="s">
        <v>114</v>
      </c>
      <c r="E3" s="233" t="s">
        <v>115</v>
      </c>
      <c r="F3" s="233" t="s">
        <v>116</v>
      </c>
      <c r="G3" s="235" t="s">
        <v>117</v>
      </c>
      <c r="H3" s="235" t="s">
        <v>118</v>
      </c>
      <c r="I3" s="267" t="s">
        <v>119</v>
      </c>
      <c r="J3" s="328" t="s">
        <v>120</v>
      </c>
      <c r="K3" s="328"/>
      <c r="L3" s="328"/>
      <c r="M3" s="328"/>
      <c r="N3" s="233" t="s">
        <v>121</v>
      </c>
      <c r="O3" s="260" t="s">
        <v>122</v>
      </c>
      <c r="P3" s="261" t="s">
        <v>123</v>
      </c>
      <c r="Q3" s="260" t="s">
        <v>124</v>
      </c>
      <c r="R3" s="260" t="s">
        <v>125</v>
      </c>
    </row>
    <row r="4" s="218" customFormat="1" ht="24" customHeight="1" spans="1:18">
      <c r="A4" s="236"/>
      <c r="B4" s="237"/>
      <c r="C4" s="237"/>
      <c r="D4" s="237"/>
      <c r="E4" s="236"/>
      <c r="F4" s="236"/>
      <c r="G4" s="235"/>
      <c r="H4" s="235"/>
      <c r="I4" s="267"/>
      <c r="J4" s="267" t="s">
        <v>126</v>
      </c>
      <c r="K4" s="267" t="s">
        <v>127</v>
      </c>
      <c r="L4" s="267"/>
      <c r="M4" s="267"/>
      <c r="N4" s="233"/>
      <c r="O4" s="265"/>
      <c r="P4" s="266"/>
      <c r="Q4" s="265"/>
      <c r="R4" s="265"/>
    </row>
    <row r="5" s="218" customFormat="1" ht="45" customHeight="1" spans="1:18">
      <c r="A5" s="236"/>
      <c r="B5" s="237"/>
      <c r="C5" s="237"/>
      <c r="D5" s="237"/>
      <c r="E5" s="236"/>
      <c r="F5" s="236"/>
      <c r="G5" s="235"/>
      <c r="H5" s="235"/>
      <c r="I5" s="267"/>
      <c r="J5" s="267"/>
      <c r="K5" s="267" t="s">
        <v>128</v>
      </c>
      <c r="L5" s="267" t="s">
        <v>129</v>
      </c>
      <c r="M5" s="267" t="s">
        <v>130</v>
      </c>
      <c r="N5" s="233"/>
      <c r="O5" s="265"/>
      <c r="P5" s="268"/>
      <c r="Q5" s="265"/>
      <c r="R5" s="265"/>
    </row>
    <row r="6" s="217" customFormat="1" customHeight="1" spans="1:18">
      <c r="A6" s="238" t="s">
        <v>131</v>
      </c>
      <c r="B6" s="239"/>
      <c r="C6" s="239"/>
      <c r="D6" s="239"/>
      <c r="E6" s="240"/>
      <c r="F6" s="241"/>
      <c r="G6" s="242"/>
      <c r="H6" s="242"/>
      <c r="I6" s="269">
        <f t="shared" ref="I6:I69" si="0">J6+K6</f>
        <v>1482351001.2</v>
      </c>
      <c r="J6" s="269">
        <f t="shared" ref="J6:M6" si="1">J7+J210+J214+J218+J223+J227+J231+J235+J239+J244+J247+J249+J253+J259+J263+J267+J272+J277+J281+J285+J288+J293+J298+J302+J310+J316+J320+J325+J331+J336+J345+J353+J358+J362+J368+J372+J375+J378+J383+J387+J392+J397+J401+J405+J409+J415+J420+J426+J430+J437+J442+J445+J449+J452+J457+J460+J466+J470+J474+J477+J479+J483+J487+J491+J497+J501+J505+J510+J514+J517+J521+J524+J528+J532+J537+J540+J545</f>
        <v>203560000</v>
      </c>
      <c r="K6" s="269">
        <f t="shared" si="1"/>
        <v>1278791001.2</v>
      </c>
      <c r="L6" s="269">
        <f t="shared" si="1"/>
        <v>1214665701.2</v>
      </c>
      <c r="M6" s="269">
        <f t="shared" si="1"/>
        <v>64125300</v>
      </c>
      <c r="N6" s="270"/>
      <c r="O6" s="271"/>
      <c r="P6" s="272"/>
      <c r="Q6" s="271"/>
      <c r="R6" s="271"/>
    </row>
    <row r="7" s="217" customFormat="1" customHeight="1" spans="1:18">
      <c r="A7" s="238" t="s">
        <v>132</v>
      </c>
      <c r="B7" s="239"/>
      <c r="C7" s="239"/>
      <c r="D7" s="239"/>
      <c r="E7" s="240"/>
      <c r="F7" s="241"/>
      <c r="G7" s="242"/>
      <c r="H7" s="242"/>
      <c r="I7" s="269">
        <f t="shared" si="0"/>
        <v>764980313</v>
      </c>
      <c r="J7" s="269">
        <f t="shared" ref="J7:L7" si="2">SUM(J8:J209)</f>
        <v>203560000</v>
      </c>
      <c r="K7" s="269">
        <f t="shared" si="2"/>
        <v>561420313</v>
      </c>
      <c r="L7" s="269">
        <f t="shared" si="2"/>
        <v>519232513</v>
      </c>
      <c r="M7" s="269">
        <f>SUM(M8:M193)</f>
        <v>42187800</v>
      </c>
      <c r="N7" s="270" t="s">
        <v>133</v>
      </c>
      <c r="O7" s="271"/>
      <c r="P7" s="273"/>
      <c r="Q7" s="271"/>
      <c r="R7" s="271"/>
    </row>
    <row r="8" s="217" customFormat="1" customHeight="1" spans="1:18">
      <c r="A8" s="243"/>
      <c r="B8" s="239" t="s">
        <v>134</v>
      </c>
      <c r="C8" s="239" t="s">
        <v>135</v>
      </c>
      <c r="D8" s="239" t="s">
        <v>136</v>
      </c>
      <c r="E8" s="244" t="s">
        <v>137</v>
      </c>
      <c r="F8" s="244" t="s">
        <v>138</v>
      </c>
      <c r="G8" s="242">
        <v>30000000</v>
      </c>
      <c r="H8" s="242">
        <v>30000000</v>
      </c>
      <c r="I8" s="269">
        <f t="shared" si="0"/>
        <v>36000000</v>
      </c>
      <c r="J8" s="269">
        <v>0</v>
      </c>
      <c r="K8" s="269">
        <v>36000000</v>
      </c>
      <c r="L8" s="269">
        <v>36000000</v>
      </c>
      <c r="M8" s="269">
        <v>0</v>
      </c>
      <c r="N8" s="274" t="s">
        <v>139</v>
      </c>
      <c r="O8" s="275"/>
      <c r="P8" s="276">
        <f t="shared" ref="P8:P35" si="3">K8-G8</f>
        <v>6000000</v>
      </c>
      <c r="Q8" s="275"/>
      <c r="R8" s="275"/>
    </row>
    <row r="9" s="217" customFormat="1" ht="124.8" spans="1:18">
      <c r="A9" s="243"/>
      <c r="B9" s="239" t="s">
        <v>134</v>
      </c>
      <c r="C9" s="239" t="s">
        <v>140</v>
      </c>
      <c r="D9" s="239" t="s">
        <v>136</v>
      </c>
      <c r="E9" s="244" t="s">
        <v>141</v>
      </c>
      <c r="F9" s="244" t="s">
        <v>142</v>
      </c>
      <c r="G9" s="242">
        <v>13307500</v>
      </c>
      <c r="H9" s="242">
        <v>10808500</v>
      </c>
      <c r="I9" s="269">
        <f t="shared" si="0"/>
        <v>5406500</v>
      </c>
      <c r="J9" s="269">
        <v>0</v>
      </c>
      <c r="K9" s="269">
        <v>5406500</v>
      </c>
      <c r="L9" s="269">
        <v>5406500</v>
      </c>
      <c r="M9" s="269">
        <v>0</v>
      </c>
      <c r="N9" s="274" t="s">
        <v>143</v>
      </c>
      <c r="O9" s="274" t="s">
        <v>144</v>
      </c>
      <c r="P9" s="276">
        <f t="shared" si="3"/>
        <v>-7901000</v>
      </c>
      <c r="Q9" s="275">
        <v>20</v>
      </c>
      <c r="R9" s="275">
        <v>6</v>
      </c>
    </row>
    <row r="10" s="217" customFormat="1" customHeight="1" spans="1:18">
      <c r="A10" s="243"/>
      <c r="B10" s="239" t="s">
        <v>134</v>
      </c>
      <c r="C10" s="239" t="s">
        <v>140</v>
      </c>
      <c r="D10" s="239" t="s">
        <v>136</v>
      </c>
      <c r="E10" s="244" t="s">
        <v>145</v>
      </c>
      <c r="F10" s="244" t="s">
        <v>146</v>
      </c>
      <c r="G10" s="242">
        <v>5028800</v>
      </c>
      <c r="H10" s="242">
        <v>5028800</v>
      </c>
      <c r="I10" s="269">
        <f t="shared" si="0"/>
        <v>3040000</v>
      </c>
      <c r="J10" s="269">
        <v>0</v>
      </c>
      <c r="K10" s="269">
        <v>3040000</v>
      </c>
      <c r="L10" s="269">
        <v>3040000</v>
      </c>
      <c r="M10" s="269">
        <v>0</v>
      </c>
      <c r="N10" s="274" t="s">
        <v>147</v>
      </c>
      <c r="O10" s="274" t="s">
        <v>148</v>
      </c>
      <c r="P10" s="276">
        <f t="shared" si="3"/>
        <v>-1988800</v>
      </c>
      <c r="Q10" s="275"/>
      <c r="R10" s="275"/>
    </row>
    <row r="11" s="217" customFormat="1" customHeight="1" spans="1:18">
      <c r="A11" s="243"/>
      <c r="B11" s="239" t="s">
        <v>149</v>
      </c>
      <c r="C11" s="239">
        <v>99</v>
      </c>
      <c r="D11" s="239" t="s">
        <v>150</v>
      </c>
      <c r="E11" s="244" t="s">
        <v>151</v>
      </c>
      <c r="F11" s="244" t="s">
        <v>152</v>
      </c>
      <c r="G11" s="242">
        <v>21808000</v>
      </c>
      <c r="H11" s="242">
        <v>21808000</v>
      </c>
      <c r="I11" s="269">
        <f t="shared" si="0"/>
        <v>43050000</v>
      </c>
      <c r="J11" s="269">
        <v>9600000</v>
      </c>
      <c r="K11" s="269">
        <v>33450000</v>
      </c>
      <c r="L11" s="269">
        <v>33450000</v>
      </c>
      <c r="M11" s="269">
        <v>0</v>
      </c>
      <c r="N11" s="274" t="s">
        <v>153</v>
      </c>
      <c r="O11" s="274" t="s">
        <v>154</v>
      </c>
      <c r="P11" s="276">
        <f t="shared" si="3"/>
        <v>11642000</v>
      </c>
      <c r="Q11" s="275"/>
      <c r="R11" s="275"/>
    </row>
    <row r="12" s="217" customFormat="1" customHeight="1" spans="1:18">
      <c r="A12" s="243"/>
      <c r="B12" s="239">
        <v>213</v>
      </c>
      <c r="C12" s="239" t="s">
        <v>155</v>
      </c>
      <c r="D12" s="239" t="s">
        <v>156</v>
      </c>
      <c r="E12" s="244" t="s">
        <v>157</v>
      </c>
      <c r="F12" s="244" t="s">
        <v>158</v>
      </c>
      <c r="G12" s="242">
        <v>10684800</v>
      </c>
      <c r="H12" s="242">
        <v>10684800</v>
      </c>
      <c r="I12" s="269">
        <f t="shared" si="0"/>
        <v>11150000</v>
      </c>
      <c r="J12" s="269">
        <v>0</v>
      </c>
      <c r="K12" s="269">
        <v>11150000</v>
      </c>
      <c r="L12" s="269">
        <v>11150000</v>
      </c>
      <c r="M12" s="269">
        <v>0</v>
      </c>
      <c r="N12" s="274" t="s">
        <v>159</v>
      </c>
      <c r="O12" s="274" t="s">
        <v>160</v>
      </c>
      <c r="P12" s="276">
        <f t="shared" si="3"/>
        <v>465200</v>
      </c>
      <c r="Q12" s="275"/>
      <c r="R12" s="275"/>
    </row>
    <row r="13" s="217" customFormat="1" customHeight="1" spans="1:18">
      <c r="A13" s="243"/>
      <c r="B13" s="239" t="s">
        <v>134</v>
      </c>
      <c r="C13" s="239" t="s">
        <v>161</v>
      </c>
      <c r="D13" s="239" t="s">
        <v>136</v>
      </c>
      <c r="E13" s="244" t="s">
        <v>162</v>
      </c>
      <c r="F13" s="244" t="s">
        <v>163</v>
      </c>
      <c r="G13" s="242">
        <v>500000</v>
      </c>
      <c r="H13" s="242">
        <v>500000</v>
      </c>
      <c r="I13" s="269">
        <f t="shared" si="0"/>
        <v>550000</v>
      </c>
      <c r="J13" s="269">
        <v>0</v>
      </c>
      <c r="K13" s="269">
        <v>550000</v>
      </c>
      <c r="L13" s="269">
        <v>550000</v>
      </c>
      <c r="M13" s="269">
        <v>0</v>
      </c>
      <c r="N13" s="274" t="s">
        <v>164</v>
      </c>
      <c r="O13" s="274" t="s">
        <v>165</v>
      </c>
      <c r="P13" s="276">
        <f t="shared" si="3"/>
        <v>50000</v>
      </c>
      <c r="Q13" s="275"/>
      <c r="R13" s="275">
        <v>5</v>
      </c>
    </row>
    <row r="14" s="217" customFormat="1" customHeight="1" spans="1:18">
      <c r="A14" s="243"/>
      <c r="B14" s="239" t="s">
        <v>134</v>
      </c>
      <c r="C14" s="239" t="s">
        <v>166</v>
      </c>
      <c r="D14" s="239" t="s">
        <v>136</v>
      </c>
      <c r="E14" s="245" t="s">
        <v>167</v>
      </c>
      <c r="F14" s="244" t="s">
        <v>168</v>
      </c>
      <c r="G14" s="242">
        <v>260000</v>
      </c>
      <c r="H14" s="242">
        <v>260000</v>
      </c>
      <c r="I14" s="269">
        <f t="shared" si="0"/>
        <v>260000</v>
      </c>
      <c r="J14" s="269">
        <v>0</v>
      </c>
      <c r="K14" s="269">
        <v>260000</v>
      </c>
      <c r="L14" s="269">
        <v>260000</v>
      </c>
      <c r="M14" s="269">
        <v>0</v>
      </c>
      <c r="N14" s="274"/>
      <c r="O14" s="274" t="s">
        <v>169</v>
      </c>
      <c r="P14" s="276">
        <f t="shared" si="3"/>
        <v>0</v>
      </c>
      <c r="Q14" s="275">
        <v>10</v>
      </c>
      <c r="R14" s="275">
        <v>12</v>
      </c>
    </row>
    <row r="15" s="217" customFormat="1" customHeight="1" spans="1:18">
      <c r="A15" s="243"/>
      <c r="B15" s="239" t="s">
        <v>134</v>
      </c>
      <c r="C15" s="239" t="s">
        <v>166</v>
      </c>
      <c r="D15" s="239" t="s">
        <v>136</v>
      </c>
      <c r="E15" s="246"/>
      <c r="F15" s="244" t="s">
        <v>170</v>
      </c>
      <c r="G15" s="242">
        <v>200000</v>
      </c>
      <c r="H15" s="242">
        <v>54000</v>
      </c>
      <c r="I15" s="269">
        <f t="shared" si="0"/>
        <v>200000</v>
      </c>
      <c r="J15" s="269">
        <v>0</v>
      </c>
      <c r="K15" s="269">
        <v>200000</v>
      </c>
      <c r="L15" s="269">
        <v>200000</v>
      </c>
      <c r="M15" s="269">
        <v>0</v>
      </c>
      <c r="N15" s="270"/>
      <c r="O15" s="275"/>
      <c r="P15" s="276">
        <f t="shared" si="3"/>
        <v>0</v>
      </c>
      <c r="Q15" s="275"/>
      <c r="R15" s="275"/>
    </row>
    <row r="16" s="217" customFormat="1" customHeight="1" spans="1:18">
      <c r="A16" s="243"/>
      <c r="B16" s="239" t="s">
        <v>134</v>
      </c>
      <c r="C16" s="239" t="s">
        <v>166</v>
      </c>
      <c r="D16" s="239" t="s">
        <v>136</v>
      </c>
      <c r="E16" s="247"/>
      <c r="F16" s="244" t="s">
        <v>171</v>
      </c>
      <c r="G16" s="242">
        <v>100000</v>
      </c>
      <c r="H16" s="242">
        <v>100000</v>
      </c>
      <c r="I16" s="269">
        <f t="shared" si="0"/>
        <v>80000</v>
      </c>
      <c r="J16" s="269">
        <v>0</v>
      </c>
      <c r="K16" s="269">
        <v>80000</v>
      </c>
      <c r="L16" s="269">
        <v>80000</v>
      </c>
      <c r="M16" s="269">
        <v>0</v>
      </c>
      <c r="N16" s="274"/>
      <c r="O16" s="275"/>
      <c r="P16" s="276">
        <f t="shared" si="3"/>
        <v>-20000</v>
      </c>
      <c r="Q16" s="275"/>
      <c r="R16" s="275"/>
    </row>
    <row r="17" s="217" customFormat="1" customHeight="1" spans="1:18">
      <c r="A17" s="243"/>
      <c r="B17" s="239" t="s">
        <v>134</v>
      </c>
      <c r="C17" s="239" t="s">
        <v>172</v>
      </c>
      <c r="D17" s="239" t="s">
        <v>156</v>
      </c>
      <c r="E17" s="244" t="s">
        <v>173</v>
      </c>
      <c r="F17" s="244" t="s">
        <v>174</v>
      </c>
      <c r="G17" s="242">
        <v>300000</v>
      </c>
      <c r="H17" s="242">
        <v>300000</v>
      </c>
      <c r="I17" s="269">
        <f t="shared" si="0"/>
        <v>270000</v>
      </c>
      <c r="J17" s="269">
        <v>0</v>
      </c>
      <c r="K17" s="269">
        <v>270000</v>
      </c>
      <c r="L17" s="269">
        <v>270000</v>
      </c>
      <c r="M17" s="269">
        <v>0</v>
      </c>
      <c r="N17" s="274"/>
      <c r="O17" s="274" t="s">
        <v>175</v>
      </c>
      <c r="P17" s="276">
        <f t="shared" si="3"/>
        <v>-30000</v>
      </c>
      <c r="Q17" s="275"/>
      <c r="R17" s="275">
        <v>13</v>
      </c>
    </row>
    <row r="18" s="217" customFormat="1" customHeight="1" spans="1:18">
      <c r="A18" s="243"/>
      <c r="B18" s="239" t="s">
        <v>134</v>
      </c>
      <c r="C18" s="239" t="s">
        <v>172</v>
      </c>
      <c r="D18" s="239" t="s">
        <v>136</v>
      </c>
      <c r="E18" s="241"/>
      <c r="F18" s="244" t="s">
        <v>176</v>
      </c>
      <c r="G18" s="242">
        <v>1090000</v>
      </c>
      <c r="H18" s="242">
        <v>920000</v>
      </c>
      <c r="I18" s="269">
        <f t="shared" si="0"/>
        <v>990000</v>
      </c>
      <c r="J18" s="269">
        <v>0</v>
      </c>
      <c r="K18" s="269">
        <v>990000</v>
      </c>
      <c r="L18" s="269">
        <v>990000</v>
      </c>
      <c r="M18" s="269">
        <v>0</v>
      </c>
      <c r="N18" s="274"/>
      <c r="O18" s="275"/>
      <c r="P18" s="276">
        <f t="shared" si="3"/>
        <v>-100000</v>
      </c>
      <c r="Q18" s="275"/>
      <c r="R18" s="275"/>
    </row>
    <row r="19" s="217" customFormat="1" customHeight="1" spans="1:18">
      <c r="A19" s="243"/>
      <c r="B19" s="239" t="s">
        <v>134</v>
      </c>
      <c r="C19" s="239" t="s">
        <v>177</v>
      </c>
      <c r="D19" s="239" t="s">
        <v>178</v>
      </c>
      <c r="E19" s="244" t="s">
        <v>179</v>
      </c>
      <c r="F19" s="244" t="s">
        <v>180</v>
      </c>
      <c r="G19" s="242"/>
      <c r="H19" s="242">
        <v>420000</v>
      </c>
      <c r="I19" s="269">
        <f t="shared" si="0"/>
        <v>350000</v>
      </c>
      <c r="J19" s="269">
        <v>0</v>
      </c>
      <c r="K19" s="269">
        <v>350000</v>
      </c>
      <c r="L19" s="269">
        <v>350000</v>
      </c>
      <c r="M19" s="269">
        <v>0</v>
      </c>
      <c r="N19" s="274" t="s">
        <v>181</v>
      </c>
      <c r="O19" s="275"/>
      <c r="P19" s="276">
        <f t="shared" si="3"/>
        <v>350000</v>
      </c>
      <c r="Q19" s="275">
        <v>35</v>
      </c>
      <c r="R19" s="275"/>
    </row>
    <row r="20" s="217" customFormat="1" customHeight="1" spans="1:18">
      <c r="A20" s="243"/>
      <c r="B20" s="239" t="s">
        <v>134</v>
      </c>
      <c r="C20" s="239" t="s">
        <v>161</v>
      </c>
      <c r="D20" s="239" t="s">
        <v>136</v>
      </c>
      <c r="E20" s="244"/>
      <c r="F20" s="244" t="s">
        <v>182</v>
      </c>
      <c r="G20" s="242">
        <v>700000</v>
      </c>
      <c r="H20" s="242">
        <v>700000</v>
      </c>
      <c r="I20" s="269">
        <f t="shared" si="0"/>
        <v>766000</v>
      </c>
      <c r="J20" s="269">
        <v>0</v>
      </c>
      <c r="K20" s="269">
        <v>766000</v>
      </c>
      <c r="L20" s="269">
        <v>766000</v>
      </c>
      <c r="M20" s="269">
        <v>0</v>
      </c>
      <c r="N20" s="274" t="s">
        <v>183</v>
      </c>
      <c r="O20" s="274" t="s">
        <v>184</v>
      </c>
      <c r="P20" s="276">
        <f t="shared" si="3"/>
        <v>66000</v>
      </c>
      <c r="Q20" s="275"/>
      <c r="R20" s="275">
        <v>2</v>
      </c>
    </row>
    <row r="21" s="217" customFormat="1" customHeight="1" spans="1:18">
      <c r="A21" s="243"/>
      <c r="B21" s="239" t="s">
        <v>185</v>
      </c>
      <c r="C21" s="239">
        <v>10</v>
      </c>
      <c r="D21" s="239" t="s">
        <v>156</v>
      </c>
      <c r="E21" s="244"/>
      <c r="F21" s="244" t="s">
        <v>186</v>
      </c>
      <c r="G21" s="242">
        <v>748000</v>
      </c>
      <c r="H21" s="242"/>
      <c r="I21" s="269">
        <f t="shared" si="0"/>
        <v>1065000</v>
      </c>
      <c r="J21" s="269">
        <v>0</v>
      </c>
      <c r="K21" s="269">
        <v>1065000</v>
      </c>
      <c r="L21" s="269">
        <v>1065000</v>
      </c>
      <c r="M21" s="269">
        <v>0</v>
      </c>
      <c r="N21" s="274"/>
      <c r="O21" s="275"/>
      <c r="P21" s="276">
        <f t="shared" si="3"/>
        <v>317000</v>
      </c>
      <c r="Q21" s="275"/>
      <c r="R21" s="275"/>
    </row>
    <row r="22" s="217" customFormat="1" customHeight="1" spans="1:18">
      <c r="A22" s="243"/>
      <c r="B22" s="239" t="s">
        <v>185</v>
      </c>
      <c r="C22" s="239">
        <v>10</v>
      </c>
      <c r="D22" s="239" t="s">
        <v>156</v>
      </c>
      <c r="E22" s="244"/>
      <c r="F22" s="244" t="s">
        <v>187</v>
      </c>
      <c r="G22" s="242">
        <v>1256800</v>
      </c>
      <c r="H22" s="242"/>
      <c r="I22" s="269">
        <f t="shared" si="0"/>
        <v>963000</v>
      </c>
      <c r="J22" s="269">
        <v>0</v>
      </c>
      <c r="K22" s="269">
        <v>963000</v>
      </c>
      <c r="L22" s="269">
        <v>963000</v>
      </c>
      <c r="M22" s="269">
        <v>0</v>
      </c>
      <c r="N22" s="274" t="s">
        <v>188</v>
      </c>
      <c r="O22" s="275"/>
      <c r="P22" s="276">
        <f t="shared" si="3"/>
        <v>-293800</v>
      </c>
      <c r="Q22" s="275"/>
      <c r="R22" s="275"/>
    </row>
    <row r="23" s="217" customFormat="1" customHeight="1" spans="1:18">
      <c r="A23" s="243"/>
      <c r="B23" s="239" t="s">
        <v>185</v>
      </c>
      <c r="C23" s="239">
        <v>10</v>
      </c>
      <c r="D23" s="239" t="s">
        <v>156</v>
      </c>
      <c r="E23" s="244"/>
      <c r="F23" s="244" t="s">
        <v>189</v>
      </c>
      <c r="G23" s="242"/>
      <c r="H23" s="242"/>
      <c r="I23" s="269">
        <f t="shared" si="0"/>
        <v>846000</v>
      </c>
      <c r="J23" s="269">
        <v>0</v>
      </c>
      <c r="K23" s="269">
        <v>846000</v>
      </c>
      <c r="L23" s="269">
        <v>846000</v>
      </c>
      <c r="M23" s="269">
        <v>0</v>
      </c>
      <c r="N23" s="274" t="s">
        <v>190</v>
      </c>
      <c r="O23" s="274" t="s">
        <v>191</v>
      </c>
      <c r="P23" s="276">
        <f t="shared" si="3"/>
        <v>846000</v>
      </c>
      <c r="Q23" s="275"/>
      <c r="R23" s="275"/>
    </row>
    <row r="24" s="217" customFormat="1" customHeight="1" spans="1:18">
      <c r="A24" s="243"/>
      <c r="B24" s="239" t="s">
        <v>185</v>
      </c>
      <c r="C24" s="239">
        <v>10</v>
      </c>
      <c r="D24" s="239" t="s">
        <v>156</v>
      </c>
      <c r="E24" s="244"/>
      <c r="F24" s="244" t="s">
        <v>192</v>
      </c>
      <c r="G24" s="242">
        <v>200000</v>
      </c>
      <c r="H24" s="242">
        <v>200000</v>
      </c>
      <c r="I24" s="269">
        <f t="shared" si="0"/>
        <v>200000</v>
      </c>
      <c r="J24" s="269">
        <v>0</v>
      </c>
      <c r="K24" s="269">
        <v>200000</v>
      </c>
      <c r="L24" s="269">
        <v>200000</v>
      </c>
      <c r="M24" s="269"/>
      <c r="N24" s="274"/>
      <c r="O24" s="275"/>
      <c r="P24" s="276">
        <f t="shared" si="3"/>
        <v>0</v>
      </c>
      <c r="Q24" s="275"/>
      <c r="R24" s="275"/>
    </row>
    <row r="25" s="217" customFormat="1" customHeight="1" spans="1:18">
      <c r="A25" s="243"/>
      <c r="B25" s="239" t="s">
        <v>185</v>
      </c>
      <c r="C25" s="239" t="s">
        <v>193</v>
      </c>
      <c r="D25" s="239" t="s">
        <v>136</v>
      </c>
      <c r="E25" s="245" t="s">
        <v>179</v>
      </c>
      <c r="F25" s="244" t="s">
        <v>194</v>
      </c>
      <c r="G25" s="242"/>
      <c r="H25" s="242">
        <v>130000</v>
      </c>
      <c r="I25" s="269">
        <f t="shared" si="0"/>
        <v>230000</v>
      </c>
      <c r="J25" s="269">
        <v>0</v>
      </c>
      <c r="K25" s="269">
        <v>230000</v>
      </c>
      <c r="L25" s="269">
        <v>230000</v>
      </c>
      <c r="M25" s="269">
        <v>0</v>
      </c>
      <c r="N25" s="274" t="s">
        <v>195</v>
      </c>
      <c r="O25" s="274" t="s">
        <v>191</v>
      </c>
      <c r="P25" s="276">
        <f t="shared" si="3"/>
        <v>230000</v>
      </c>
      <c r="Q25" s="275"/>
      <c r="R25" s="275"/>
    </row>
    <row r="26" s="217" customFormat="1" customHeight="1" spans="1:18">
      <c r="A26" s="243"/>
      <c r="B26" s="239" t="s">
        <v>149</v>
      </c>
      <c r="C26" s="239" t="s">
        <v>135</v>
      </c>
      <c r="D26" s="239" t="s">
        <v>136</v>
      </c>
      <c r="E26" s="246"/>
      <c r="F26" s="244" t="s">
        <v>196</v>
      </c>
      <c r="G26" s="242"/>
      <c r="H26" s="242">
        <v>50000</v>
      </c>
      <c r="I26" s="269">
        <f t="shared" si="0"/>
        <v>1000000</v>
      </c>
      <c r="J26" s="269">
        <v>0</v>
      </c>
      <c r="K26" s="269">
        <v>1000000</v>
      </c>
      <c r="L26" s="269">
        <v>1000000</v>
      </c>
      <c r="M26" s="277">
        <v>0</v>
      </c>
      <c r="N26" s="274" t="s">
        <v>197</v>
      </c>
      <c r="O26" s="274" t="s">
        <v>191</v>
      </c>
      <c r="P26" s="276">
        <f t="shared" si="3"/>
        <v>1000000</v>
      </c>
      <c r="Q26" s="275"/>
      <c r="R26" s="275"/>
    </row>
    <row r="27" s="217" customFormat="1" customHeight="1" spans="1:18">
      <c r="A27" s="243"/>
      <c r="B27" s="239" t="s">
        <v>149</v>
      </c>
      <c r="C27" s="239" t="s">
        <v>135</v>
      </c>
      <c r="D27" s="239" t="s">
        <v>136</v>
      </c>
      <c r="E27" s="247"/>
      <c r="F27" s="244" t="s">
        <v>198</v>
      </c>
      <c r="G27" s="242"/>
      <c r="H27" s="242">
        <v>700000</v>
      </c>
      <c r="I27" s="269">
        <f t="shared" si="0"/>
        <v>1000000</v>
      </c>
      <c r="J27" s="269">
        <v>0</v>
      </c>
      <c r="K27" s="269">
        <v>1000000</v>
      </c>
      <c r="L27" s="269">
        <v>1000000</v>
      </c>
      <c r="M27" s="277">
        <v>0</v>
      </c>
      <c r="N27" s="274" t="s">
        <v>199</v>
      </c>
      <c r="O27" s="274" t="s">
        <v>191</v>
      </c>
      <c r="P27" s="276">
        <f t="shared" si="3"/>
        <v>1000000</v>
      </c>
      <c r="Q27" s="275"/>
      <c r="R27" s="275"/>
    </row>
    <row r="28" s="217" customFormat="1" customHeight="1" spans="1:18">
      <c r="A28" s="243"/>
      <c r="B28" s="239" t="s">
        <v>134</v>
      </c>
      <c r="C28" s="239" t="s">
        <v>150</v>
      </c>
      <c r="D28" s="239" t="s">
        <v>200</v>
      </c>
      <c r="E28" s="244" t="s">
        <v>201</v>
      </c>
      <c r="F28" s="244" t="s">
        <v>202</v>
      </c>
      <c r="G28" s="242">
        <v>300000</v>
      </c>
      <c r="H28" s="242">
        <v>228500</v>
      </c>
      <c r="I28" s="269">
        <f t="shared" si="0"/>
        <v>200000</v>
      </c>
      <c r="J28" s="269">
        <v>0</v>
      </c>
      <c r="K28" s="269">
        <v>200000</v>
      </c>
      <c r="L28" s="269">
        <v>200000</v>
      </c>
      <c r="M28" s="269">
        <v>0</v>
      </c>
      <c r="N28" s="274" t="s">
        <v>203</v>
      </c>
      <c r="O28" s="274" t="s">
        <v>204</v>
      </c>
      <c r="P28" s="276">
        <f t="shared" si="3"/>
        <v>-100000</v>
      </c>
      <c r="Q28" s="275"/>
      <c r="R28" s="278">
        <v>49.7</v>
      </c>
    </row>
    <row r="29" s="217" customFormat="1" customHeight="1" spans="1:18">
      <c r="A29" s="243"/>
      <c r="B29" s="239" t="s">
        <v>134</v>
      </c>
      <c r="C29" s="239" t="s">
        <v>150</v>
      </c>
      <c r="D29" s="239" t="s">
        <v>156</v>
      </c>
      <c r="E29" s="244"/>
      <c r="F29" s="244" t="s">
        <v>205</v>
      </c>
      <c r="G29" s="242"/>
      <c r="H29" s="242">
        <v>210000</v>
      </c>
      <c r="I29" s="269">
        <f t="shared" si="0"/>
        <v>163000</v>
      </c>
      <c r="J29" s="269">
        <v>0</v>
      </c>
      <c r="K29" s="269">
        <v>163000</v>
      </c>
      <c r="L29" s="269">
        <v>163000</v>
      </c>
      <c r="M29" s="269">
        <v>0</v>
      </c>
      <c r="N29" s="274"/>
      <c r="O29" s="275"/>
      <c r="P29" s="276">
        <f t="shared" si="3"/>
        <v>163000</v>
      </c>
      <c r="Q29" s="275"/>
      <c r="R29" s="279"/>
    </row>
    <row r="30" s="217" customFormat="1" customHeight="1" spans="1:18">
      <c r="A30" s="243"/>
      <c r="B30" s="239" t="s">
        <v>134</v>
      </c>
      <c r="C30" s="239" t="s">
        <v>150</v>
      </c>
      <c r="D30" s="239" t="s">
        <v>156</v>
      </c>
      <c r="E30" s="244"/>
      <c r="F30" s="244" t="s">
        <v>206</v>
      </c>
      <c r="G30" s="242">
        <v>30000</v>
      </c>
      <c r="H30" s="242">
        <v>30000</v>
      </c>
      <c r="I30" s="269">
        <f t="shared" si="0"/>
        <v>30000</v>
      </c>
      <c r="J30" s="269">
        <v>0</v>
      </c>
      <c r="K30" s="269">
        <v>30000</v>
      </c>
      <c r="L30" s="269">
        <v>30000</v>
      </c>
      <c r="M30" s="269">
        <v>0</v>
      </c>
      <c r="N30" s="274"/>
      <c r="O30" s="275"/>
      <c r="P30" s="276">
        <f t="shared" si="3"/>
        <v>0</v>
      </c>
      <c r="Q30" s="275"/>
      <c r="R30" s="279"/>
    </row>
    <row r="31" s="217" customFormat="1" customHeight="1" spans="1:18">
      <c r="A31" s="243"/>
      <c r="B31" s="239" t="s">
        <v>134</v>
      </c>
      <c r="C31" s="239" t="s">
        <v>150</v>
      </c>
      <c r="D31" s="239" t="s">
        <v>155</v>
      </c>
      <c r="E31" s="244"/>
      <c r="F31" s="244" t="s">
        <v>207</v>
      </c>
      <c r="G31" s="242">
        <v>519000</v>
      </c>
      <c r="H31" s="242">
        <v>519000</v>
      </c>
      <c r="I31" s="269">
        <f t="shared" si="0"/>
        <v>519000</v>
      </c>
      <c r="J31" s="269">
        <v>0</v>
      </c>
      <c r="K31" s="269">
        <v>519000</v>
      </c>
      <c r="L31" s="269">
        <v>519000</v>
      </c>
      <c r="M31" s="269">
        <v>0</v>
      </c>
      <c r="N31" s="274"/>
      <c r="O31" s="275"/>
      <c r="P31" s="276">
        <f t="shared" si="3"/>
        <v>0</v>
      </c>
      <c r="Q31" s="275"/>
      <c r="R31" s="279"/>
    </row>
    <row r="32" s="217" customFormat="1" customHeight="1" spans="1:18">
      <c r="A32" s="243"/>
      <c r="B32" s="239" t="s">
        <v>134</v>
      </c>
      <c r="C32" s="239" t="s">
        <v>150</v>
      </c>
      <c r="D32" s="239" t="s">
        <v>208</v>
      </c>
      <c r="E32" s="244"/>
      <c r="F32" s="244" t="s">
        <v>209</v>
      </c>
      <c r="G32" s="242">
        <v>80000</v>
      </c>
      <c r="H32" s="242">
        <v>80000</v>
      </c>
      <c r="I32" s="269">
        <f t="shared" si="0"/>
        <v>60000</v>
      </c>
      <c r="J32" s="269">
        <v>0</v>
      </c>
      <c r="K32" s="269">
        <v>60000</v>
      </c>
      <c r="L32" s="269">
        <v>60000</v>
      </c>
      <c r="M32" s="269">
        <v>0</v>
      </c>
      <c r="N32" s="274"/>
      <c r="O32" s="275"/>
      <c r="P32" s="276">
        <f t="shared" si="3"/>
        <v>-20000</v>
      </c>
      <c r="Q32" s="275"/>
      <c r="R32" s="279"/>
    </row>
    <row r="33" s="217" customFormat="1" customHeight="1" spans="1:18">
      <c r="A33" s="243"/>
      <c r="B33" s="239" t="s">
        <v>134</v>
      </c>
      <c r="C33" s="239" t="s">
        <v>193</v>
      </c>
      <c r="D33" s="239" t="s">
        <v>200</v>
      </c>
      <c r="E33" s="244"/>
      <c r="F33" s="244" t="s">
        <v>210</v>
      </c>
      <c r="G33" s="242">
        <v>300000</v>
      </c>
      <c r="H33" s="242">
        <v>228500</v>
      </c>
      <c r="I33" s="269">
        <f t="shared" si="0"/>
        <v>200000</v>
      </c>
      <c r="J33" s="269">
        <v>0</v>
      </c>
      <c r="K33" s="269">
        <v>200000</v>
      </c>
      <c r="L33" s="269">
        <v>200000</v>
      </c>
      <c r="M33" s="269">
        <v>0</v>
      </c>
      <c r="N33" s="274" t="s">
        <v>203</v>
      </c>
      <c r="O33" s="275"/>
      <c r="P33" s="276">
        <f t="shared" si="3"/>
        <v>-100000</v>
      </c>
      <c r="Q33" s="275"/>
      <c r="R33" s="279"/>
    </row>
    <row r="34" s="217" customFormat="1" customHeight="1" spans="1:18">
      <c r="A34" s="243"/>
      <c r="B34" s="239" t="s">
        <v>134</v>
      </c>
      <c r="C34" s="239" t="s">
        <v>193</v>
      </c>
      <c r="D34" s="239" t="s">
        <v>156</v>
      </c>
      <c r="E34" s="244"/>
      <c r="F34" s="244" t="s">
        <v>211</v>
      </c>
      <c r="G34" s="242">
        <v>510000</v>
      </c>
      <c r="H34" s="242">
        <v>510000</v>
      </c>
      <c r="I34" s="269">
        <f t="shared" si="0"/>
        <v>510000</v>
      </c>
      <c r="J34" s="269">
        <v>0</v>
      </c>
      <c r="K34" s="269">
        <v>510000</v>
      </c>
      <c r="L34" s="269">
        <v>510000</v>
      </c>
      <c r="M34" s="269">
        <v>0</v>
      </c>
      <c r="N34" s="274"/>
      <c r="O34" s="275"/>
      <c r="P34" s="276">
        <f t="shared" si="3"/>
        <v>0</v>
      </c>
      <c r="Q34" s="275"/>
      <c r="R34" s="279"/>
    </row>
    <row r="35" s="217" customFormat="1" customHeight="1" spans="1:18">
      <c r="A35" s="243"/>
      <c r="B35" s="239" t="s">
        <v>134</v>
      </c>
      <c r="C35" s="239" t="s">
        <v>193</v>
      </c>
      <c r="D35" s="239" t="s">
        <v>136</v>
      </c>
      <c r="E35" s="244"/>
      <c r="F35" s="244" t="s">
        <v>212</v>
      </c>
      <c r="G35" s="242"/>
      <c r="H35" s="242">
        <v>200000</v>
      </c>
      <c r="I35" s="269">
        <f t="shared" si="0"/>
        <v>170000</v>
      </c>
      <c r="J35" s="269">
        <v>0</v>
      </c>
      <c r="K35" s="269">
        <v>170000</v>
      </c>
      <c r="L35" s="269">
        <v>170000</v>
      </c>
      <c r="M35" s="269">
        <v>0</v>
      </c>
      <c r="N35" s="274"/>
      <c r="O35" s="275"/>
      <c r="P35" s="276">
        <f t="shared" si="3"/>
        <v>170000</v>
      </c>
      <c r="Q35" s="275"/>
      <c r="R35" s="280"/>
    </row>
    <row r="36" s="217" customFormat="1" customHeight="1" spans="1:18">
      <c r="A36" s="243"/>
      <c r="B36" s="239">
        <v>201</v>
      </c>
      <c r="C36" s="239" t="s">
        <v>150</v>
      </c>
      <c r="D36" s="239" t="s">
        <v>136</v>
      </c>
      <c r="E36" s="244" t="s">
        <v>201</v>
      </c>
      <c r="F36" s="244" t="s">
        <v>213</v>
      </c>
      <c r="G36" s="242"/>
      <c r="H36" s="242"/>
      <c r="I36" s="269">
        <f t="shared" si="0"/>
        <v>100000</v>
      </c>
      <c r="J36" s="269">
        <v>0</v>
      </c>
      <c r="K36" s="269">
        <v>100000</v>
      </c>
      <c r="L36" s="269">
        <v>100000</v>
      </c>
      <c r="M36" s="269">
        <v>0</v>
      </c>
      <c r="N36" s="274" t="s">
        <v>214</v>
      </c>
      <c r="O36" s="275"/>
      <c r="P36" s="276"/>
      <c r="Q36" s="275"/>
      <c r="R36" s="280"/>
    </row>
    <row r="37" s="217" customFormat="1" customHeight="1" spans="1:18">
      <c r="A37" s="243"/>
      <c r="B37" s="239">
        <v>201</v>
      </c>
      <c r="C37" s="248" t="s">
        <v>135</v>
      </c>
      <c r="D37" s="239" t="s">
        <v>136</v>
      </c>
      <c r="E37" s="244"/>
      <c r="F37" s="244" t="s">
        <v>215</v>
      </c>
      <c r="G37" s="242">
        <v>400000</v>
      </c>
      <c r="H37" s="242">
        <v>200000</v>
      </c>
      <c r="I37" s="269">
        <f t="shared" si="0"/>
        <v>300000</v>
      </c>
      <c r="J37" s="269">
        <v>0</v>
      </c>
      <c r="K37" s="269">
        <v>300000</v>
      </c>
      <c r="L37" s="269">
        <v>300000</v>
      </c>
      <c r="M37" s="269">
        <v>0</v>
      </c>
      <c r="N37" s="274" t="s">
        <v>216</v>
      </c>
      <c r="O37" s="275"/>
      <c r="P37" s="276">
        <f t="shared" ref="P37:P71" si="4">K37-G37</f>
        <v>-100000</v>
      </c>
      <c r="Q37" s="275"/>
      <c r="R37" s="275"/>
    </row>
    <row r="38" s="217" customFormat="1" customHeight="1" spans="1:18">
      <c r="A38" s="243"/>
      <c r="B38" s="239" t="s">
        <v>134</v>
      </c>
      <c r="C38" s="239" t="s">
        <v>217</v>
      </c>
      <c r="D38" s="239" t="s">
        <v>136</v>
      </c>
      <c r="E38" s="245" t="s">
        <v>218</v>
      </c>
      <c r="F38" s="244" t="s">
        <v>219</v>
      </c>
      <c r="G38" s="249">
        <v>240000</v>
      </c>
      <c r="H38" s="249">
        <v>240000</v>
      </c>
      <c r="I38" s="269">
        <f t="shared" si="0"/>
        <v>240000</v>
      </c>
      <c r="J38" s="269">
        <v>0</v>
      </c>
      <c r="K38" s="269">
        <v>240000</v>
      </c>
      <c r="L38" s="269">
        <v>240000</v>
      </c>
      <c r="M38" s="269">
        <v>0</v>
      </c>
      <c r="N38" s="274"/>
      <c r="O38" s="275"/>
      <c r="P38" s="276">
        <f t="shared" si="4"/>
        <v>0</v>
      </c>
      <c r="Q38" s="275"/>
      <c r="R38" s="275"/>
    </row>
    <row r="39" s="217" customFormat="1" customHeight="1" spans="1:18">
      <c r="A39" s="243"/>
      <c r="B39" s="239" t="s">
        <v>134</v>
      </c>
      <c r="C39" s="239" t="s">
        <v>217</v>
      </c>
      <c r="D39" s="239" t="s">
        <v>136</v>
      </c>
      <c r="E39" s="246"/>
      <c r="F39" s="244" t="s">
        <v>220</v>
      </c>
      <c r="G39" s="242">
        <v>160000</v>
      </c>
      <c r="H39" s="242">
        <v>160000</v>
      </c>
      <c r="I39" s="269">
        <f t="shared" si="0"/>
        <v>160000</v>
      </c>
      <c r="J39" s="269">
        <v>0</v>
      </c>
      <c r="K39" s="269">
        <v>160000</v>
      </c>
      <c r="L39" s="269">
        <v>160000</v>
      </c>
      <c r="M39" s="269">
        <v>0</v>
      </c>
      <c r="N39" s="274"/>
      <c r="O39" s="275"/>
      <c r="P39" s="276">
        <f t="shared" si="4"/>
        <v>0</v>
      </c>
      <c r="Q39" s="275"/>
      <c r="R39" s="275"/>
    </row>
    <row r="40" s="217" customFormat="1" customHeight="1" spans="1:18">
      <c r="A40" s="243"/>
      <c r="B40" s="239" t="s">
        <v>134</v>
      </c>
      <c r="C40" s="239" t="s">
        <v>217</v>
      </c>
      <c r="D40" s="239" t="s">
        <v>136</v>
      </c>
      <c r="E40" s="247"/>
      <c r="F40" s="244" t="s">
        <v>221</v>
      </c>
      <c r="G40" s="242">
        <v>320000</v>
      </c>
      <c r="H40" s="242">
        <v>320000</v>
      </c>
      <c r="I40" s="269">
        <f t="shared" si="0"/>
        <v>300000</v>
      </c>
      <c r="J40" s="269">
        <v>0</v>
      </c>
      <c r="K40" s="269">
        <v>300000</v>
      </c>
      <c r="L40" s="269">
        <v>300000</v>
      </c>
      <c r="M40" s="269">
        <v>0</v>
      </c>
      <c r="N40" s="274" t="s">
        <v>222</v>
      </c>
      <c r="O40" s="274" t="s">
        <v>223</v>
      </c>
      <c r="P40" s="276">
        <f t="shared" si="4"/>
        <v>-20000</v>
      </c>
      <c r="Q40" s="275"/>
      <c r="R40" s="275">
        <v>2</v>
      </c>
    </row>
    <row r="41" s="217" customFormat="1" customHeight="1" spans="1:18">
      <c r="A41" s="243"/>
      <c r="B41" s="239" t="s">
        <v>134</v>
      </c>
      <c r="C41" s="239">
        <v>26</v>
      </c>
      <c r="D41" s="239">
        <v>99</v>
      </c>
      <c r="E41" s="244" t="s">
        <v>224</v>
      </c>
      <c r="F41" s="244" t="s">
        <v>225</v>
      </c>
      <c r="G41" s="242">
        <v>340000</v>
      </c>
      <c r="H41" s="242">
        <v>340000</v>
      </c>
      <c r="I41" s="269">
        <f t="shared" si="0"/>
        <v>390000</v>
      </c>
      <c r="J41" s="269">
        <v>0</v>
      </c>
      <c r="K41" s="269">
        <v>390000</v>
      </c>
      <c r="L41" s="269">
        <v>390000</v>
      </c>
      <c r="M41" s="269">
        <v>0</v>
      </c>
      <c r="N41" s="274" t="s">
        <v>226</v>
      </c>
      <c r="O41" s="274" t="s">
        <v>227</v>
      </c>
      <c r="P41" s="276">
        <f t="shared" si="4"/>
        <v>50000</v>
      </c>
      <c r="Q41" s="275"/>
      <c r="R41" s="275"/>
    </row>
    <row r="42" s="217" customFormat="1" customHeight="1" spans="1:18">
      <c r="A42" s="243"/>
      <c r="B42" s="239" t="s">
        <v>134</v>
      </c>
      <c r="C42" s="239" t="s">
        <v>161</v>
      </c>
      <c r="D42" s="239" t="s">
        <v>136</v>
      </c>
      <c r="E42" s="244" t="s">
        <v>228</v>
      </c>
      <c r="F42" s="244" t="s">
        <v>229</v>
      </c>
      <c r="G42" s="242">
        <v>600000</v>
      </c>
      <c r="H42" s="242">
        <v>600000</v>
      </c>
      <c r="I42" s="269">
        <f t="shared" si="0"/>
        <v>700000</v>
      </c>
      <c r="J42" s="269">
        <v>0</v>
      </c>
      <c r="K42" s="269">
        <v>700000</v>
      </c>
      <c r="L42" s="269">
        <v>700000</v>
      </c>
      <c r="M42" s="269">
        <v>0</v>
      </c>
      <c r="N42" s="274" t="s">
        <v>230</v>
      </c>
      <c r="O42" s="274" t="s">
        <v>231</v>
      </c>
      <c r="P42" s="276">
        <f t="shared" si="4"/>
        <v>100000</v>
      </c>
      <c r="Q42" s="275">
        <v>10</v>
      </c>
      <c r="R42" s="275"/>
    </row>
    <row r="43" s="217" customFormat="1" customHeight="1" spans="1:18">
      <c r="A43" s="243"/>
      <c r="B43" s="239" t="s">
        <v>134</v>
      </c>
      <c r="C43" s="239" t="s">
        <v>178</v>
      </c>
      <c r="D43" s="239" t="s">
        <v>156</v>
      </c>
      <c r="E43" s="244" t="s">
        <v>232</v>
      </c>
      <c r="F43" s="244" t="s">
        <v>233</v>
      </c>
      <c r="G43" s="242"/>
      <c r="H43" s="242"/>
      <c r="I43" s="269">
        <f t="shared" si="0"/>
        <v>840000</v>
      </c>
      <c r="J43" s="269">
        <v>0</v>
      </c>
      <c r="K43" s="269">
        <v>840000</v>
      </c>
      <c r="L43" s="269">
        <v>840000</v>
      </c>
      <c r="M43" s="269">
        <v>0</v>
      </c>
      <c r="N43" s="274"/>
      <c r="O43" s="274" t="s">
        <v>191</v>
      </c>
      <c r="P43" s="276">
        <f t="shared" si="4"/>
        <v>840000</v>
      </c>
      <c r="Q43" s="275"/>
      <c r="R43" s="275"/>
    </row>
    <row r="44" s="217" customFormat="1" customHeight="1" spans="1:18">
      <c r="A44" s="243"/>
      <c r="B44" s="239" t="s">
        <v>134</v>
      </c>
      <c r="C44" s="239" t="s">
        <v>178</v>
      </c>
      <c r="D44" s="239" t="s">
        <v>178</v>
      </c>
      <c r="E44" s="241"/>
      <c r="F44" s="244" t="s">
        <v>234</v>
      </c>
      <c r="G44" s="242">
        <v>1954800</v>
      </c>
      <c r="H44" s="242">
        <v>1954800</v>
      </c>
      <c r="I44" s="269">
        <f t="shared" si="0"/>
        <v>1730000</v>
      </c>
      <c r="J44" s="269">
        <v>0</v>
      </c>
      <c r="K44" s="269">
        <v>1730000</v>
      </c>
      <c r="L44" s="269">
        <v>1730000</v>
      </c>
      <c r="M44" s="269">
        <v>0</v>
      </c>
      <c r="N44" s="274" t="s">
        <v>235</v>
      </c>
      <c r="O44" s="274" t="s">
        <v>236</v>
      </c>
      <c r="P44" s="276">
        <f t="shared" si="4"/>
        <v>-224800</v>
      </c>
      <c r="Q44" s="275"/>
      <c r="R44" s="275">
        <v>27.48</v>
      </c>
    </row>
    <row r="45" s="217" customFormat="1" customHeight="1" spans="1:18">
      <c r="A45" s="243"/>
      <c r="B45" s="239" t="s">
        <v>134</v>
      </c>
      <c r="C45" s="239" t="s">
        <v>178</v>
      </c>
      <c r="D45" s="239" t="s">
        <v>155</v>
      </c>
      <c r="E45" s="241"/>
      <c r="F45" s="244" t="s">
        <v>237</v>
      </c>
      <c r="G45" s="242"/>
      <c r="H45" s="242"/>
      <c r="I45" s="269">
        <f t="shared" si="0"/>
        <v>1000000</v>
      </c>
      <c r="J45" s="269">
        <v>0</v>
      </c>
      <c r="K45" s="269">
        <v>1000000</v>
      </c>
      <c r="L45" s="269">
        <v>1000000</v>
      </c>
      <c r="M45" s="269">
        <v>0</v>
      </c>
      <c r="N45" s="274"/>
      <c r="O45" s="274" t="s">
        <v>191</v>
      </c>
      <c r="P45" s="276">
        <f t="shared" si="4"/>
        <v>1000000</v>
      </c>
      <c r="Q45" s="275">
        <v>100</v>
      </c>
      <c r="R45" s="275"/>
    </row>
    <row r="46" s="217" customFormat="1" customHeight="1" spans="1:18">
      <c r="A46" s="243"/>
      <c r="B46" s="239" t="s">
        <v>134</v>
      </c>
      <c r="C46" s="239" t="s">
        <v>200</v>
      </c>
      <c r="D46" s="239" t="s">
        <v>156</v>
      </c>
      <c r="E46" s="244" t="s">
        <v>238</v>
      </c>
      <c r="F46" s="244" t="s">
        <v>239</v>
      </c>
      <c r="G46" s="242"/>
      <c r="H46" s="242"/>
      <c r="I46" s="269">
        <f t="shared" si="0"/>
        <v>340000</v>
      </c>
      <c r="J46" s="269">
        <v>0</v>
      </c>
      <c r="K46" s="269">
        <v>340000</v>
      </c>
      <c r="L46" s="269">
        <v>340000</v>
      </c>
      <c r="M46" s="269">
        <v>0</v>
      </c>
      <c r="N46" s="274"/>
      <c r="O46" s="274" t="s">
        <v>191</v>
      </c>
      <c r="P46" s="276">
        <f t="shared" si="4"/>
        <v>340000</v>
      </c>
      <c r="Q46" s="275"/>
      <c r="R46" s="275"/>
    </row>
    <row r="47" s="217" customFormat="1" customHeight="1" spans="1:18">
      <c r="A47" s="243"/>
      <c r="B47" s="239" t="s">
        <v>134</v>
      </c>
      <c r="C47" s="239" t="s">
        <v>200</v>
      </c>
      <c r="D47" s="239" t="s">
        <v>200</v>
      </c>
      <c r="E47" s="244" t="s">
        <v>238</v>
      </c>
      <c r="F47" s="244" t="s">
        <v>240</v>
      </c>
      <c r="G47" s="242"/>
      <c r="H47" s="242"/>
      <c r="I47" s="269">
        <f t="shared" si="0"/>
        <v>400000</v>
      </c>
      <c r="J47" s="269">
        <v>0</v>
      </c>
      <c r="K47" s="269">
        <v>400000</v>
      </c>
      <c r="L47" s="269">
        <v>400000</v>
      </c>
      <c r="M47" s="269">
        <v>0</v>
      </c>
      <c r="N47" s="274" t="s">
        <v>241</v>
      </c>
      <c r="O47" s="275"/>
      <c r="P47" s="276">
        <f t="shared" si="4"/>
        <v>400000</v>
      </c>
      <c r="Q47" s="275"/>
      <c r="R47" s="275"/>
    </row>
    <row r="48" s="217" customFormat="1" customHeight="1" spans="1:18">
      <c r="A48" s="243"/>
      <c r="B48" s="239" t="s">
        <v>134</v>
      </c>
      <c r="C48" s="239" t="s">
        <v>200</v>
      </c>
      <c r="D48" s="239" t="s">
        <v>136</v>
      </c>
      <c r="E48" s="244"/>
      <c r="F48" s="244" t="s">
        <v>242</v>
      </c>
      <c r="G48" s="242">
        <v>250000</v>
      </c>
      <c r="H48" s="242">
        <v>300000</v>
      </c>
      <c r="I48" s="269">
        <f t="shared" si="0"/>
        <v>250000</v>
      </c>
      <c r="J48" s="269">
        <v>0</v>
      </c>
      <c r="K48" s="269">
        <v>250000</v>
      </c>
      <c r="L48" s="269">
        <v>250000</v>
      </c>
      <c r="M48" s="269">
        <v>0</v>
      </c>
      <c r="N48" s="274" t="s">
        <v>243</v>
      </c>
      <c r="O48" s="275"/>
      <c r="P48" s="276">
        <f t="shared" si="4"/>
        <v>0</v>
      </c>
      <c r="Q48" s="275"/>
      <c r="R48" s="275"/>
    </row>
    <row r="49" s="217" customFormat="1" customHeight="1" spans="1:18">
      <c r="A49" s="243"/>
      <c r="B49" s="239" t="s">
        <v>134</v>
      </c>
      <c r="C49" s="239" t="s">
        <v>200</v>
      </c>
      <c r="D49" s="239" t="s">
        <v>136</v>
      </c>
      <c r="E49" s="244"/>
      <c r="F49" s="244" t="s">
        <v>244</v>
      </c>
      <c r="G49" s="242">
        <v>200000</v>
      </c>
      <c r="H49" s="242">
        <v>120000</v>
      </c>
      <c r="I49" s="269">
        <f t="shared" si="0"/>
        <v>200000</v>
      </c>
      <c r="J49" s="269">
        <v>0</v>
      </c>
      <c r="K49" s="269">
        <v>200000</v>
      </c>
      <c r="L49" s="269">
        <v>200000</v>
      </c>
      <c r="M49" s="269">
        <v>0</v>
      </c>
      <c r="N49" s="274"/>
      <c r="O49" s="275"/>
      <c r="P49" s="276">
        <f t="shared" si="4"/>
        <v>0</v>
      </c>
      <c r="Q49" s="275"/>
      <c r="R49" s="275"/>
    </row>
    <row r="50" s="217" customFormat="1" customHeight="1" spans="1:18">
      <c r="A50" s="243"/>
      <c r="B50" s="239" t="s">
        <v>134</v>
      </c>
      <c r="C50" s="239" t="s">
        <v>200</v>
      </c>
      <c r="D50" s="239" t="s">
        <v>136</v>
      </c>
      <c r="E50" s="244"/>
      <c r="F50" s="244" t="s">
        <v>245</v>
      </c>
      <c r="G50" s="242">
        <v>250000</v>
      </c>
      <c r="H50" s="242">
        <v>250000</v>
      </c>
      <c r="I50" s="269">
        <f t="shared" si="0"/>
        <v>250000</v>
      </c>
      <c r="J50" s="269">
        <v>0</v>
      </c>
      <c r="K50" s="269">
        <v>250000</v>
      </c>
      <c r="L50" s="269">
        <v>250000</v>
      </c>
      <c r="M50" s="269">
        <v>0</v>
      </c>
      <c r="N50" s="274"/>
      <c r="O50" s="275"/>
      <c r="P50" s="276">
        <f t="shared" si="4"/>
        <v>0</v>
      </c>
      <c r="Q50" s="275"/>
      <c r="R50" s="275"/>
    </row>
    <row r="51" s="217" customFormat="1" customHeight="1" spans="1:18">
      <c r="A51" s="243"/>
      <c r="B51" s="239" t="s">
        <v>134</v>
      </c>
      <c r="C51" s="239" t="s">
        <v>156</v>
      </c>
      <c r="D51" s="239" t="s">
        <v>208</v>
      </c>
      <c r="E51" s="244"/>
      <c r="F51" s="244" t="s">
        <v>246</v>
      </c>
      <c r="G51" s="242">
        <v>400000</v>
      </c>
      <c r="H51" s="242">
        <v>400000</v>
      </c>
      <c r="I51" s="269">
        <f t="shared" si="0"/>
        <v>340000</v>
      </c>
      <c r="J51" s="269">
        <v>0</v>
      </c>
      <c r="K51" s="269">
        <v>340000</v>
      </c>
      <c r="L51" s="269">
        <v>340000</v>
      </c>
      <c r="M51" s="269">
        <v>0</v>
      </c>
      <c r="N51" s="274"/>
      <c r="O51" s="281" t="s">
        <v>247</v>
      </c>
      <c r="P51" s="276">
        <f t="shared" si="4"/>
        <v>-60000</v>
      </c>
      <c r="Q51" s="275"/>
      <c r="R51" s="275">
        <v>6</v>
      </c>
    </row>
    <row r="52" s="217" customFormat="1" customHeight="1" spans="1:18">
      <c r="A52" s="243"/>
      <c r="B52" s="239" t="s">
        <v>134</v>
      </c>
      <c r="C52" s="239" t="s">
        <v>155</v>
      </c>
      <c r="D52" s="239" t="s">
        <v>208</v>
      </c>
      <c r="E52" s="244"/>
      <c r="F52" s="244" t="s">
        <v>248</v>
      </c>
      <c r="G52" s="242">
        <v>5000000</v>
      </c>
      <c r="H52" s="242">
        <v>2320000</v>
      </c>
      <c r="I52" s="269">
        <f t="shared" si="0"/>
        <v>6500000</v>
      </c>
      <c r="J52" s="269">
        <v>0</v>
      </c>
      <c r="K52" s="269">
        <v>6500000</v>
      </c>
      <c r="L52" s="269">
        <v>6500000</v>
      </c>
      <c r="M52" s="269">
        <v>0</v>
      </c>
      <c r="N52" s="274" t="s">
        <v>249</v>
      </c>
      <c r="O52" s="275"/>
      <c r="P52" s="276">
        <f t="shared" si="4"/>
        <v>1500000</v>
      </c>
      <c r="Q52" s="275"/>
      <c r="R52" s="275"/>
    </row>
    <row r="53" s="217" customFormat="1" customHeight="1" spans="1:18">
      <c r="A53" s="243"/>
      <c r="B53" s="239" t="s">
        <v>134</v>
      </c>
      <c r="C53" s="239" t="s">
        <v>208</v>
      </c>
      <c r="D53" s="239" t="s">
        <v>200</v>
      </c>
      <c r="E53" s="244"/>
      <c r="F53" s="244" t="s">
        <v>250</v>
      </c>
      <c r="G53" s="242">
        <v>3950000</v>
      </c>
      <c r="H53" s="242">
        <v>2420000</v>
      </c>
      <c r="I53" s="269">
        <f t="shared" si="0"/>
        <v>4260000</v>
      </c>
      <c r="J53" s="269">
        <v>0</v>
      </c>
      <c r="K53" s="269">
        <v>4260000</v>
      </c>
      <c r="L53" s="269">
        <v>3260000</v>
      </c>
      <c r="M53" s="269">
        <v>1000000</v>
      </c>
      <c r="N53" s="274" t="s">
        <v>251</v>
      </c>
      <c r="O53" s="275"/>
      <c r="P53" s="276">
        <f t="shared" si="4"/>
        <v>310000</v>
      </c>
      <c r="Q53" s="275"/>
      <c r="R53" s="275"/>
    </row>
    <row r="54" s="217" customFormat="1" customHeight="1" spans="1:18">
      <c r="A54" s="243"/>
      <c r="B54" s="239" t="s">
        <v>134</v>
      </c>
      <c r="C54" s="239" t="s">
        <v>252</v>
      </c>
      <c r="D54" s="239" t="s">
        <v>208</v>
      </c>
      <c r="E54" s="244"/>
      <c r="F54" s="244" t="s">
        <v>253</v>
      </c>
      <c r="G54" s="242">
        <v>3500000</v>
      </c>
      <c r="H54" s="242">
        <v>1600000</v>
      </c>
      <c r="I54" s="269">
        <f t="shared" si="0"/>
        <v>3500000</v>
      </c>
      <c r="J54" s="269">
        <v>0</v>
      </c>
      <c r="K54" s="269">
        <v>3500000</v>
      </c>
      <c r="L54" s="269">
        <v>3500000</v>
      </c>
      <c r="M54" s="269">
        <v>0</v>
      </c>
      <c r="N54" s="274" t="s">
        <v>254</v>
      </c>
      <c r="O54" s="275"/>
      <c r="P54" s="276">
        <f t="shared" si="4"/>
        <v>0</v>
      </c>
      <c r="Q54" s="275"/>
      <c r="R54" s="275"/>
    </row>
    <row r="55" s="217" customFormat="1" customHeight="1" spans="1:18">
      <c r="A55" s="243"/>
      <c r="B55" s="239" t="s">
        <v>255</v>
      </c>
      <c r="C55" s="239" t="s">
        <v>150</v>
      </c>
      <c r="D55" s="239" t="s">
        <v>136</v>
      </c>
      <c r="E55" s="244"/>
      <c r="F55" s="244" t="s">
        <v>256</v>
      </c>
      <c r="G55" s="242">
        <v>200000</v>
      </c>
      <c r="H55" s="242">
        <v>200000</v>
      </c>
      <c r="I55" s="269">
        <f t="shared" si="0"/>
        <v>180000</v>
      </c>
      <c r="J55" s="269">
        <v>0</v>
      </c>
      <c r="K55" s="269">
        <v>180000</v>
      </c>
      <c r="L55" s="269">
        <v>180000</v>
      </c>
      <c r="M55" s="269">
        <v>0</v>
      </c>
      <c r="N55" s="274"/>
      <c r="O55" s="274" t="s">
        <v>223</v>
      </c>
      <c r="P55" s="276">
        <f t="shared" si="4"/>
        <v>-20000</v>
      </c>
      <c r="Q55" s="275"/>
      <c r="R55" s="275">
        <v>2</v>
      </c>
    </row>
    <row r="56" s="217" customFormat="1" customHeight="1" spans="1:18">
      <c r="A56" s="243"/>
      <c r="B56" s="239" t="s">
        <v>255</v>
      </c>
      <c r="C56" s="239" t="s">
        <v>150</v>
      </c>
      <c r="D56" s="239" t="s">
        <v>136</v>
      </c>
      <c r="E56" s="244"/>
      <c r="F56" s="244" t="s">
        <v>257</v>
      </c>
      <c r="G56" s="242">
        <v>3400000</v>
      </c>
      <c r="H56" s="242">
        <v>1545000</v>
      </c>
      <c r="I56" s="269">
        <f t="shared" si="0"/>
        <v>3200000</v>
      </c>
      <c r="J56" s="269">
        <v>0</v>
      </c>
      <c r="K56" s="269">
        <v>3200000</v>
      </c>
      <c r="L56" s="269">
        <v>3200000</v>
      </c>
      <c r="M56" s="269">
        <v>0</v>
      </c>
      <c r="N56" s="274"/>
      <c r="O56" s="274" t="s">
        <v>258</v>
      </c>
      <c r="P56" s="276">
        <f t="shared" si="4"/>
        <v>-200000</v>
      </c>
      <c r="Q56" s="275"/>
      <c r="R56" s="275">
        <v>20</v>
      </c>
    </row>
    <row r="57" s="217" customFormat="1" customHeight="1" spans="1:18">
      <c r="A57" s="243"/>
      <c r="B57" s="239" t="s">
        <v>149</v>
      </c>
      <c r="C57" s="239" t="s">
        <v>193</v>
      </c>
      <c r="D57" s="239" t="s">
        <v>150</v>
      </c>
      <c r="E57" s="244"/>
      <c r="F57" s="244" t="s">
        <v>259</v>
      </c>
      <c r="G57" s="242">
        <v>2000000</v>
      </c>
      <c r="H57" s="242">
        <v>500000</v>
      </c>
      <c r="I57" s="269">
        <f t="shared" si="0"/>
        <v>2000000</v>
      </c>
      <c r="J57" s="269">
        <v>0</v>
      </c>
      <c r="K57" s="269">
        <v>2000000</v>
      </c>
      <c r="L57" s="269">
        <v>2000000</v>
      </c>
      <c r="M57" s="269">
        <v>0</v>
      </c>
      <c r="N57" s="274"/>
      <c r="O57" s="275"/>
      <c r="P57" s="276">
        <f t="shared" si="4"/>
        <v>0</v>
      </c>
      <c r="Q57" s="275"/>
      <c r="R57" s="275"/>
    </row>
    <row r="58" s="217" customFormat="1" customHeight="1" spans="1:18">
      <c r="A58" s="243"/>
      <c r="B58" s="239" t="s">
        <v>134</v>
      </c>
      <c r="C58" s="239" t="s">
        <v>135</v>
      </c>
      <c r="D58" s="239">
        <v>99</v>
      </c>
      <c r="E58" s="244" t="s">
        <v>260</v>
      </c>
      <c r="F58" s="244" t="s">
        <v>261</v>
      </c>
      <c r="G58" s="242"/>
      <c r="H58" s="242"/>
      <c r="I58" s="269">
        <f t="shared" si="0"/>
        <v>330000</v>
      </c>
      <c r="J58" s="269">
        <v>0</v>
      </c>
      <c r="K58" s="269">
        <v>330000</v>
      </c>
      <c r="L58" s="269">
        <v>330000</v>
      </c>
      <c r="M58" s="277">
        <v>0</v>
      </c>
      <c r="N58" s="274" t="s">
        <v>262</v>
      </c>
      <c r="O58" s="274" t="s">
        <v>191</v>
      </c>
      <c r="P58" s="276">
        <f t="shared" si="4"/>
        <v>330000</v>
      </c>
      <c r="Q58" s="275"/>
      <c r="R58" s="275"/>
    </row>
    <row r="59" s="217" customFormat="1" customHeight="1" spans="1:18">
      <c r="A59" s="243"/>
      <c r="B59" s="239" t="s">
        <v>134</v>
      </c>
      <c r="C59" s="239" t="s">
        <v>135</v>
      </c>
      <c r="D59" s="239" t="s">
        <v>156</v>
      </c>
      <c r="E59" s="244"/>
      <c r="F59" s="244" t="s">
        <v>263</v>
      </c>
      <c r="G59" s="242">
        <v>270000</v>
      </c>
      <c r="H59" s="242">
        <v>270000</v>
      </c>
      <c r="I59" s="269">
        <f t="shared" si="0"/>
        <v>260000</v>
      </c>
      <c r="J59" s="269">
        <v>0</v>
      </c>
      <c r="K59" s="269">
        <v>260000</v>
      </c>
      <c r="L59" s="269">
        <v>260000</v>
      </c>
      <c r="M59" s="277">
        <v>0</v>
      </c>
      <c r="N59" s="274"/>
      <c r="O59" s="275"/>
      <c r="P59" s="276">
        <f t="shared" si="4"/>
        <v>-10000</v>
      </c>
      <c r="Q59" s="275"/>
      <c r="R59" s="275">
        <v>1</v>
      </c>
    </row>
    <row r="60" s="217" customFormat="1" ht="78" spans="1:18">
      <c r="A60" s="243"/>
      <c r="B60" s="239" t="s">
        <v>134</v>
      </c>
      <c r="C60" s="239" t="s">
        <v>135</v>
      </c>
      <c r="D60" s="239" t="s">
        <v>136</v>
      </c>
      <c r="E60" s="244"/>
      <c r="F60" s="244" t="s">
        <v>264</v>
      </c>
      <c r="G60" s="242">
        <v>833000</v>
      </c>
      <c r="H60" s="242">
        <v>833000</v>
      </c>
      <c r="I60" s="269">
        <f t="shared" si="0"/>
        <v>3716000</v>
      </c>
      <c r="J60" s="269">
        <v>0</v>
      </c>
      <c r="K60" s="269">
        <v>3716000</v>
      </c>
      <c r="L60" s="269">
        <v>3716000</v>
      </c>
      <c r="M60" s="277">
        <v>0</v>
      </c>
      <c r="N60" s="274" t="s">
        <v>265</v>
      </c>
      <c r="O60" s="274" t="s">
        <v>266</v>
      </c>
      <c r="P60" s="276">
        <f t="shared" si="4"/>
        <v>2883000</v>
      </c>
      <c r="Q60" s="275"/>
      <c r="R60" s="275"/>
    </row>
    <row r="61" s="217" customFormat="1" ht="62.4" spans="1:18">
      <c r="A61" s="243"/>
      <c r="B61" s="239" t="s">
        <v>134</v>
      </c>
      <c r="C61" s="239" t="s">
        <v>135</v>
      </c>
      <c r="D61" s="239" t="s">
        <v>136</v>
      </c>
      <c r="E61" s="244"/>
      <c r="F61" s="244" t="s">
        <v>267</v>
      </c>
      <c r="G61" s="242">
        <v>1200000</v>
      </c>
      <c r="H61" s="242">
        <v>908700</v>
      </c>
      <c r="I61" s="269">
        <f t="shared" si="0"/>
        <v>1196000</v>
      </c>
      <c r="J61" s="269">
        <v>0</v>
      </c>
      <c r="K61" s="269">
        <v>1196000</v>
      </c>
      <c r="L61" s="269">
        <v>1196000</v>
      </c>
      <c r="M61" s="277">
        <v>0</v>
      </c>
      <c r="N61" s="274" t="s">
        <v>268</v>
      </c>
      <c r="O61" s="274" t="s">
        <v>269</v>
      </c>
      <c r="P61" s="276">
        <f t="shared" si="4"/>
        <v>-4000</v>
      </c>
      <c r="Q61" s="275">
        <v>59.6</v>
      </c>
      <c r="R61" s="275"/>
    </row>
    <row r="62" s="217" customFormat="1" customHeight="1" spans="1:18">
      <c r="A62" s="243"/>
      <c r="B62" s="239" t="s">
        <v>134</v>
      </c>
      <c r="C62" s="239" t="s">
        <v>156</v>
      </c>
      <c r="D62" s="239" t="s">
        <v>155</v>
      </c>
      <c r="E62" s="244"/>
      <c r="F62" s="244" t="s">
        <v>270</v>
      </c>
      <c r="G62" s="242">
        <v>1100000</v>
      </c>
      <c r="H62" s="242">
        <v>1100000</v>
      </c>
      <c r="I62" s="269">
        <f t="shared" si="0"/>
        <v>1200000</v>
      </c>
      <c r="J62" s="269">
        <v>0</v>
      </c>
      <c r="K62" s="269">
        <v>1200000</v>
      </c>
      <c r="L62" s="269">
        <v>1200000</v>
      </c>
      <c r="M62" s="277">
        <v>0</v>
      </c>
      <c r="N62" s="274" t="s">
        <v>271</v>
      </c>
      <c r="O62" s="274"/>
      <c r="P62" s="276">
        <f t="shared" si="4"/>
        <v>100000</v>
      </c>
      <c r="Q62" s="275"/>
      <c r="R62" s="275"/>
    </row>
    <row r="63" s="217" customFormat="1" customHeight="1" spans="1:18">
      <c r="A63" s="243"/>
      <c r="B63" s="239" t="s">
        <v>134</v>
      </c>
      <c r="C63" s="239" t="s">
        <v>208</v>
      </c>
      <c r="D63" s="239" t="s">
        <v>156</v>
      </c>
      <c r="E63" s="244"/>
      <c r="F63" s="244" t="s">
        <v>272</v>
      </c>
      <c r="G63" s="242"/>
      <c r="H63" s="242"/>
      <c r="I63" s="269">
        <f t="shared" si="0"/>
        <v>100000</v>
      </c>
      <c r="J63" s="269">
        <v>0</v>
      </c>
      <c r="K63" s="269">
        <v>100000</v>
      </c>
      <c r="L63" s="269">
        <v>100000</v>
      </c>
      <c r="M63" s="277">
        <v>0</v>
      </c>
      <c r="N63" s="274"/>
      <c r="O63" s="274" t="s">
        <v>191</v>
      </c>
      <c r="P63" s="276">
        <f t="shared" si="4"/>
        <v>100000</v>
      </c>
      <c r="Q63" s="275"/>
      <c r="R63" s="275"/>
    </row>
    <row r="64" s="217" customFormat="1" customHeight="1" spans="1:18">
      <c r="A64" s="243"/>
      <c r="B64" s="239" t="s">
        <v>134</v>
      </c>
      <c r="C64" s="239" t="s">
        <v>208</v>
      </c>
      <c r="D64" s="239">
        <v>99</v>
      </c>
      <c r="E64" s="244"/>
      <c r="F64" s="244" t="s">
        <v>273</v>
      </c>
      <c r="G64" s="242">
        <v>500000</v>
      </c>
      <c r="H64" s="242">
        <v>500000</v>
      </c>
      <c r="I64" s="269">
        <f t="shared" si="0"/>
        <v>1100000</v>
      </c>
      <c r="J64" s="269">
        <v>0</v>
      </c>
      <c r="K64" s="269">
        <v>1100000</v>
      </c>
      <c r="L64" s="269">
        <v>1100000</v>
      </c>
      <c r="M64" s="277">
        <v>0</v>
      </c>
      <c r="N64" s="274"/>
      <c r="O64" s="274" t="s">
        <v>191</v>
      </c>
      <c r="P64" s="276">
        <f t="shared" si="4"/>
        <v>600000</v>
      </c>
      <c r="Q64" s="275"/>
      <c r="R64" s="275"/>
    </row>
    <row r="65" s="217" customFormat="1" customHeight="1" spans="1:18">
      <c r="A65" s="243"/>
      <c r="B65" s="239" t="s">
        <v>134</v>
      </c>
      <c r="C65" s="239" t="s">
        <v>177</v>
      </c>
      <c r="D65" s="239" t="s">
        <v>178</v>
      </c>
      <c r="E65" s="244"/>
      <c r="F65" s="244" t="s">
        <v>274</v>
      </c>
      <c r="G65" s="242">
        <v>500000</v>
      </c>
      <c r="H65" s="242">
        <v>515000</v>
      </c>
      <c r="I65" s="269">
        <f t="shared" si="0"/>
        <v>560000</v>
      </c>
      <c r="J65" s="269">
        <v>0</v>
      </c>
      <c r="K65" s="269">
        <v>560000</v>
      </c>
      <c r="L65" s="269">
        <v>560000</v>
      </c>
      <c r="M65" s="277">
        <v>0</v>
      </c>
      <c r="N65" s="274" t="s">
        <v>275</v>
      </c>
      <c r="O65" s="274" t="s">
        <v>276</v>
      </c>
      <c r="P65" s="276">
        <f t="shared" si="4"/>
        <v>60000</v>
      </c>
      <c r="Q65" s="275"/>
      <c r="R65" s="275"/>
    </row>
    <row r="66" s="217" customFormat="1" customHeight="1" spans="1:18">
      <c r="A66" s="243"/>
      <c r="B66" s="239" t="s">
        <v>134</v>
      </c>
      <c r="C66" s="239" t="s">
        <v>140</v>
      </c>
      <c r="D66" s="239" t="s">
        <v>136</v>
      </c>
      <c r="E66" s="244"/>
      <c r="F66" s="244" t="s">
        <v>277</v>
      </c>
      <c r="G66" s="242"/>
      <c r="H66" s="242"/>
      <c r="I66" s="269">
        <f t="shared" si="0"/>
        <v>200000</v>
      </c>
      <c r="J66" s="269">
        <v>0</v>
      </c>
      <c r="K66" s="269">
        <v>200000</v>
      </c>
      <c r="L66" s="269">
        <v>200000</v>
      </c>
      <c r="M66" s="277">
        <v>0</v>
      </c>
      <c r="N66" s="274"/>
      <c r="O66" s="274" t="s">
        <v>191</v>
      </c>
      <c r="P66" s="276">
        <f t="shared" si="4"/>
        <v>200000</v>
      </c>
      <c r="Q66" s="275"/>
      <c r="R66" s="275"/>
    </row>
    <row r="67" s="217" customFormat="1" customHeight="1" spans="1:18">
      <c r="A67" s="243"/>
      <c r="B67" s="239" t="s">
        <v>185</v>
      </c>
      <c r="C67" s="239" t="s">
        <v>150</v>
      </c>
      <c r="D67" s="239" t="s">
        <v>136</v>
      </c>
      <c r="E67" s="244"/>
      <c r="F67" s="241" t="s">
        <v>278</v>
      </c>
      <c r="G67" s="242">
        <v>300000</v>
      </c>
      <c r="H67" s="242">
        <v>300000</v>
      </c>
      <c r="I67" s="269">
        <f t="shared" si="0"/>
        <v>300000</v>
      </c>
      <c r="J67" s="269">
        <v>0</v>
      </c>
      <c r="K67" s="269">
        <v>300000</v>
      </c>
      <c r="L67" s="269">
        <v>300000</v>
      </c>
      <c r="M67" s="277">
        <v>0</v>
      </c>
      <c r="N67" s="274"/>
      <c r="O67" s="275"/>
      <c r="P67" s="276">
        <f t="shared" si="4"/>
        <v>0</v>
      </c>
      <c r="Q67" s="275"/>
      <c r="R67" s="275"/>
    </row>
    <row r="68" s="217" customFormat="1" customHeight="1" spans="1:18">
      <c r="A68" s="243"/>
      <c r="B68" s="239" t="s">
        <v>134</v>
      </c>
      <c r="C68" s="239" t="s">
        <v>140</v>
      </c>
      <c r="D68" s="239" t="s">
        <v>136</v>
      </c>
      <c r="E68" s="244" t="s">
        <v>260</v>
      </c>
      <c r="F68" s="244" t="s">
        <v>279</v>
      </c>
      <c r="G68" s="242">
        <v>200000</v>
      </c>
      <c r="H68" s="242">
        <v>200000</v>
      </c>
      <c r="I68" s="269">
        <f t="shared" si="0"/>
        <v>200000</v>
      </c>
      <c r="J68" s="269">
        <v>0</v>
      </c>
      <c r="K68" s="269">
        <v>200000</v>
      </c>
      <c r="L68" s="269">
        <v>200000</v>
      </c>
      <c r="M68" s="277">
        <v>0</v>
      </c>
      <c r="N68" s="274"/>
      <c r="O68" s="281"/>
      <c r="P68" s="276">
        <f t="shared" si="4"/>
        <v>0</v>
      </c>
      <c r="Q68" s="275"/>
      <c r="R68" s="275">
        <v>10</v>
      </c>
    </row>
    <row r="69" s="217" customFormat="1" customHeight="1" spans="1:18">
      <c r="A69" s="243"/>
      <c r="B69" s="239" t="s">
        <v>134</v>
      </c>
      <c r="C69" s="239" t="s">
        <v>135</v>
      </c>
      <c r="D69" s="239" t="s">
        <v>178</v>
      </c>
      <c r="E69" s="244"/>
      <c r="F69" s="244" t="s">
        <v>280</v>
      </c>
      <c r="G69" s="242">
        <v>3840000</v>
      </c>
      <c r="H69" s="242">
        <v>4288354</v>
      </c>
      <c r="I69" s="269">
        <f t="shared" si="0"/>
        <v>1615415</v>
      </c>
      <c r="J69" s="269">
        <v>0</v>
      </c>
      <c r="K69" s="269">
        <v>1615415</v>
      </c>
      <c r="L69" s="269">
        <v>1615415</v>
      </c>
      <c r="M69" s="277">
        <v>0</v>
      </c>
      <c r="N69" s="274"/>
      <c r="O69" s="274" t="s">
        <v>281</v>
      </c>
      <c r="P69" s="276">
        <f t="shared" si="4"/>
        <v>-2224585</v>
      </c>
      <c r="Q69" s="275"/>
      <c r="R69" s="275"/>
    </row>
    <row r="70" s="217" customFormat="1" customHeight="1" spans="1:18">
      <c r="A70" s="243"/>
      <c r="B70" s="239" t="s">
        <v>134</v>
      </c>
      <c r="C70" s="239" t="s">
        <v>135</v>
      </c>
      <c r="D70" s="239" t="s">
        <v>178</v>
      </c>
      <c r="E70" s="244"/>
      <c r="F70" s="244" t="s">
        <v>282</v>
      </c>
      <c r="G70" s="242"/>
      <c r="H70" s="242"/>
      <c r="I70" s="269">
        <f t="shared" ref="I70:I133" si="5">J70+K70</f>
        <v>1000000</v>
      </c>
      <c r="J70" s="269">
        <v>0</v>
      </c>
      <c r="K70" s="269">
        <v>1000000</v>
      </c>
      <c r="L70" s="269">
        <v>1000000</v>
      </c>
      <c r="M70" s="277">
        <v>0</v>
      </c>
      <c r="N70" s="274"/>
      <c r="O70" s="274" t="s">
        <v>191</v>
      </c>
      <c r="P70" s="276">
        <f t="shared" si="4"/>
        <v>1000000</v>
      </c>
      <c r="Q70" s="275">
        <v>100</v>
      </c>
      <c r="R70" s="275"/>
    </row>
    <row r="71" s="217" customFormat="1" customHeight="1" spans="1:18">
      <c r="A71" s="243"/>
      <c r="B71" s="239" t="s">
        <v>134</v>
      </c>
      <c r="C71" s="239" t="s">
        <v>155</v>
      </c>
      <c r="D71" s="239" t="s">
        <v>136</v>
      </c>
      <c r="E71" s="245" t="s">
        <v>283</v>
      </c>
      <c r="F71" s="244" t="s">
        <v>284</v>
      </c>
      <c r="G71" s="242">
        <v>30000000</v>
      </c>
      <c r="H71" s="242">
        <v>30000000</v>
      </c>
      <c r="I71" s="269">
        <f t="shared" si="5"/>
        <v>28000000</v>
      </c>
      <c r="J71" s="269">
        <v>0</v>
      </c>
      <c r="K71" s="269">
        <v>28000000</v>
      </c>
      <c r="L71" s="269">
        <v>28000000</v>
      </c>
      <c r="M71" s="277">
        <v>0</v>
      </c>
      <c r="N71" s="274"/>
      <c r="O71" s="274" t="s">
        <v>285</v>
      </c>
      <c r="P71" s="276">
        <f t="shared" si="4"/>
        <v>-2000000</v>
      </c>
      <c r="Q71" s="275"/>
      <c r="R71" s="275"/>
    </row>
    <row r="72" s="217" customFormat="1" customHeight="1" spans="1:18">
      <c r="A72" s="243"/>
      <c r="B72" s="239">
        <v>217</v>
      </c>
      <c r="C72" s="239" t="s">
        <v>193</v>
      </c>
      <c r="D72" s="239">
        <v>99</v>
      </c>
      <c r="E72" s="247"/>
      <c r="F72" s="244" t="s">
        <v>286</v>
      </c>
      <c r="G72" s="242"/>
      <c r="H72" s="242">
        <v>300000</v>
      </c>
      <c r="I72" s="269">
        <f t="shared" si="5"/>
        <v>200000</v>
      </c>
      <c r="J72" s="269">
        <v>0</v>
      </c>
      <c r="K72" s="269">
        <v>200000</v>
      </c>
      <c r="L72" s="269">
        <v>200000</v>
      </c>
      <c r="M72" s="277">
        <v>0</v>
      </c>
      <c r="N72" s="274"/>
      <c r="O72" s="275"/>
      <c r="P72" s="276"/>
      <c r="Q72" s="275"/>
      <c r="R72" s="275"/>
    </row>
    <row r="73" s="217" customFormat="1" customHeight="1" spans="1:18">
      <c r="A73" s="243"/>
      <c r="B73" s="239" t="s">
        <v>134</v>
      </c>
      <c r="C73" s="239" t="s">
        <v>217</v>
      </c>
      <c r="D73" s="239" t="s">
        <v>136</v>
      </c>
      <c r="E73" s="244" t="s">
        <v>287</v>
      </c>
      <c r="F73" s="244" t="s">
        <v>288</v>
      </c>
      <c r="G73" s="242">
        <v>287000</v>
      </c>
      <c r="H73" s="242">
        <v>287000</v>
      </c>
      <c r="I73" s="269">
        <f t="shared" si="5"/>
        <v>260000</v>
      </c>
      <c r="J73" s="269">
        <v>0</v>
      </c>
      <c r="K73" s="269">
        <v>260000</v>
      </c>
      <c r="L73" s="269">
        <v>260000</v>
      </c>
      <c r="M73" s="277">
        <v>0</v>
      </c>
      <c r="N73" s="274" t="s">
        <v>289</v>
      </c>
      <c r="O73" s="274" t="s">
        <v>290</v>
      </c>
      <c r="P73" s="276">
        <f t="shared" ref="P73:P88" si="6">K73-G73</f>
        <v>-27000</v>
      </c>
      <c r="Q73" s="275"/>
      <c r="R73" s="275"/>
    </row>
    <row r="74" s="217" customFormat="1" customHeight="1" spans="1:18">
      <c r="A74" s="243"/>
      <c r="B74" s="239" t="s">
        <v>134</v>
      </c>
      <c r="C74" s="239" t="s">
        <v>140</v>
      </c>
      <c r="D74" s="239" t="s">
        <v>136</v>
      </c>
      <c r="E74" s="241"/>
      <c r="F74" s="244" t="s">
        <v>291</v>
      </c>
      <c r="G74" s="242">
        <v>1000000</v>
      </c>
      <c r="H74" s="242">
        <v>1000000</v>
      </c>
      <c r="I74" s="269">
        <f t="shared" si="5"/>
        <v>985066</v>
      </c>
      <c r="J74" s="269">
        <v>0</v>
      </c>
      <c r="K74" s="269">
        <v>985066</v>
      </c>
      <c r="L74" s="269">
        <v>985066</v>
      </c>
      <c r="M74" s="277">
        <v>0</v>
      </c>
      <c r="N74" s="274" t="s">
        <v>292</v>
      </c>
      <c r="O74" s="274" t="s">
        <v>293</v>
      </c>
      <c r="P74" s="276">
        <f t="shared" si="6"/>
        <v>-14934</v>
      </c>
      <c r="Q74" s="275"/>
      <c r="R74" s="275"/>
    </row>
    <row r="75" s="217" customFormat="1" customHeight="1" spans="1:18">
      <c r="A75" s="243"/>
      <c r="B75" s="239" t="s">
        <v>185</v>
      </c>
      <c r="C75" s="239" t="s">
        <v>208</v>
      </c>
      <c r="D75" s="239" t="s">
        <v>136</v>
      </c>
      <c r="E75" s="241"/>
      <c r="F75" s="244" t="s">
        <v>294</v>
      </c>
      <c r="G75" s="242">
        <v>200000</v>
      </c>
      <c r="H75" s="242">
        <v>100000</v>
      </c>
      <c r="I75" s="269">
        <f t="shared" si="5"/>
        <v>100000</v>
      </c>
      <c r="J75" s="269">
        <v>0</v>
      </c>
      <c r="K75" s="269">
        <v>100000</v>
      </c>
      <c r="L75" s="269">
        <v>100000</v>
      </c>
      <c r="M75" s="277">
        <v>0</v>
      </c>
      <c r="N75" s="274"/>
      <c r="O75" s="274" t="s">
        <v>295</v>
      </c>
      <c r="P75" s="276">
        <f t="shared" si="6"/>
        <v>-100000</v>
      </c>
      <c r="Q75" s="275"/>
      <c r="R75" s="275"/>
    </row>
    <row r="76" s="217" customFormat="1" customHeight="1" spans="1:18">
      <c r="A76" s="243"/>
      <c r="B76" s="239" t="s">
        <v>134</v>
      </c>
      <c r="C76" s="239" t="s">
        <v>135</v>
      </c>
      <c r="D76" s="239" t="s">
        <v>208</v>
      </c>
      <c r="E76" s="244" t="s">
        <v>296</v>
      </c>
      <c r="F76" s="244" t="s">
        <v>297</v>
      </c>
      <c r="G76" s="242">
        <v>100000</v>
      </c>
      <c r="H76" s="242">
        <v>100000</v>
      </c>
      <c r="I76" s="269">
        <f t="shared" si="5"/>
        <v>100000</v>
      </c>
      <c r="J76" s="269">
        <v>0</v>
      </c>
      <c r="K76" s="269">
        <v>100000</v>
      </c>
      <c r="L76" s="269">
        <v>100000</v>
      </c>
      <c r="M76" s="277">
        <v>0</v>
      </c>
      <c r="N76" s="274"/>
      <c r="O76" s="275"/>
      <c r="P76" s="276">
        <f t="shared" si="6"/>
        <v>0</v>
      </c>
      <c r="Q76" s="275"/>
      <c r="R76" s="275"/>
    </row>
    <row r="77" s="217" customFormat="1" customHeight="1" spans="1:18">
      <c r="A77" s="243"/>
      <c r="B77" s="239" t="s">
        <v>134</v>
      </c>
      <c r="C77" s="239" t="s">
        <v>135</v>
      </c>
      <c r="D77" s="239" t="s">
        <v>208</v>
      </c>
      <c r="E77" s="244"/>
      <c r="F77" s="244" t="s">
        <v>298</v>
      </c>
      <c r="G77" s="242">
        <v>900000</v>
      </c>
      <c r="H77" s="242">
        <v>1000000</v>
      </c>
      <c r="I77" s="269">
        <f t="shared" si="5"/>
        <v>900000</v>
      </c>
      <c r="J77" s="269">
        <v>0</v>
      </c>
      <c r="K77" s="269">
        <v>900000</v>
      </c>
      <c r="L77" s="269">
        <v>900000</v>
      </c>
      <c r="M77" s="277">
        <v>0</v>
      </c>
      <c r="N77" s="274"/>
      <c r="O77" s="275"/>
      <c r="P77" s="276">
        <f t="shared" si="6"/>
        <v>0</v>
      </c>
      <c r="Q77" s="275"/>
      <c r="R77" s="275"/>
    </row>
    <row r="78" s="217" customFormat="1" customHeight="1" spans="1:18">
      <c r="A78" s="243"/>
      <c r="B78" s="239" t="s">
        <v>134</v>
      </c>
      <c r="C78" s="239" t="s">
        <v>299</v>
      </c>
      <c r="D78" s="239" t="s">
        <v>136</v>
      </c>
      <c r="E78" s="244"/>
      <c r="F78" s="244" t="s">
        <v>300</v>
      </c>
      <c r="G78" s="242">
        <v>400000</v>
      </c>
      <c r="H78" s="242">
        <v>400000</v>
      </c>
      <c r="I78" s="269">
        <f t="shared" si="5"/>
        <v>400000</v>
      </c>
      <c r="J78" s="269">
        <v>0</v>
      </c>
      <c r="K78" s="269">
        <v>400000</v>
      </c>
      <c r="L78" s="269">
        <v>400000</v>
      </c>
      <c r="M78" s="277">
        <v>0</v>
      </c>
      <c r="N78" s="274" t="s">
        <v>301</v>
      </c>
      <c r="O78" s="275"/>
      <c r="P78" s="276">
        <f t="shared" si="6"/>
        <v>0</v>
      </c>
      <c r="Q78" s="275"/>
      <c r="R78" s="275"/>
    </row>
    <row r="79" s="217" customFormat="1" customHeight="1" spans="1:18">
      <c r="A79" s="243"/>
      <c r="B79" s="239">
        <v>217</v>
      </c>
      <c r="C79" s="239" t="s">
        <v>193</v>
      </c>
      <c r="D79" s="239">
        <v>99</v>
      </c>
      <c r="E79" s="244" t="s">
        <v>302</v>
      </c>
      <c r="F79" s="244" t="s">
        <v>303</v>
      </c>
      <c r="G79" s="242">
        <v>200000</v>
      </c>
      <c r="H79" s="242">
        <v>200000</v>
      </c>
      <c r="I79" s="269">
        <f t="shared" si="5"/>
        <v>180000</v>
      </c>
      <c r="J79" s="269">
        <v>0</v>
      </c>
      <c r="K79" s="269">
        <v>180000</v>
      </c>
      <c r="L79" s="269">
        <v>180000</v>
      </c>
      <c r="M79" s="277">
        <v>0</v>
      </c>
      <c r="N79" s="274"/>
      <c r="O79" s="275"/>
      <c r="P79" s="276">
        <f t="shared" si="6"/>
        <v>-20000</v>
      </c>
      <c r="Q79" s="275"/>
      <c r="R79" s="275">
        <v>2</v>
      </c>
    </row>
    <row r="80" s="217" customFormat="1" customHeight="1" spans="1:18">
      <c r="A80" s="243"/>
      <c r="B80" s="239" t="s">
        <v>134</v>
      </c>
      <c r="C80" s="239" t="s">
        <v>135</v>
      </c>
      <c r="D80" s="239" t="s">
        <v>193</v>
      </c>
      <c r="E80" s="244" t="s">
        <v>304</v>
      </c>
      <c r="F80" s="244" t="s">
        <v>305</v>
      </c>
      <c r="G80" s="242">
        <v>2000000</v>
      </c>
      <c r="H80" s="242">
        <v>2000000</v>
      </c>
      <c r="I80" s="269">
        <f t="shared" si="5"/>
        <v>1800000</v>
      </c>
      <c r="J80" s="269">
        <v>0</v>
      </c>
      <c r="K80" s="269">
        <v>1800000</v>
      </c>
      <c r="L80" s="269">
        <v>1800000</v>
      </c>
      <c r="M80" s="277">
        <v>0</v>
      </c>
      <c r="N80" s="274"/>
      <c r="O80" s="274" t="s">
        <v>306</v>
      </c>
      <c r="P80" s="276">
        <f t="shared" si="6"/>
        <v>-200000</v>
      </c>
      <c r="Q80" s="275"/>
      <c r="R80" s="275">
        <v>20</v>
      </c>
    </row>
    <row r="81" s="217" customFormat="1" customHeight="1" spans="1:18">
      <c r="A81" s="243"/>
      <c r="B81" s="239" t="s">
        <v>134</v>
      </c>
      <c r="C81" s="239" t="s">
        <v>299</v>
      </c>
      <c r="D81" s="239" t="s">
        <v>136</v>
      </c>
      <c r="E81" s="241"/>
      <c r="F81" s="244" t="s">
        <v>307</v>
      </c>
      <c r="G81" s="242">
        <v>1000000</v>
      </c>
      <c r="H81" s="242">
        <v>1200000</v>
      </c>
      <c r="I81" s="269">
        <f t="shared" si="5"/>
        <v>1000000</v>
      </c>
      <c r="J81" s="269">
        <v>0</v>
      </c>
      <c r="K81" s="269">
        <v>1000000</v>
      </c>
      <c r="L81" s="269">
        <v>1000000</v>
      </c>
      <c r="M81" s="277">
        <v>0</v>
      </c>
      <c r="N81" s="274"/>
      <c r="O81" s="275"/>
      <c r="P81" s="276">
        <f t="shared" si="6"/>
        <v>0</v>
      </c>
      <c r="Q81" s="275"/>
      <c r="R81" s="275"/>
    </row>
    <row r="82" s="217" customFormat="1" customHeight="1" spans="1:18">
      <c r="A82" s="243"/>
      <c r="B82" s="239" t="s">
        <v>134</v>
      </c>
      <c r="C82" s="239" t="s">
        <v>299</v>
      </c>
      <c r="D82" s="239" t="s">
        <v>136</v>
      </c>
      <c r="E82" s="241"/>
      <c r="F82" s="244" t="s">
        <v>308</v>
      </c>
      <c r="G82" s="242">
        <v>100000</v>
      </c>
      <c r="H82" s="242"/>
      <c r="I82" s="269">
        <f t="shared" si="5"/>
        <v>80000</v>
      </c>
      <c r="J82" s="269">
        <v>0</v>
      </c>
      <c r="K82" s="269">
        <v>80000</v>
      </c>
      <c r="L82" s="269">
        <v>80000</v>
      </c>
      <c r="M82" s="277">
        <v>0</v>
      </c>
      <c r="N82" s="274"/>
      <c r="O82" s="274" t="s">
        <v>223</v>
      </c>
      <c r="P82" s="276">
        <f t="shared" si="6"/>
        <v>-20000</v>
      </c>
      <c r="Q82" s="275"/>
      <c r="R82" s="275">
        <v>2</v>
      </c>
    </row>
    <row r="83" s="217" customFormat="1" customHeight="1" spans="1:18">
      <c r="A83" s="243"/>
      <c r="B83" s="239" t="s">
        <v>134</v>
      </c>
      <c r="C83" s="239" t="s">
        <v>299</v>
      </c>
      <c r="D83" s="239" t="s">
        <v>136</v>
      </c>
      <c r="E83" s="241"/>
      <c r="F83" s="244" t="s">
        <v>309</v>
      </c>
      <c r="G83" s="242">
        <v>940000</v>
      </c>
      <c r="H83" s="242">
        <v>940000</v>
      </c>
      <c r="I83" s="269">
        <f t="shared" si="5"/>
        <v>880000</v>
      </c>
      <c r="J83" s="269">
        <v>0</v>
      </c>
      <c r="K83" s="269">
        <v>880000</v>
      </c>
      <c r="L83" s="269">
        <v>880000</v>
      </c>
      <c r="M83" s="277">
        <v>0</v>
      </c>
      <c r="N83" s="274" t="s">
        <v>310</v>
      </c>
      <c r="O83" s="275" t="s">
        <v>311</v>
      </c>
      <c r="P83" s="276">
        <f t="shared" si="6"/>
        <v>-60000</v>
      </c>
      <c r="Q83" s="275"/>
      <c r="R83" s="275">
        <v>9</v>
      </c>
    </row>
    <row r="84" s="217" customFormat="1" customHeight="1" spans="1:18">
      <c r="A84" s="243"/>
      <c r="B84" s="239" t="s">
        <v>134</v>
      </c>
      <c r="C84" s="239" t="s">
        <v>312</v>
      </c>
      <c r="D84" s="239" t="s">
        <v>313</v>
      </c>
      <c r="E84" s="244" t="s">
        <v>314</v>
      </c>
      <c r="F84" s="244" t="s">
        <v>315</v>
      </c>
      <c r="G84" s="242"/>
      <c r="H84" s="242"/>
      <c r="I84" s="269">
        <f t="shared" si="5"/>
        <v>800000</v>
      </c>
      <c r="J84" s="269">
        <v>0</v>
      </c>
      <c r="K84" s="269">
        <v>800000</v>
      </c>
      <c r="L84" s="269">
        <v>800000</v>
      </c>
      <c r="M84" s="277">
        <v>0</v>
      </c>
      <c r="N84" s="274" t="s">
        <v>316</v>
      </c>
      <c r="O84" s="274" t="s">
        <v>191</v>
      </c>
      <c r="P84" s="276">
        <f t="shared" si="6"/>
        <v>800000</v>
      </c>
      <c r="Q84" s="275">
        <v>80</v>
      </c>
      <c r="R84" s="275"/>
    </row>
    <row r="85" s="217" customFormat="1" customHeight="1" spans="1:18">
      <c r="A85" s="243"/>
      <c r="B85" s="239" t="s">
        <v>134</v>
      </c>
      <c r="C85" s="239" t="s">
        <v>312</v>
      </c>
      <c r="D85" s="239" t="s">
        <v>136</v>
      </c>
      <c r="E85" s="241"/>
      <c r="F85" s="244" t="s">
        <v>317</v>
      </c>
      <c r="G85" s="242">
        <v>250000</v>
      </c>
      <c r="H85" s="242">
        <v>250000</v>
      </c>
      <c r="I85" s="269">
        <f t="shared" si="5"/>
        <v>1395000</v>
      </c>
      <c r="J85" s="269">
        <v>0</v>
      </c>
      <c r="K85" s="269">
        <v>1395000</v>
      </c>
      <c r="L85" s="269">
        <v>1095000</v>
      </c>
      <c r="M85" s="277">
        <v>300000</v>
      </c>
      <c r="N85" s="274" t="s">
        <v>318</v>
      </c>
      <c r="O85" s="274" t="s">
        <v>191</v>
      </c>
      <c r="P85" s="276">
        <f t="shared" si="6"/>
        <v>1145000</v>
      </c>
      <c r="Q85" s="275">
        <v>139.5</v>
      </c>
      <c r="R85" s="275"/>
    </row>
    <row r="86" s="217" customFormat="1" customHeight="1" spans="1:18">
      <c r="A86" s="243"/>
      <c r="B86" s="239">
        <v>222</v>
      </c>
      <c r="C86" s="239" t="s">
        <v>200</v>
      </c>
      <c r="D86" s="239" t="s">
        <v>136</v>
      </c>
      <c r="E86" s="244" t="s">
        <v>319</v>
      </c>
      <c r="F86" s="244" t="s">
        <v>320</v>
      </c>
      <c r="G86" s="242">
        <v>1589201</v>
      </c>
      <c r="H86" s="242">
        <v>62500</v>
      </c>
      <c r="I86" s="269">
        <f t="shared" si="5"/>
        <v>1350000</v>
      </c>
      <c r="J86" s="269">
        <v>0</v>
      </c>
      <c r="K86" s="269">
        <v>1350000</v>
      </c>
      <c r="L86" s="269">
        <v>1350000</v>
      </c>
      <c r="M86" s="277">
        <v>0</v>
      </c>
      <c r="N86" s="274" t="s">
        <v>321</v>
      </c>
      <c r="O86" s="274" t="s">
        <v>322</v>
      </c>
      <c r="P86" s="276">
        <f t="shared" si="6"/>
        <v>-239201</v>
      </c>
      <c r="Q86" s="275"/>
      <c r="R86" s="275"/>
    </row>
    <row r="87" s="217" customFormat="1" customHeight="1" spans="1:18">
      <c r="A87" s="243"/>
      <c r="B87" s="239" t="s">
        <v>323</v>
      </c>
      <c r="C87" s="239" t="s">
        <v>156</v>
      </c>
      <c r="D87" s="239" t="s">
        <v>136</v>
      </c>
      <c r="E87" s="244" t="s">
        <v>324</v>
      </c>
      <c r="F87" s="244" t="s">
        <v>325</v>
      </c>
      <c r="G87" s="242"/>
      <c r="H87" s="242"/>
      <c r="I87" s="269">
        <f t="shared" si="5"/>
        <v>195000</v>
      </c>
      <c r="J87" s="269">
        <v>0</v>
      </c>
      <c r="K87" s="269">
        <v>195000</v>
      </c>
      <c r="L87" s="269">
        <v>195000</v>
      </c>
      <c r="M87" s="277">
        <v>0</v>
      </c>
      <c r="N87" s="274"/>
      <c r="O87" s="274" t="s">
        <v>191</v>
      </c>
      <c r="P87" s="276">
        <f t="shared" si="6"/>
        <v>195000</v>
      </c>
      <c r="Q87" s="275"/>
      <c r="R87" s="275"/>
    </row>
    <row r="88" s="217" customFormat="1" ht="62.4" spans="1:18">
      <c r="A88" s="243"/>
      <c r="B88" s="239" t="s">
        <v>323</v>
      </c>
      <c r="C88" s="239" t="s">
        <v>156</v>
      </c>
      <c r="D88" s="239" t="s">
        <v>136</v>
      </c>
      <c r="E88" s="244"/>
      <c r="F88" s="244" t="s">
        <v>326</v>
      </c>
      <c r="G88" s="242">
        <v>898600</v>
      </c>
      <c r="H88" s="242">
        <v>898600</v>
      </c>
      <c r="I88" s="269">
        <f t="shared" si="5"/>
        <v>1096000</v>
      </c>
      <c r="J88" s="269">
        <v>0</v>
      </c>
      <c r="K88" s="269">
        <v>1096000</v>
      </c>
      <c r="L88" s="269">
        <v>1096000</v>
      </c>
      <c r="M88" s="277">
        <v>0</v>
      </c>
      <c r="N88" s="274" t="s">
        <v>327</v>
      </c>
      <c r="O88" s="274" t="s">
        <v>328</v>
      </c>
      <c r="P88" s="276">
        <f t="shared" si="6"/>
        <v>197400</v>
      </c>
      <c r="Q88" s="275"/>
      <c r="R88" s="275"/>
    </row>
    <row r="89" s="217" customFormat="1" customHeight="1" spans="1:18">
      <c r="A89" s="243"/>
      <c r="B89" s="239">
        <v>204</v>
      </c>
      <c r="C89" s="248" t="s">
        <v>178</v>
      </c>
      <c r="D89" s="239" t="s">
        <v>136</v>
      </c>
      <c r="E89" s="245" t="s">
        <v>324</v>
      </c>
      <c r="F89" s="244" t="s">
        <v>329</v>
      </c>
      <c r="G89" s="242"/>
      <c r="H89" s="242"/>
      <c r="I89" s="269">
        <f t="shared" si="5"/>
        <v>300000</v>
      </c>
      <c r="J89" s="269">
        <v>0</v>
      </c>
      <c r="K89" s="269">
        <v>300000</v>
      </c>
      <c r="L89" s="269">
        <v>300000</v>
      </c>
      <c r="M89" s="277">
        <v>0</v>
      </c>
      <c r="N89" s="274" t="s">
        <v>330</v>
      </c>
      <c r="O89" s="274" t="s">
        <v>331</v>
      </c>
      <c r="P89" s="276"/>
      <c r="Q89" s="275"/>
      <c r="R89" s="275"/>
    </row>
    <row r="90" s="217" customFormat="1" customHeight="1" spans="1:18">
      <c r="A90" s="243"/>
      <c r="B90" s="239" t="s">
        <v>332</v>
      </c>
      <c r="C90" s="239" t="s">
        <v>156</v>
      </c>
      <c r="D90" s="239" t="s">
        <v>156</v>
      </c>
      <c r="E90" s="244" t="s">
        <v>333</v>
      </c>
      <c r="F90" s="244" t="s">
        <v>334</v>
      </c>
      <c r="G90" s="242">
        <v>250000</v>
      </c>
      <c r="H90" s="242">
        <v>250000</v>
      </c>
      <c r="I90" s="269">
        <f t="shared" si="5"/>
        <v>200000</v>
      </c>
      <c r="J90" s="269">
        <v>0</v>
      </c>
      <c r="K90" s="269">
        <v>200000</v>
      </c>
      <c r="L90" s="269">
        <v>200000</v>
      </c>
      <c r="M90" s="277">
        <v>0</v>
      </c>
      <c r="N90" s="274"/>
      <c r="O90" s="274" t="s">
        <v>335</v>
      </c>
      <c r="P90" s="276">
        <f t="shared" ref="P90:P140" si="7">K90-G90</f>
        <v>-50000</v>
      </c>
      <c r="Q90" s="275"/>
      <c r="R90" s="275">
        <v>5</v>
      </c>
    </row>
    <row r="91" s="217" customFormat="1" customHeight="1" spans="1:18">
      <c r="A91" s="243"/>
      <c r="B91" s="239">
        <v>203</v>
      </c>
      <c r="C91" s="239" t="s">
        <v>156</v>
      </c>
      <c r="D91" s="239" t="s">
        <v>150</v>
      </c>
      <c r="E91" s="241"/>
      <c r="F91" s="244" t="s">
        <v>336</v>
      </c>
      <c r="G91" s="242">
        <v>600000</v>
      </c>
      <c r="H91" s="242">
        <v>600000</v>
      </c>
      <c r="I91" s="269">
        <f t="shared" si="5"/>
        <v>835000</v>
      </c>
      <c r="J91" s="269">
        <v>0</v>
      </c>
      <c r="K91" s="269">
        <v>835000</v>
      </c>
      <c r="L91" s="269">
        <v>835000</v>
      </c>
      <c r="M91" s="277">
        <v>0</v>
      </c>
      <c r="N91" s="274" t="s">
        <v>337</v>
      </c>
      <c r="O91" s="275"/>
      <c r="P91" s="276">
        <f t="shared" si="7"/>
        <v>235000</v>
      </c>
      <c r="Q91" s="275"/>
      <c r="R91" s="275"/>
    </row>
    <row r="92" s="217" customFormat="1" customHeight="1" spans="1:18">
      <c r="A92" s="243"/>
      <c r="B92" s="239" t="s">
        <v>323</v>
      </c>
      <c r="C92" s="239" t="s">
        <v>150</v>
      </c>
      <c r="D92" s="239" t="s">
        <v>136</v>
      </c>
      <c r="E92" s="241"/>
      <c r="F92" s="244" t="s">
        <v>338</v>
      </c>
      <c r="G92" s="242">
        <v>455000</v>
      </c>
      <c r="H92" s="242">
        <v>545000</v>
      </c>
      <c r="I92" s="269">
        <f t="shared" si="5"/>
        <v>795000</v>
      </c>
      <c r="J92" s="269">
        <v>0</v>
      </c>
      <c r="K92" s="269">
        <v>795000</v>
      </c>
      <c r="L92" s="269">
        <v>795000</v>
      </c>
      <c r="M92" s="277">
        <v>0</v>
      </c>
      <c r="N92" s="274" t="s">
        <v>339</v>
      </c>
      <c r="O92" s="274" t="s">
        <v>340</v>
      </c>
      <c r="P92" s="276">
        <f t="shared" si="7"/>
        <v>340000</v>
      </c>
      <c r="Q92" s="275"/>
      <c r="R92" s="275"/>
    </row>
    <row r="93" s="217" customFormat="1" customHeight="1" spans="1:18">
      <c r="A93" s="243"/>
      <c r="B93" s="239" t="s">
        <v>323</v>
      </c>
      <c r="C93" s="239" t="s">
        <v>150</v>
      </c>
      <c r="D93" s="239" t="s">
        <v>136</v>
      </c>
      <c r="E93" s="241"/>
      <c r="F93" s="244" t="s">
        <v>341</v>
      </c>
      <c r="G93" s="242">
        <v>300000</v>
      </c>
      <c r="H93" s="242">
        <v>300000</v>
      </c>
      <c r="I93" s="269">
        <f t="shared" si="5"/>
        <v>240000</v>
      </c>
      <c r="J93" s="269">
        <v>0</v>
      </c>
      <c r="K93" s="269">
        <v>240000</v>
      </c>
      <c r="L93" s="269">
        <v>240000</v>
      </c>
      <c r="M93" s="277">
        <v>0</v>
      </c>
      <c r="N93" s="274"/>
      <c r="O93" s="274" t="s">
        <v>311</v>
      </c>
      <c r="P93" s="276">
        <f t="shared" si="7"/>
        <v>-60000</v>
      </c>
      <c r="Q93" s="275"/>
      <c r="R93" s="275">
        <v>6</v>
      </c>
    </row>
    <row r="94" s="217" customFormat="1" customHeight="1" spans="1:18">
      <c r="A94" s="243"/>
      <c r="B94" s="239" t="s">
        <v>342</v>
      </c>
      <c r="C94" s="239" t="s">
        <v>193</v>
      </c>
      <c r="D94" s="239" t="s">
        <v>150</v>
      </c>
      <c r="E94" s="244" t="s">
        <v>343</v>
      </c>
      <c r="F94" s="244" t="s">
        <v>344</v>
      </c>
      <c r="G94" s="242">
        <v>5567000</v>
      </c>
      <c r="H94" s="242">
        <v>6428000</v>
      </c>
      <c r="I94" s="269">
        <f t="shared" si="5"/>
        <v>17504000</v>
      </c>
      <c r="J94" s="269">
        <f>3960000+4900000</f>
        <v>8860000</v>
      </c>
      <c r="K94" s="269">
        <v>8644000</v>
      </c>
      <c r="L94" s="269">
        <v>8644000</v>
      </c>
      <c r="M94" s="277">
        <v>0</v>
      </c>
      <c r="N94" s="274" t="s">
        <v>345</v>
      </c>
      <c r="O94" s="274" t="s">
        <v>346</v>
      </c>
      <c r="P94" s="276">
        <f t="shared" si="7"/>
        <v>3077000</v>
      </c>
      <c r="Q94" s="275"/>
      <c r="R94" s="275"/>
    </row>
    <row r="95" s="217" customFormat="1" customHeight="1" spans="1:18">
      <c r="A95" s="243"/>
      <c r="B95" s="239" t="s">
        <v>342</v>
      </c>
      <c r="C95" s="239" t="s">
        <v>193</v>
      </c>
      <c r="D95" s="239" t="s">
        <v>136</v>
      </c>
      <c r="E95" s="244"/>
      <c r="F95" s="244" t="s">
        <v>347</v>
      </c>
      <c r="G95" s="242">
        <v>2872000</v>
      </c>
      <c r="H95" s="242">
        <v>3707100</v>
      </c>
      <c r="I95" s="269">
        <f t="shared" si="5"/>
        <v>3840000</v>
      </c>
      <c r="J95" s="269">
        <v>0</v>
      </c>
      <c r="K95" s="269">
        <v>3840000</v>
      </c>
      <c r="L95" s="269">
        <v>3840000</v>
      </c>
      <c r="M95" s="277">
        <v>0</v>
      </c>
      <c r="N95" s="274" t="s">
        <v>348</v>
      </c>
      <c r="O95" s="274" t="s">
        <v>349</v>
      </c>
      <c r="P95" s="276">
        <f t="shared" si="7"/>
        <v>968000</v>
      </c>
      <c r="Q95" s="275"/>
      <c r="R95" s="275">
        <v>1</v>
      </c>
    </row>
    <row r="96" s="217" customFormat="1" customHeight="1" spans="1:18">
      <c r="A96" s="243"/>
      <c r="B96" s="239" t="s">
        <v>342</v>
      </c>
      <c r="C96" s="239" t="s">
        <v>193</v>
      </c>
      <c r="D96" s="239" t="s">
        <v>136</v>
      </c>
      <c r="E96" s="244"/>
      <c r="F96" s="244" t="s">
        <v>350</v>
      </c>
      <c r="G96" s="242">
        <v>9950000</v>
      </c>
      <c r="H96" s="242">
        <v>9950000</v>
      </c>
      <c r="I96" s="269">
        <f t="shared" si="5"/>
        <v>32530000</v>
      </c>
      <c r="J96" s="269">
        <f>3000000+18770000</f>
        <v>21770000</v>
      </c>
      <c r="K96" s="269">
        <v>10760000</v>
      </c>
      <c r="L96" s="269">
        <v>10760000</v>
      </c>
      <c r="M96" s="277">
        <v>0</v>
      </c>
      <c r="N96" s="274"/>
      <c r="O96" s="274" t="s">
        <v>351</v>
      </c>
      <c r="P96" s="276">
        <f t="shared" si="7"/>
        <v>810000</v>
      </c>
      <c r="Q96" s="275"/>
      <c r="R96" s="275"/>
    </row>
    <row r="97" s="217" customFormat="1" ht="124.8" spans="1:18">
      <c r="A97" s="243"/>
      <c r="B97" s="239" t="s">
        <v>342</v>
      </c>
      <c r="C97" s="239" t="s">
        <v>193</v>
      </c>
      <c r="D97" s="239" t="s">
        <v>136</v>
      </c>
      <c r="E97" s="244"/>
      <c r="F97" s="244" t="s">
        <v>352</v>
      </c>
      <c r="G97" s="242">
        <v>14350000</v>
      </c>
      <c r="H97" s="242">
        <v>1435000</v>
      </c>
      <c r="I97" s="269">
        <f t="shared" si="5"/>
        <v>16007000</v>
      </c>
      <c r="J97" s="269">
        <v>0</v>
      </c>
      <c r="K97" s="269">
        <v>16007000</v>
      </c>
      <c r="L97" s="269">
        <v>16007000</v>
      </c>
      <c r="M97" s="277">
        <v>0</v>
      </c>
      <c r="N97" s="274" t="s">
        <v>353</v>
      </c>
      <c r="O97" s="274" t="s">
        <v>354</v>
      </c>
      <c r="P97" s="276">
        <f t="shared" si="7"/>
        <v>1657000</v>
      </c>
      <c r="Q97" s="275">
        <v>45</v>
      </c>
      <c r="R97" s="275">
        <v>17</v>
      </c>
    </row>
    <row r="98" s="217" customFormat="1" customHeight="1" spans="1:18">
      <c r="A98" s="243"/>
      <c r="B98" s="239" t="s">
        <v>342</v>
      </c>
      <c r="C98" s="239" t="s">
        <v>193</v>
      </c>
      <c r="D98" s="239" t="s">
        <v>136</v>
      </c>
      <c r="E98" s="244" t="s">
        <v>343</v>
      </c>
      <c r="F98" s="244" t="s">
        <v>355</v>
      </c>
      <c r="G98" s="242">
        <v>603600</v>
      </c>
      <c r="H98" s="242">
        <v>603600</v>
      </c>
      <c r="I98" s="269">
        <f t="shared" si="5"/>
        <v>1497600</v>
      </c>
      <c r="J98" s="269">
        <v>0</v>
      </c>
      <c r="K98" s="269">
        <v>1497600</v>
      </c>
      <c r="L98" s="269">
        <v>1497600</v>
      </c>
      <c r="M98" s="277">
        <v>0</v>
      </c>
      <c r="N98" s="274" t="s">
        <v>356</v>
      </c>
      <c r="O98" s="274" t="s">
        <v>357</v>
      </c>
      <c r="P98" s="276">
        <f t="shared" si="7"/>
        <v>894000</v>
      </c>
      <c r="Q98" s="275"/>
      <c r="R98" s="275"/>
    </row>
    <row r="99" s="217" customFormat="1" customHeight="1" spans="1:18">
      <c r="A99" s="243"/>
      <c r="B99" s="239" t="s">
        <v>255</v>
      </c>
      <c r="C99" s="239" t="s">
        <v>155</v>
      </c>
      <c r="D99" s="239" t="s">
        <v>193</v>
      </c>
      <c r="E99" s="244" t="s">
        <v>358</v>
      </c>
      <c r="F99" s="244" t="s">
        <v>358</v>
      </c>
      <c r="G99" s="242">
        <v>300000</v>
      </c>
      <c r="H99" s="242">
        <v>300000</v>
      </c>
      <c r="I99" s="269">
        <f t="shared" si="5"/>
        <v>390000</v>
      </c>
      <c r="J99" s="269">
        <v>100000</v>
      </c>
      <c r="K99" s="269">
        <v>290000</v>
      </c>
      <c r="L99" s="269">
        <v>290000</v>
      </c>
      <c r="M99" s="277">
        <v>0</v>
      </c>
      <c r="N99" s="274"/>
      <c r="O99" s="275"/>
      <c r="P99" s="276">
        <f t="shared" si="7"/>
        <v>-10000</v>
      </c>
      <c r="Q99" s="275"/>
      <c r="R99" s="275">
        <v>1</v>
      </c>
    </row>
    <row r="100" s="217" customFormat="1" ht="62.4" spans="1:18">
      <c r="A100" s="243"/>
      <c r="B100" s="239">
        <v>207</v>
      </c>
      <c r="C100" s="239" t="s">
        <v>150</v>
      </c>
      <c r="D100" s="239">
        <v>14</v>
      </c>
      <c r="E100" s="244" t="s">
        <v>359</v>
      </c>
      <c r="F100" s="244" t="s">
        <v>360</v>
      </c>
      <c r="G100" s="242">
        <v>300000</v>
      </c>
      <c r="H100" s="242">
        <v>300000</v>
      </c>
      <c r="I100" s="269">
        <f t="shared" si="5"/>
        <v>281640</v>
      </c>
      <c r="J100" s="269">
        <v>0</v>
      </c>
      <c r="K100" s="269">
        <v>281640</v>
      </c>
      <c r="L100" s="269">
        <v>281640</v>
      </c>
      <c r="M100" s="277">
        <v>0</v>
      </c>
      <c r="N100" s="274" t="s">
        <v>361</v>
      </c>
      <c r="O100" s="274" t="s">
        <v>223</v>
      </c>
      <c r="P100" s="276">
        <f t="shared" si="7"/>
        <v>-18360</v>
      </c>
      <c r="Q100" s="275"/>
      <c r="R100" s="275">
        <v>2</v>
      </c>
    </row>
    <row r="101" s="217" customFormat="1" customHeight="1" spans="1:18">
      <c r="A101" s="243"/>
      <c r="B101" s="239" t="s">
        <v>362</v>
      </c>
      <c r="C101" s="239" t="s">
        <v>150</v>
      </c>
      <c r="D101" s="239" t="s">
        <v>363</v>
      </c>
      <c r="E101" s="244"/>
      <c r="F101" s="244" t="s">
        <v>364</v>
      </c>
      <c r="G101" s="242">
        <v>100000</v>
      </c>
      <c r="H101" s="242">
        <v>100000</v>
      </c>
      <c r="I101" s="269">
        <f t="shared" si="5"/>
        <v>100000</v>
      </c>
      <c r="J101" s="269">
        <v>0</v>
      </c>
      <c r="K101" s="269">
        <v>100000</v>
      </c>
      <c r="L101" s="269">
        <v>100000</v>
      </c>
      <c r="M101" s="277">
        <v>0</v>
      </c>
      <c r="N101" s="274"/>
      <c r="O101" s="275"/>
      <c r="P101" s="276">
        <f t="shared" si="7"/>
        <v>0</v>
      </c>
      <c r="Q101" s="275"/>
      <c r="R101" s="275"/>
    </row>
    <row r="102" s="217" customFormat="1" customHeight="1" spans="1:18">
      <c r="A102" s="243"/>
      <c r="B102" s="239" t="s">
        <v>362</v>
      </c>
      <c r="C102" s="239" t="s">
        <v>150</v>
      </c>
      <c r="D102" s="239" t="s">
        <v>363</v>
      </c>
      <c r="E102" s="244"/>
      <c r="F102" s="244" t="s">
        <v>365</v>
      </c>
      <c r="G102" s="242">
        <v>100000</v>
      </c>
      <c r="H102" s="242">
        <v>100000</v>
      </c>
      <c r="I102" s="269">
        <f t="shared" si="5"/>
        <v>200000</v>
      </c>
      <c r="J102" s="269">
        <v>0</v>
      </c>
      <c r="K102" s="269">
        <v>200000</v>
      </c>
      <c r="L102" s="269">
        <v>200000</v>
      </c>
      <c r="M102" s="277">
        <v>0</v>
      </c>
      <c r="N102" s="274" t="s">
        <v>366</v>
      </c>
      <c r="O102" s="274" t="s">
        <v>367</v>
      </c>
      <c r="P102" s="276">
        <f t="shared" si="7"/>
        <v>100000</v>
      </c>
      <c r="Q102" s="275"/>
      <c r="R102" s="275"/>
    </row>
    <row r="103" s="217" customFormat="1" customHeight="1" spans="1:18">
      <c r="A103" s="243"/>
      <c r="B103" s="239" t="s">
        <v>362</v>
      </c>
      <c r="C103" s="239" t="s">
        <v>150</v>
      </c>
      <c r="D103" s="239" t="s">
        <v>363</v>
      </c>
      <c r="E103" s="244"/>
      <c r="F103" s="244" t="s">
        <v>368</v>
      </c>
      <c r="G103" s="242">
        <v>39600</v>
      </c>
      <c r="H103" s="242">
        <v>39600</v>
      </c>
      <c r="I103" s="269">
        <f t="shared" si="5"/>
        <v>60000</v>
      </c>
      <c r="J103" s="269">
        <v>0</v>
      </c>
      <c r="K103" s="269">
        <v>60000</v>
      </c>
      <c r="L103" s="269">
        <v>60000</v>
      </c>
      <c r="M103" s="277">
        <v>0</v>
      </c>
      <c r="N103" s="274" t="s">
        <v>369</v>
      </c>
      <c r="O103" s="274" t="s">
        <v>370</v>
      </c>
      <c r="P103" s="276">
        <f t="shared" si="7"/>
        <v>20400</v>
      </c>
      <c r="Q103" s="275"/>
      <c r="R103" s="275"/>
    </row>
    <row r="104" s="217" customFormat="1" customHeight="1" spans="1:18">
      <c r="A104" s="243"/>
      <c r="B104" s="239" t="s">
        <v>362</v>
      </c>
      <c r="C104" s="239" t="s">
        <v>150</v>
      </c>
      <c r="D104" s="239" t="s">
        <v>363</v>
      </c>
      <c r="E104" s="244"/>
      <c r="F104" s="244" t="s">
        <v>371</v>
      </c>
      <c r="G104" s="242">
        <v>650000</v>
      </c>
      <c r="H104" s="242">
        <v>435000</v>
      </c>
      <c r="I104" s="269">
        <f t="shared" si="5"/>
        <v>1000000</v>
      </c>
      <c r="J104" s="269">
        <f>380000+220000</f>
        <v>600000</v>
      </c>
      <c r="K104" s="269">
        <v>400000</v>
      </c>
      <c r="L104" s="269">
        <v>400000</v>
      </c>
      <c r="M104" s="277">
        <v>0</v>
      </c>
      <c r="N104" s="274" t="s">
        <v>372</v>
      </c>
      <c r="O104" s="274" t="s">
        <v>373</v>
      </c>
      <c r="P104" s="276">
        <f t="shared" si="7"/>
        <v>-250000</v>
      </c>
      <c r="Q104" s="275"/>
      <c r="R104" s="275">
        <v>5</v>
      </c>
    </row>
    <row r="105" s="217" customFormat="1" customHeight="1" spans="1:18">
      <c r="A105" s="243"/>
      <c r="B105" s="239">
        <v>210</v>
      </c>
      <c r="C105" s="239">
        <v>12</v>
      </c>
      <c r="D105" s="239" t="s">
        <v>193</v>
      </c>
      <c r="E105" s="244" t="s">
        <v>374</v>
      </c>
      <c r="F105" s="244" t="s">
        <v>375</v>
      </c>
      <c r="G105" s="242">
        <v>12551000</v>
      </c>
      <c r="H105" s="242">
        <v>11728300</v>
      </c>
      <c r="I105" s="269">
        <f t="shared" si="5"/>
        <v>42088000</v>
      </c>
      <c r="J105" s="269">
        <v>28690000</v>
      </c>
      <c r="K105" s="269">
        <v>13398000</v>
      </c>
      <c r="L105" s="269">
        <v>13398000</v>
      </c>
      <c r="M105" s="277">
        <v>0</v>
      </c>
      <c r="N105" s="274" t="s">
        <v>376</v>
      </c>
      <c r="O105" s="274" t="s">
        <v>377</v>
      </c>
      <c r="P105" s="276">
        <f t="shared" si="7"/>
        <v>847000</v>
      </c>
      <c r="Q105" s="275"/>
      <c r="R105" s="275"/>
    </row>
    <row r="106" s="217" customFormat="1" customHeight="1" spans="1:18">
      <c r="A106" s="243"/>
      <c r="B106" s="239">
        <v>210</v>
      </c>
      <c r="C106" s="239">
        <v>12</v>
      </c>
      <c r="D106" s="239" t="s">
        <v>150</v>
      </c>
      <c r="E106" s="244"/>
      <c r="F106" s="244" t="s">
        <v>378</v>
      </c>
      <c r="G106" s="242">
        <v>900000</v>
      </c>
      <c r="H106" s="242">
        <v>740000</v>
      </c>
      <c r="I106" s="269">
        <f t="shared" si="5"/>
        <v>800000</v>
      </c>
      <c r="J106" s="269">
        <v>0</v>
      </c>
      <c r="K106" s="269">
        <v>800000</v>
      </c>
      <c r="L106" s="269">
        <v>800000</v>
      </c>
      <c r="M106" s="277">
        <v>0</v>
      </c>
      <c r="N106" s="274"/>
      <c r="O106" s="274" t="s">
        <v>295</v>
      </c>
      <c r="P106" s="276">
        <f t="shared" si="7"/>
        <v>-100000</v>
      </c>
      <c r="Q106" s="275"/>
      <c r="R106" s="275"/>
    </row>
    <row r="107" s="217" customFormat="1" customHeight="1" spans="1:18">
      <c r="A107" s="243"/>
      <c r="B107" s="239" t="s">
        <v>185</v>
      </c>
      <c r="C107" s="239" t="s">
        <v>178</v>
      </c>
      <c r="D107" s="239">
        <v>99</v>
      </c>
      <c r="E107" s="244"/>
      <c r="F107" s="244" t="s">
        <v>379</v>
      </c>
      <c r="G107" s="242">
        <v>1020000</v>
      </c>
      <c r="H107" s="242">
        <v>316000</v>
      </c>
      <c r="I107" s="269">
        <f t="shared" si="5"/>
        <v>450000</v>
      </c>
      <c r="J107" s="269">
        <v>0</v>
      </c>
      <c r="K107" s="269">
        <v>450000</v>
      </c>
      <c r="L107" s="269">
        <v>450000</v>
      </c>
      <c r="M107" s="277">
        <v>0</v>
      </c>
      <c r="N107" s="274"/>
      <c r="O107" s="274" t="s">
        <v>380</v>
      </c>
      <c r="P107" s="276">
        <f t="shared" si="7"/>
        <v>-570000</v>
      </c>
      <c r="Q107" s="275"/>
      <c r="R107" s="275"/>
    </row>
    <row r="108" s="217" customFormat="1" customHeight="1" spans="1:18">
      <c r="A108" s="243"/>
      <c r="B108" s="239" t="s">
        <v>185</v>
      </c>
      <c r="C108" s="239" t="s">
        <v>363</v>
      </c>
      <c r="D108" s="239" t="s">
        <v>178</v>
      </c>
      <c r="E108" s="245" t="s">
        <v>374</v>
      </c>
      <c r="F108" s="244" t="s">
        <v>381</v>
      </c>
      <c r="G108" s="242">
        <v>114200</v>
      </c>
      <c r="H108" s="242">
        <v>114200</v>
      </c>
      <c r="I108" s="269">
        <f t="shared" si="5"/>
        <v>160000</v>
      </c>
      <c r="J108" s="269">
        <v>0</v>
      </c>
      <c r="K108" s="269">
        <v>160000</v>
      </c>
      <c r="L108" s="269">
        <v>160000</v>
      </c>
      <c r="M108" s="277">
        <v>0</v>
      </c>
      <c r="N108" s="274" t="s">
        <v>382</v>
      </c>
      <c r="O108" s="274" t="s">
        <v>383</v>
      </c>
      <c r="P108" s="276">
        <f t="shared" si="7"/>
        <v>45800</v>
      </c>
      <c r="Q108" s="275"/>
      <c r="R108" s="275"/>
    </row>
    <row r="109" s="217" customFormat="1" customHeight="1" spans="1:18">
      <c r="A109" s="243"/>
      <c r="B109" s="239" t="s">
        <v>185</v>
      </c>
      <c r="C109" s="239">
        <v>26</v>
      </c>
      <c r="D109" s="239" t="s">
        <v>150</v>
      </c>
      <c r="E109" s="246"/>
      <c r="F109" s="244" t="s">
        <v>384</v>
      </c>
      <c r="G109" s="242">
        <v>1100000</v>
      </c>
      <c r="H109" s="242">
        <v>450000</v>
      </c>
      <c r="I109" s="269">
        <f t="shared" si="5"/>
        <v>8850000</v>
      </c>
      <c r="J109" s="269">
        <v>8400000</v>
      </c>
      <c r="K109" s="269">
        <v>450000</v>
      </c>
      <c r="L109" s="269">
        <v>450000</v>
      </c>
      <c r="M109" s="277">
        <v>0</v>
      </c>
      <c r="N109" s="274" t="s">
        <v>385</v>
      </c>
      <c r="O109" s="274" t="s">
        <v>386</v>
      </c>
      <c r="P109" s="276">
        <f t="shared" si="7"/>
        <v>-650000</v>
      </c>
      <c r="Q109" s="275"/>
      <c r="R109" s="275"/>
    </row>
    <row r="110" s="217" customFormat="1" customHeight="1" spans="1:18">
      <c r="A110" s="243"/>
      <c r="B110" s="239" t="s">
        <v>185</v>
      </c>
      <c r="C110" s="239">
        <v>30</v>
      </c>
      <c r="D110" s="239" t="s">
        <v>150</v>
      </c>
      <c r="E110" s="246"/>
      <c r="F110" s="244" t="s">
        <v>387</v>
      </c>
      <c r="G110" s="242">
        <v>280000</v>
      </c>
      <c r="H110" s="242">
        <v>270000</v>
      </c>
      <c r="I110" s="269">
        <f t="shared" si="5"/>
        <v>270000</v>
      </c>
      <c r="J110" s="269">
        <v>0</v>
      </c>
      <c r="K110" s="269">
        <v>270000</v>
      </c>
      <c r="L110" s="269">
        <v>270000</v>
      </c>
      <c r="M110" s="277">
        <v>0</v>
      </c>
      <c r="N110" s="274"/>
      <c r="O110" s="275"/>
      <c r="P110" s="276">
        <f t="shared" si="7"/>
        <v>-10000</v>
      </c>
      <c r="Q110" s="275"/>
      <c r="R110" s="275"/>
    </row>
    <row r="111" s="217" customFormat="1" customHeight="1" spans="1:18">
      <c r="A111" s="243"/>
      <c r="B111" s="239" t="s">
        <v>185</v>
      </c>
      <c r="C111" s="239">
        <v>26</v>
      </c>
      <c r="D111" s="239" t="s">
        <v>193</v>
      </c>
      <c r="E111" s="247"/>
      <c r="F111" s="244" t="s">
        <v>388</v>
      </c>
      <c r="G111" s="242">
        <v>1500000</v>
      </c>
      <c r="H111" s="242">
        <v>1500000</v>
      </c>
      <c r="I111" s="269">
        <f t="shared" si="5"/>
        <v>1500000</v>
      </c>
      <c r="J111" s="269">
        <v>0</v>
      </c>
      <c r="K111" s="269">
        <v>1500000</v>
      </c>
      <c r="L111" s="269">
        <v>1500000</v>
      </c>
      <c r="M111" s="277">
        <v>0</v>
      </c>
      <c r="N111" s="274"/>
      <c r="O111" s="275"/>
      <c r="P111" s="276">
        <f t="shared" si="7"/>
        <v>0</v>
      </c>
      <c r="Q111" s="275"/>
      <c r="R111" s="275"/>
    </row>
    <row r="112" s="217" customFormat="1" customHeight="1" spans="1:18">
      <c r="A112" s="243"/>
      <c r="B112" s="239" t="s">
        <v>185</v>
      </c>
      <c r="C112" s="239" t="s">
        <v>150</v>
      </c>
      <c r="D112" s="239" t="s">
        <v>155</v>
      </c>
      <c r="E112" s="244" t="s">
        <v>389</v>
      </c>
      <c r="F112" s="244" t="s">
        <v>390</v>
      </c>
      <c r="G112" s="242"/>
      <c r="H112" s="242"/>
      <c r="I112" s="269">
        <f t="shared" si="5"/>
        <v>10000</v>
      </c>
      <c r="J112" s="269">
        <v>0</v>
      </c>
      <c r="K112" s="269">
        <v>10000</v>
      </c>
      <c r="L112" s="269">
        <v>10000</v>
      </c>
      <c r="M112" s="277">
        <v>0</v>
      </c>
      <c r="N112" s="274"/>
      <c r="O112" s="274" t="s">
        <v>391</v>
      </c>
      <c r="P112" s="276">
        <f t="shared" si="7"/>
        <v>10000</v>
      </c>
      <c r="Q112" s="275"/>
      <c r="R112" s="275"/>
    </row>
    <row r="113" s="217" customFormat="1" customHeight="1" spans="1:18">
      <c r="A113" s="243"/>
      <c r="B113" s="239" t="s">
        <v>185</v>
      </c>
      <c r="C113" s="239" t="s">
        <v>150</v>
      </c>
      <c r="D113" s="239" t="s">
        <v>363</v>
      </c>
      <c r="E113" s="241"/>
      <c r="F113" s="244" t="s">
        <v>392</v>
      </c>
      <c r="G113" s="242">
        <v>20000</v>
      </c>
      <c r="H113" s="242">
        <v>20000</v>
      </c>
      <c r="I113" s="269">
        <f t="shared" si="5"/>
        <v>20000</v>
      </c>
      <c r="J113" s="269">
        <v>0</v>
      </c>
      <c r="K113" s="269">
        <v>20000</v>
      </c>
      <c r="L113" s="269">
        <v>20000</v>
      </c>
      <c r="M113" s="277">
        <v>0</v>
      </c>
      <c r="N113" s="274"/>
      <c r="O113" s="275"/>
      <c r="P113" s="276">
        <f t="shared" si="7"/>
        <v>0</v>
      </c>
      <c r="Q113" s="275"/>
      <c r="R113" s="275"/>
    </row>
    <row r="114" s="217" customFormat="1" customHeight="1" spans="1:18">
      <c r="A114" s="243"/>
      <c r="B114" s="239" t="s">
        <v>185</v>
      </c>
      <c r="C114" s="239" t="s">
        <v>150</v>
      </c>
      <c r="D114" s="239" t="s">
        <v>363</v>
      </c>
      <c r="E114" s="241"/>
      <c r="F114" s="244" t="s">
        <v>393</v>
      </c>
      <c r="G114" s="242">
        <v>300000</v>
      </c>
      <c r="H114" s="242">
        <v>300000</v>
      </c>
      <c r="I114" s="269">
        <f t="shared" si="5"/>
        <v>270000</v>
      </c>
      <c r="J114" s="269">
        <v>0</v>
      </c>
      <c r="K114" s="269">
        <v>270000</v>
      </c>
      <c r="L114" s="269">
        <v>270000</v>
      </c>
      <c r="M114" s="277">
        <v>0</v>
      </c>
      <c r="N114" s="274"/>
      <c r="O114" s="274" t="s">
        <v>394</v>
      </c>
      <c r="P114" s="276">
        <f t="shared" si="7"/>
        <v>-30000</v>
      </c>
      <c r="Q114" s="275"/>
      <c r="R114" s="275">
        <v>3</v>
      </c>
    </row>
    <row r="115" s="217" customFormat="1" customHeight="1" spans="1:18">
      <c r="A115" s="243"/>
      <c r="B115" s="239" t="s">
        <v>395</v>
      </c>
      <c r="C115" s="239">
        <v>16</v>
      </c>
      <c r="D115" s="239" t="s">
        <v>150</v>
      </c>
      <c r="E115" s="244" t="s">
        <v>396</v>
      </c>
      <c r="F115" s="244" t="s">
        <v>397</v>
      </c>
      <c r="G115" s="242"/>
      <c r="H115" s="242">
        <v>140000</v>
      </c>
      <c r="I115" s="269">
        <f t="shared" si="5"/>
        <v>210000</v>
      </c>
      <c r="J115" s="269">
        <v>0</v>
      </c>
      <c r="K115" s="269">
        <v>210000</v>
      </c>
      <c r="L115" s="269">
        <v>210000</v>
      </c>
      <c r="M115" s="277">
        <v>0</v>
      </c>
      <c r="N115" s="274" t="s">
        <v>398</v>
      </c>
      <c r="O115" s="274" t="s">
        <v>399</v>
      </c>
      <c r="P115" s="276">
        <f t="shared" si="7"/>
        <v>210000</v>
      </c>
      <c r="Q115" s="275">
        <v>2</v>
      </c>
      <c r="R115" s="275"/>
    </row>
    <row r="116" s="217" customFormat="1" customHeight="1" spans="1:18">
      <c r="A116" s="243"/>
      <c r="B116" s="239" t="s">
        <v>395</v>
      </c>
      <c r="C116" s="239" t="s">
        <v>252</v>
      </c>
      <c r="D116" s="239" t="s">
        <v>150</v>
      </c>
      <c r="E116" s="244" t="s">
        <v>400</v>
      </c>
      <c r="F116" s="244" t="s">
        <v>401</v>
      </c>
      <c r="G116" s="242">
        <v>300000</v>
      </c>
      <c r="H116" s="242">
        <v>300000</v>
      </c>
      <c r="I116" s="269">
        <f t="shared" si="5"/>
        <v>5090000</v>
      </c>
      <c r="J116" s="269">
        <v>4090000</v>
      </c>
      <c r="K116" s="269">
        <v>1000000</v>
      </c>
      <c r="L116" s="269">
        <v>1000000</v>
      </c>
      <c r="M116" s="277">
        <v>0</v>
      </c>
      <c r="N116" s="274"/>
      <c r="O116" s="274" t="s">
        <v>402</v>
      </c>
      <c r="P116" s="276">
        <f t="shared" si="7"/>
        <v>700000</v>
      </c>
      <c r="Q116" s="275"/>
      <c r="R116" s="275"/>
    </row>
    <row r="117" s="217" customFormat="1" customHeight="1" spans="1:18">
      <c r="A117" s="243"/>
      <c r="B117" s="239" t="s">
        <v>185</v>
      </c>
      <c r="C117" s="239" t="s">
        <v>193</v>
      </c>
      <c r="D117" s="239" t="s">
        <v>136</v>
      </c>
      <c r="E117" s="244" t="s">
        <v>403</v>
      </c>
      <c r="F117" s="244" t="s">
        <v>403</v>
      </c>
      <c r="G117" s="242">
        <v>2590000</v>
      </c>
      <c r="H117" s="242">
        <v>2590000</v>
      </c>
      <c r="I117" s="269">
        <f t="shared" si="5"/>
        <v>6044000</v>
      </c>
      <c r="J117" s="269">
        <v>3020000</v>
      </c>
      <c r="K117" s="269">
        <v>3024000</v>
      </c>
      <c r="L117" s="269">
        <v>3024000</v>
      </c>
      <c r="M117" s="277">
        <v>0</v>
      </c>
      <c r="N117" s="274" t="s">
        <v>404</v>
      </c>
      <c r="O117" s="274" t="s">
        <v>405</v>
      </c>
      <c r="P117" s="276">
        <f t="shared" si="7"/>
        <v>434000</v>
      </c>
      <c r="Q117" s="275"/>
      <c r="R117" s="275"/>
    </row>
    <row r="118" s="217" customFormat="1" customHeight="1" spans="1:18">
      <c r="A118" s="243"/>
      <c r="B118" s="239" t="s">
        <v>185</v>
      </c>
      <c r="C118" s="239">
        <v>19</v>
      </c>
      <c r="D118" s="239" t="s">
        <v>193</v>
      </c>
      <c r="E118" s="244" t="s">
        <v>406</v>
      </c>
      <c r="F118" s="244" t="s">
        <v>407</v>
      </c>
      <c r="G118" s="242">
        <v>4700000</v>
      </c>
      <c r="H118" s="242">
        <v>4700000</v>
      </c>
      <c r="I118" s="269">
        <f t="shared" si="5"/>
        <v>27995000</v>
      </c>
      <c r="J118" s="269">
        <f>23280000+110000</f>
        <v>23390000</v>
      </c>
      <c r="K118" s="269">
        <v>4605000</v>
      </c>
      <c r="L118" s="269">
        <v>4605000</v>
      </c>
      <c r="M118" s="277">
        <v>0</v>
      </c>
      <c r="N118" s="274"/>
      <c r="O118" s="275"/>
      <c r="P118" s="276">
        <f t="shared" si="7"/>
        <v>-95000</v>
      </c>
      <c r="Q118" s="275"/>
      <c r="R118" s="275"/>
    </row>
    <row r="119" s="217" customFormat="1" customHeight="1" spans="1:18">
      <c r="A119" s="243"/>
      <c r="B119" s="239" t="s">
        <v>185</v>
      </c>
      <c r="C119" s="239">
        <v>10</v>
      </c>
      <c r="D119" s="239" t="s">
        <v>150</v>
      </c>
      <c r="E119" s="244" t="s">
        <v>406</v>
      </c>
      <c r="F119" s="244" t="s">
        <v>408</v>
      </c>
      <c r="G119" s="242">
        <v>100000</v>
      </c>
      <c r="H119" s="242">
        <v>100000</v>
      </c>
      <c r="I119" s="269">
        <f t="shared" si="5"/>
        <v>100000</v>
      </c>
      <c r="J119" s="269">
        <v>0</v>
      </c>
      <c r="K119" s="269">
        <v>100000</v>
      </c>
      <c r="L119" s="269">
        <v>100000</v>
      </c>
      <c r="M119" s="277">
        <v>0</v>
      </c>
      <c r="N119" s="274" t="s">
        <v>409</v>
      </c>
      <c r="O119" s="275"/>
      <c r="P119" s="276">
        <f t="shared" si="7"/>
        <v>0</v>
      </c>
      <c r="Q119" s="275"/>
      <c r="R119" s="275"/>
    </row>
    <row r="120" s="217" customFormat="1" customHeight="1" spans="1:18">
      <c r="A120" s="243"/>
      <c r="B120" s="239" t="s">
        <v>185</v>
      </c>
      <c r="C120" s="239">
        <v>21</v>
      </c>
      <c r="D120" s="239" t="s">
        <v>193</v>
      </c>
      <c r="E120" s="244"/>
      <c r="F120" s="244" t="s">
        <v>410</v>
      </c>
      <c r="G120" s="242">
        <v>1700000</v>
      </c>
      <c r="H120" s="242">
        <v>1700000</v>
      </c>
      <c r="I120" s="269">
        <f t="shared" si="5"/>
        <v>1880000</v>
      </c>
      <c r="J120" s="269">
        <v>0</v>
      </c>
      <c r="K120" s="269">
        <v>1880000</v>
      </c>
      <c r="L120" s="269">
        <v>1880000</v>
      </c>
      <c r="M120" s="277">
        <v>0</v>
      </c>
      <c r="N120" s="274" t="s">
        <v>411</v>
      </c>
      <c r="O120" s="274" t="s">
        <v>412</v>
      </c>
      <c r="P120" s="276">
        <f t="shared" si="7"/>
        <v>180000</v>
      </c>
      <c r="Q120" s="275"/>
      <c r="R120" s="275"/>
    </row>
    <row r="121" s="217" customFormat="1" customHeight="1" spans="1:18">
      <c r="A121" s="243"/>
      <c r="B121" s="239" t="s">
        <v>185</v>
      </c>
      <c r="C121" s="239" t="s">
        <v>208</v>
      </c>
      <c r="D121" s="239" t="s">
        <v>178</v>
      </c>
      <c r="E121" s="244" t="s">
        <v>413</v>
      </c>
      <c r="F121" s="244" t="s">
        <v>413</v>
      </c>
      <c r="G121" s="242">
        <v>1200000</v>
      </c>
      <c r="H121" s="242">
        <v>1030000</v>
      </c>
      <c r="I121" s="269">
        <f t="shared" si="5"/>
        <v>3445000</v>
      </c>
      <c r="J121" s="269">
        <v>2260000</v>
      </c>
      <c r="K121" s="269">
        <v>1185000</v>
      </c>
      <c r="L121" s="269">
        <v>1185000</v>
      </c>
      <c r="M121" s="277">
        <v>0</v>
      </c>
      <c r="N121" s="274" t="s">
        <v>414</v>
      </c>
      <c r="O121" s="274" t="s">
        <v>415</v>
      </c>
      <c r="P121" s="276">
        <f t="shared" si="7"/>
        <v>-15000</v>
      </c>
      <c r="Q121" s="275"/>
      <c r="R121" s="275"/>
    </row>
    <row r="122" s="217" customFormat="1" customHeight="1" spans="1:18">
      <c r="A122" s="243"/>
      <c r="B122" s="239" t="s">
        <v>185</v>
      </c>
      <c r="C122" s="239" t="s">
        <v>208</v>
      </c>
      <c r="D122" s="239" t="s">
        <v>136</v>
      </c>
      <c r="E122" s="244" t="s">
        <v>416</v>
      </c>
      <c r="F122" s="244" t="s">
        <v>417</v>
      </c>
      <c r="G122" s="242">
        <v>1380000</v>
      </c>
      <c r="H122" s="242">
        <v>1380000</v>
      </c>
      <c r="I122" s="269">
        <f t="shared" si="5"/>
        <v>10715172</v>
      </c>
      <c r="J122" s="269">
        <v>8270000</v>
      </c>
      <c r="K122" s="269">
        <v>2445172</v>
      </c>
      <c r="L122" s="269">
        <v>2445172</v>
      </c>
      <c r="M122" s="277">
        <v>0</v>
      </c>
      <c r="N122" s="274" t="s">
        <v>418</v>
      </c>
      <c r="O122" s="274" t="s">
        <v>419</v>
      </c>
      <c r="P122" s="276">
        <f t="shared" si="7"/>
        <v>1065172</v>
      </c>
      <c r="Q122" s="275"/>
      <c r="R122" s="275"/>
    </row>
    <row r="123" s="217" customFormat="1" customHeight="1" spans="1:18">
      <c r="A123" s="243"/>
      <c r="B123" s="239">
        <v>203</v>
      </c>
      <c r="C123" s="239" t="s">
        <v>156</v>
      </c>
      <c r="D123" s="239" t="s">
        <v>150</v>
      </c>
      <c r="E123" s="241"/>
      <c r="F123" s="244" t="s">
        <v>420</v>
      </c>
      <c r="G123" s="242"/>
      <c r="H123" s="242"/>
      <c r="I123" s="269">
        <f t="shared" si="5"/>
        <v>386000</v>
      </c>
      <c r="J123" s="269">
        <v>0</v>
      </c>
      <c r="K123" s="269">
        <v>386000</v>
      </c>
      <c r="L123" s="269">
        <v>386000</v>
      </c>
      <c r="M123" s="277">
        <v>0</v>
      </c>
      <c r="N123" s="274" t="s">
        <v>421</v>
      </c>
      <c r="O123" s="274" t="s">
        <v>191</v>
      </c>
      <c r="P123" s="276">
        <f t="shared" si="7"/>
        <v>386000</v>
      </c>
      <c r="Q123" s="275"/>
      <c r="R123" s="275"/>
    </row>
    <row r="124" s="217" customFormat="1" customHeight="1" spans="1:18">
      <c r="A124" s="243"/>
      <c r="B124" s="239" t="s">
        <v>185</v>
      </c>
      <c r="C124" s="239" t="s">
        <v>363</v>
      </c>
      <c r="D124" s="239" t="s">
        <v>150</v>
      </c>
      <c r="E124" s="241"/>
      <c r="F124" s="244" t="s">
        <v>422</v>
      </c>
      <c r="G124" s="242">
        <v>400000</v>
      </c>
      <c r="H124" s="242">
        <v>340500</v>
      </c>
      <c r="I124" s="269">
        <f t="shared" si="5"/>
        <v>311000</v>
      </c>
      <c r="J124" s="269">
        <v>0</v>
      </c>
      <c r="K124" s="269">
        <v>311000</v>
      </c>
      <c r="L124" s="269">
        <v>311000</v>
      </c>
      <c r="M124" s="277">
        <v>0</v>
      </c>
      <c r="N124" s="274" t="s">
        <v>423</v>
      </c>
      <c r="O124" s="275"/>
      <c r="P124" s="276">
        <f t="shared" si="7"/>
        <v>-89000</v>
      </c>
      <c r="Q124" s="275"/>
      <c r="R124" s="275"/>
    </row>
    <row r="125" s="217" customFormat="1" customHeight="1" spans="1:18">
      <c r="A125" s="243"/>
      <c r="B125" s="239" t="s">
        <v>185</v>
      </c>
      <c r="C125" s="239">
        <v>11</v>
      </c>
      <c r="D125" s="239" t="s">
        <v>155</v>
      </c>
      <c r="E125" s="244" t="s">
        <v>424</v>
      </c>
      <c r="F125" s="244" t="s">
        <v>425</v>
      </c>
      <c r="G125" s="242">
        <v>1100000</v>
      </c>
      <c r="H125" s="242">
        <v>1100000</v>
      </c>
      <c r="I125" s="269">
        <f t="shared" si="5"/>
        <v>2620000</v>
      </c>
      <c r="J125" s="269">
        <v>1310000</v>
      </c>
      <c r="K125" s="269">
        <v>1310000</v>
      </c>
      <c r="L125" s="269">
        <v>1310000</v>
      </c>
      <c r="M125" s="277">
        <v>0</v>
      </c>
      <c r="N125" s="274" t="s">
        <v>426</v>
      </c>
      <c r="O125" s="274" t="s">
        <v>427</v>
      </c>
      <c r="P125" s="276">
        <f t="shared" si="7"/>
        <v>210000</v>
      </c>
      <c r="Q125" s="275"/>
      <c r="R125" s="275"/>
    </row>
    <row r="126" s="217" customFormat="1" customHeight="1" spans="1:18">
      <c r="A126" s="243"/>
      <c r="B126" s="239" t="s">
        <v>185</v>
      </c>
      <c r="C126" s="239" t="s">
        <v>172</v>
      </c>
      <c r="D126" s="239" t="s">
        <v>200</v>
      </c>
      <c r="E126" s="244"/>
      <c r="F126" s="244" t="s">
        <v>428</v>
      </c>
      <c r="G126" s="242">
        <v>350000</v>
      </c>
      <c r="H126" s="242">
        <v>350000</v>
      </c>
      <c r="I126" s="269">
        <f t="shared" si="5"/>
        <v>388000</v>
      </c>
      <c r="J126" s="269">
        <v>0</v>
      </c>
      <c r="K126" s="269">
        <v>388000</v>
      </c>
      <c r="L126" s="269">
        <v>388000</v>
      </c>
      <c r="M126" s="277">
        <v>0</v>
      </c>
      <c r="N126" s="274" t="s">
        <v>429</v>
      </c>
      <c r="O126" s="274" t="s">
        <v>430</v>
      </c>
      <c r="P126" s="276">
        <f t="shared" si="7"/>
        <v>38000</v>
      </c>
      <c r="Q126" s="275"/>
      <c r="R126" s="275"/>
    </row>
    <row r="127" s="217" customFormat="1" customHeight="1" spans="1:18">
      <c r="A127" s="243"/>
      <c r="B127" s="239" t="s">
        <v>185</v>
      </c>
      <c r="C127" s="239" t="s">
        <v>172</v>
      </c>
      <c r="D127" s="239" t="s">
        <v>178</v>
      </c>
      <c r="E127" s="244"/>
      <c r="F127" s="244" t="s">
        <v>431</v>
      </c>
      <c r="G127" s="242">
        <v>700000</v>
      </c>
      <c r="H127" s="242">
        <v>700000</v>
      </c>
      <c r="I127" s="269">
        <f t="shared" si="5"/>
        <v>772200</v>
      </c>
      <c r="J127" s="269">
        <v>0</v>
      </c>
      <c r="K127" s="269">
        <v>772200</v>
      </c>
      <c r="L127" s="269">
        <v>772200</v>
      </c>
      <c r="M127" s="277">
        <v>0</v>
      </c>
      <c r="N127" s="274"/>
      <c r="O127" s="274" t="s">
        <v>432</v>
      </c>
      <c r="P127" s="276">
        <f t="shared" si="7"/>
        <v>72200</v>
      </c>
      <c r="Q127" s="275"/>
      <c r="R127" s="275"/>
    </row>
    <row r="128" s="217" customFormat="1" customHeight="1" spans="1:18">
      <c r="A128" s="243"/>
      <c r="B128" s="239" t="s">
        <v>185</v>
      </c>
      <c r="C128" s="239" t="s">
        <v>172</v>
      </c>
      <c r="D128" s="239" t="s">
        <v>136</v>
      </c>
      <c r="E128" s="244"/>
      <c r="F128" s="244" t="s">
        <v>433</v>
      </c>
      <c r="G128" s="242">
        <v>1200000</v>
      </c>
      <c r="H128" s="242">
        <v>1200000</v>
      </c>
      <c r="I128" s="269">
        <f t="shared" si="5"/>
        <v>1198000</v>
      </c>
      <c r="J128" s="269">
        <v>0</v>
      </c>
      <c r="K128" s="269">
        <v>1198000</v>
      </c>
      <c r="L128" s="269">
        <v>1198000</v>
      </c>
      <c r="M128" s="277">
        <v>0</v>
      </c>
      <c r="N128" s="274" t="s">
        <v>434</v>
      </c>
      <c r="O128" s="275"/>
      <c r="P128" s="276">
        <f t="shared" si="7"/>
        <v>-2000</v>
      </c>
      <c r="Q128" s="275"/>
      <c r="R128" s="275"/>
    </row>
    <row r="129" s="217" customFormat="1" customHeight="1" spans="1:18">
      <c r="A129" s="243"/>
      <c r="B129" s="239" t="s">
        <v>185</v>
      </c>
      <c r="C129" s="239" t="s">
        <v>172</v>
      </c>
      <c r="D129" s="239" t="s">
        <v>136</v>
      </c>
      <c r="E129" s="244"/>
      <c r="F129" s="244" t="s">
        <v>435</v>
      </c>
      <c r="G129" s="242">
        <v>30000</v>
      </c>
      <c r="H129" s="242">
        <v>30000</v>
      </c>
      <c r="I129" s="269">
        <f t="shared" si="5"/>
        <v>65000</v>
      </c>
      <c r="J129" s="269">
        <v>0</v>
      </c>
      <c r="K129" s="269">
        <v>65000</v>
      </c>
      <c r="L129" s="269">
        <v>65000</v>
      </c>
      <c r="M129" s="277">
        <v>0</v>
      </c>
      <c r="N129" s="274"/>
      <c r="O129" s="274" t="s">
        <v>436</v>
      </c>
      <c r="P129" s="276">
        <f t="shared" si="7"/>
        <v>35000</v>
      </c>
      <c r="Q129" s="275"/>
      <c r="R129" s="275"/>
    </row>
    <row r="130" s="217" customFormat="1" customHeight="1" spans="1:18">
      <c r="A130" s="243"/>
      <c r="B130" s="239" t="s">
        <v>437</v>
      </c>
      <c r="C130" s="239" t="s">
        <v>178</v>
      </c>
      <c r="D130" s="239" t="s">
        <v>136</v>
      </c>
      <c r="E130" s="244" t="s">
        <v>438</v>
      </c>
      <c r="F130" s="244" t="s">
        <v>439</v>
      </c>
      <c r="G130" s="242">
        <v>2400000</v>
      </c>
      <c r="H130" s="242">
        <v>2400000</v>
      </c>
      <c r="I130" s="269">
        <f t="shared" si="5"/>
        <v>1500000</v>
      </c>
      <c r="J130" s="269">
        <v>0</v>
      </c>
      <c r="K130" s="269">
        <v>1500000</v>
      </c>
      <c r="L130" s="269">
        <v>1500000</v>
      </c>
      <c r="M130" s="277">
        <v>0</v>
      </c>
      <c r="N130" s="274" t="s">
        <v>440</v>
      </c>
      <c r="O130" s="274"/>
      <c r="P130" s="276">
        <f t="shared" si="7"/>
        <v>-900000</v>
      </c>
      <c r="Q130" s="275"/>
      <c r="R130" s="275"/>
    </row>
    <row r="131" s="217" customFormat="1" ht="77" customHeight="1" spans="1:18">
      <c r="A131" s="243"/>
      <c r="B131" s="239" t="s">
        <v>395</v>
      </c>
      <c r="C131" s="239" t="s">
        <v>200</v>
      </c>
      <c r="D131" s="239" t="s">
        <v>208</v>
      </c>
      <c r="E131" s="245" t="s">
        <v>441</v>
      </c>
      <c r="F131" s="244" t="s">
        <v>442</v>
      </c>
      <c r="G131" s="242">
        <v>6580800</v>
      </c>
      <c r="H131" s="242">
        <v>6580800</v>
      </c>
      <c r="I131" s="269">
        <f t="shared" si="5"/>
        <v>27256000</v>
      </c>
      <c r="J131" s="269">
        <f>1370000+17140000</f>
        <v>18510000</v>
      </c>
      <c r="K131" s="269">
        <v>8746000</v>
      </c>
      <c r="L131" s="269">
        <v>8746000</v>
      </c>
      <c r="M131" s="277">
        <v>0</v>
      </c>
      <c r="N131" s="274" t="s">
        <v>443</v>
      </c>
      <c r="O131" s="274" t="s">
        <v>444</v>
      </c>
      <c r="P131" s="276">
        <f t="shared" si="7"/>
        <v>2165200</v>
      </c>
      <c r="Q131" s="275"/>
      <c r="R131" s="275"/>
    </row>
    <row r="132" s="217" customFormat="1" ht="78" spans="1:18">
      <c r="A132" s="243"/>
      <c r="B132" s="239" t="s">
        <v>395</v>
      </c>
      <c r="C132" s="239" t="s">
        <v>155</v>
      </c>
      <c r="D132" s="239" t="s">
        <v>445</v>
      </c>
      <c r="E132" s="247"/>
      <c r="F132" s="244" t="s">
        <v>446</v>
      </c>
      <c r="G132" s="242">
        <v>4559500</v>
      </c>
      <c r="H132" s="242">
        <v>4559500</v>
      </c>
      <c r="I132" s="269">
        <f t="shared" si="5"/>
        <v>11667600</v>
      </c>
      <c r="J132" s="269">
        <v>7020000</v>
      </c>
      <c r="K132" s="269">
        <v>4647600</v>
      </c>
      <c r="L132" s="269">
        <v>4647600</v>
      </c>
      <c r="M132" s="277">
        <v>0</v>
      </c>
      <c r="N132" s="274" t="s">
        <v>447</v>
      </c>
      <c r="O132" s="274" t="s">
        <v>448</v>
      </c>
      <c r="P132" s="276">
        <f t="shared" si="7"/>
        <v>88100</v>
      </c>
      <c r="Q132" s="275"/>
      <c r="R132" s="275"/>
    </row>
    <row r="133" s="217" customFormat="1" customHeight="1" spans="1:18">
      <c r="A133" s="243"/>
      <c r="B133" s="239" t="s">
        <v>395</v>
      </c>
      <c r="C133" s="239" t="s">
        <v>200</v>
      </c>
      <c r="D133" s="239" t="s">
        <v>363</v>
      </c>
      <c r="E133" s="244" t="s">
        <v>449</v>
      </c>
      <c r="F133" s="244" t="s">
        <v>450</v>
      </c>
      <c r="G133" s="242">
        <v>50000</v>
      </c>
      <c r="H133" s="242">
        <v>50000</v>
      </c>
      <c r="I133" s="269">
        <f t="shared" si="5"/>
        <v>50000</v>
      </c>
      <c r="J133" s="269">
        <v>0</v>
      </c>
      <c r="K133" s="269">
        <v>50000</v>
      </c>
      <c r="L133" s="269">
        <v>50000</v>
      </c>
      <c r="M133" s="277">
        <v>0</v>
      </c>
      <c r="N133" s="274"/>
      <c r="O133" s="275"/>
      <c r="P133" s="276">
        <f t="shared" si="7"/>
        <v>0</v>
      </c>
      <c r="Q133" s="275"/>
      <c r="R133" s="275"/>
    </row>
    <row r="134" s="217" customFormat="1" customHeight="1" spans="1:18">
      <c r="A134" s="243"/>
      <c r="B134" s="239" t="s">
        <v>395</v>
      </c>
      <c r="C134" s="239" t="s">
        <v>200</v>
      </c>
      <c r="D134" s="239" t="s">
        <v>363</v>
      </c>
      <c r="E134" s="244"/>
      <c r="F134" s="244" t="s">
        <v>451</v>
      </c>
      <c r="G134" s="242">
        <v>700000</v>
      </c>
      <c r="H134" s="242">
        <v>700000</v>
      </c>
      <c r="I134" s="269">
        <f t="shared" ref="I134:I197" si="8">J134+K134</f>
        <v>680000</v>
      </c>
      <c r="J134" s="269">
        <v>0</v>
      </c>
      <c r="K134" s="269">
        <v>680000</v>
      </c>
      <c r="L134" s="269">
        <v>680000</v>
      </c>
      <c r="M134" s="277">
        <v>0</v>
      </c>
      <c r="N134" s="274"/>
      <c r="O134" s="274" t="s">
        <v>223</v>
      </c>
      <c r="P134" s="276">
        <f t="shared" si="7"/>
        <v>-20000</v>
      </c>
      <c r="Q134" s="275"/>
      <c r="R134" s="275">
        <v>2</v>
      </c>
    </row>
    <row r="135" s="217" customFormat="1" customHeight="1" spans="1:18">
      <c r="A135" s="243"/>
      <c r="B135" s="239" t="s">
        <v>395</v>
      </c>
      <c r="C135" s="239" t="s">
        <v>200</v>
      </c>
      <c r="D135" s="239" t="s">
        <v>363</v>
      </c>
      <c r="E135" s="244"/>
      <c r="F135" s="244" t="s">
        <v>452</v>
      </c>
      <c r="G135" s="242">
        <v>130000</v>
      </c>
      <c r="H135" s="242">
        <v>130000</v>
      </c>
      <c r="I135" s="269">
        <f t="shared" si="8"/>
        <v>120000</v>
      </c>
      <c r="J135" s="269">
        <v>0</v>
      </c>
      <c r="K135" s="269">
        <v>120000</v>
      </c>
      <c r="L135" s="269">
        <v>120000</v>
      </c>
      <c r="M135" s="277">
        <v>0</v>
      </c>
      <c r="N135" s="274"/>
      <c r="O135" s="274" t="s">
        <v>453</v>
      </c>
      <c r="P135" s="276">
        <f t="shared" si="7"/>
        <v>-10000</v>
      </c>
      <c r="Q135" s="275"/>
      <c r="R135" s="275">
        <v>1</v>
      </c>
    </row>
    <row r="136" s="217" customFormat="1" customHeight="1" spans="1:18">
      <c r="A136" s="243"/>
      <c r="B136" s="239" t="s">
        <v>395</v>
      </c>
      <c r="C136" s="239" t="s">
        <v>200</v>
      </c>
      <c r="D136" s="239" t="s">
        <v>363</v>
      </c>
      <c r="E136" s="244"/>
      <c r="F136" s="244" t="s">
        <v>454</v>
      </c>
      <c r="G136" s="242">
        <v>50000</v>
      </c>
      <c r="H136" s="242">
        <v>50000</v>
      </c>
      <c r="I136" s="269">
        <f t="shared" si="8"/>
        <v>50000</v>
      </c>
      <c r="J136" s="269">
        <v>0</v>
      </c>
      <c r="K136" s="269">
        <v>50000</v>
      </c>
      <c r="L136" s="269">
        <v>50000</v>
      </c>
      <c r="M136" s="277">
        <v>0</v>
      </c>
      <c r="N136" s="274"/>
      <c r="O136" s="275"/>
      <c r="P136" s="276">
        <f t="shared" si="7"/>
        <v>0</v>
      </c>
      <c r="Q136" s="275"/>
      <c r="R136" s="275"/>
    </row>
    <row r="137" s="217" customFormat="1" customHeight="1" spans="1:18">
      <c r="A137" s="243"/>
      <c r="B137" s="239" t="s">
        <v>395</v>
      </c>
      <c r="C137" s="239" t="s">
        <v>200</v>
      </c>
      <c r="D137" s="239" t="s">
        <v>363</v>
      </c>
      <c r="E137" s="244"/>
      <c r="F137" s="244" t="s">
        <v>455</v>
      </c>
      <c r="G137" s="242">
        <v>50000</v>
      </c>
      <c r="H137" s="242">
        <v>50000</v>
      </c>
      <c r="I137" s="269">
        <f t="shared" si="8"/>
        <v>50000</v>
      </c>
      <c r="J137" s="269">
        <v>0</v>
      </c>
      <c r="K137" s="269">
        <v>50000</v>
      </c>
      <c r="L137" s="269">
        <v>50000</v>
      </c>
      <c r="M137" s="277">
        <v>0</v>
      </c>
      <c r="N137" s="274"/>
      <c r="O137" s="275"/>
      <c r="P137" s="276">
        <f t="shared" si="7"/>
        <v>0</v>
      </c>
      <c r="Q137" s="275"/>
      <c r="R137" s="275"/>
    </row>
    <row r="138" s="217" customFormat="1" customHeight="1" spans="1:18">
      <c r="A138" s="243"/>
      <c r="B138" s="239" t="s">
        <v>395</v>
      </c>
      <c r="C138" s="239" t="s">
        <v>200</v>
      </c>
      <c r="D138" s="239" t="s">
        <v>363</v>
      </c>
      <c r="E138" s="244"/>
      <c r="F138" s="244" t="s">
        <v>456</v>
      </c>
      <c r="G138" s="242">
        <v>50000</v>
      </c>
      <c r="H138" s="242">
        <v>50000</v>
      </c>
      <c r="I138" s="269">
        <f t="shared" si="8"/>
        <v>50000</v>
      </c>
      <c r="J138" s="269">
        <v>0</v>
      </c>
      <c r="K138" s="269">
        <v>50000</v>
      </c>
      <c r="L138" s="269">
        <v>50000</v>
      </c>
      <c r="M138" s="277">
        <v>0</v>
      </c>
      <c r="N138" s="274"/>
      <c r="O138" s="275"/>
      <c r="P138" s="276">
        <f t="shared" si="7"/>
        <v>0</v>
      </c>
      <c r="Q138" s="275"/>
      <c r="R138" s="275"/>
    </row>
    <row r="139" s="217" customFormat="1" customHeight="1" spans="1:18">
      <c r="A139" s="243"/>
      <c r="B139" s="239" t="s">
        <v>395</v>
      </c>
      <c r="C139" s="239" t="s">
        <v>200</v>
      </c>
      <c r="D139" s="239" t="s">
        <v>363</v>
      </c>
      <c r="E139" s="244"/>
      <c r="F139" s="244" t="s">
        <v>457</v>
      </c>
      <c r="G139" s="242">
        <v>230000</v>
      </c>
      <c r="H139" s="242">
        <v>230000</v>
      </c>
      <c r="I139" s="269">
        <f t="shared" si="8"/>
        <v>220000</v>
      </c>
      <c r="J139" s="269">
        <v>0</v>
      </c>
      <c r="K139" s="269">
        <v>220000</v>
      </c>
      <c r="L139" s="269">
        <v>220000</v>
      </c>
      <c r="M139" s="277">
        <v>0</v>
      </c>
      <c r="N139" s="274"/>
      <c r="O139" s="274" t="s">
        <v>458</v>
      </c>
      <c r="P139" s="276">
        <f t="shared" si="7"/>
        <v>-10000</v>
      </c>
      <c r="Q139" s="275"/>
      <c r="R139" s="275">
        <v>9</v>
      </c>
    </row>
    <row r="140" s="217" customFormat="1" customHeight="1" spans="1:18">
      <c r="A140" s="243"/>
      <c r="B140" s="239" t="s">
        <v>395</v>
      </c>
      <c r="C140" s="239" t="s">
        <v>200</v>
      </c>
      <c r="D140" s="239" t="s">
        <v>459</v>
      </c>
      <c r="E140" s="244" t="s">
        <v>449</v>
      </c>
      <c r="F140" s="244" t="s">
        <v>460</v>
      </c>
      <c r="G140" s="242">
        <v>100000</v>
      </c>
      <c r="H140" s="242">
        <v>100000</v>
      </c>
      <c r="I140" s="269">
        <f t="shared" si="8"/>
        <v>80000</v>
      </c>
      <c r="J140" s="269">
        <v>0</v>
      </c>
      <c r="K140" s="269">
        <v>80000</v>
      </c>
      <c r="L140" s="269">
        <v>80000</v>
      </c>
      <c r="M140" s="277">
        <v>0</v>
      </c>
      <c r="N140" s="274"/>
      <c r="O140" s="274"/>
      <c r="P140" s="276">
        <f t="shared" si="7"/>
        <v>-20000</v>
      </c>
      <c r="Q140" s="275"/>
      <c r="R140" s="275">
        <v>2</v>
      </c>
    </row>
    <row r="141" s="217" customFormat="1" customHeight="1" spans="1:18">
      <c r="A141" s="243"/>
      <c r="B141" s="239" t="s">
        <v>395</v>
      </c>
      <c r="C141" s="239" t="s">
        <v>200</v>
      </c>
      <c r="D141" s="239" t="s">
        <v>459</v>
      </c>
      <c r="E141" s="244"/>
      <c r="F141" s="244" t="s">
        <v>461</v>
      </c>
      <c r="G141" s="242"/>
      <c r="H141" s="242"/>
      <c r="I141" s="269">
        <f t="shared" si="8"/>
        <v>1500000</v>
      </c>
      <c r="J141" s="269">
        <v>0</v>
      </c>
      <c r="K141" s="269">
        <v>1500000</v>
      </c>
      <c r="L141" s="269">
        <v>1500000</v>
      </c>
      <c r="M141" s="277">
        <v>0</v>
      </c>
      <c r="N141" s="274"/>
      <c r="O141" s="274"/>
      <c r="P141" s="276"/>
      <c r="Q141" s="275"/>
      <c r="R141" s="275"/>
    </row>
    <row r="142" s="217" customFormat="1" customHeight="1" spans="1:18">
      <c r="A142" s="243"/>
      <c r="B142" s="239" t="s">
        <v>395</v>
      </c>
      <c r="C142" s="239" t="s">
        <v>200</v>
      </c>
      <c r="D142" s="239" t="s">
        <v>136</v>
      </c>
      <c r="E142" s="244"/>
      <c r="F142" s="244" t="s">
        <v>462</v>
      </c>
      <c r="G142" s="242">
        <v>360000</v>
      </c>
      <c r="H142" s="242">
        <v>360000</v>
      </c>
      <c r="I142" s="269">
        <f t="shared" si="8"/>
        <v>560000</v>
      </c>
      <c r="J142" s="269">
        <v>0</v>
      </c>
      <c r="K142" s="269">
        <v>560000</v>
      </c>
      <c r="L142" s="269">
        <v>560000</v>
      </c>
      <c r="M142" s="277">
        <v>0</v>
      </c>
      <c r="N142" s="274" t="s">
        <v>463</v>
      </c>
      <c r="O142" s="274" t="s">
        <v>464</v>
      </c>
      <c r="P142" s="276">
        <f t="shared" ref="P142:P150" si="9">K142-G142</f>
        <v>200000</v>
      </c>
      <c r="Q142" s="275"/>
      <c r="R142" s="275"/>
    </row>
    <row r="143" s="217" customFormat="1" customHeight="1" spans="1:18">
      <c r="A143" s="243"/>
      <c r="B143" s="239" t="s">
        <v>395</v>
      </c>
      <c r="C143" s="239" t="s">
        <v>200</v>
      </c>
      <c r="D143" s="239" t="s">
        <v>136</v>
      </c>
      <c r="E143" s="244"/>
      <c r="F143" s="244" t="s">
        <v>465</v>
      </c>
      <c r="G143" s="242">
        <v>450000</v>
      </c>
      <c r="H143" s="242">
        <v>450000</v>
      </c>
      <c r="I143" s="269">
        <f t="shared" si="8"/>
        <v>450000</v>
      </c>
      <c r="J143" s="269">
        <v>0</v>
      </c>
      <c r="K143" s="269">
        <v>450000</v>
      </c>
      <c r="L143" s="269">
        <v>450000</v>
      </c>
      <c r="M143" s="277">
        <v>0</v>
      </c>
      <c r="N143" s="274" t="s">
        <v>466</v>
      </c>
      <c r="O143" s="275"/>
      <c r="P143" s="276">
        <f t="shared" si="9"/>
        <v>0</v>
      </c>
      <c r="Q143" s="275"/>
      <c r="R143" s="275"/>
    </row>
    <row r="144" s="217" customFormat="1" customHeight="1" spans="1:18">
      <c r="A144" s="243"/>
      <c r="B144" s="239" t="s">
        <v>395</v>
      </c>
      <c r="C144" s="239" t="s">
        <v>200</v>
      </c>
      <c r="D144" s="239" t="s">
        <v>135</v>
      </c>
      <c r="E144" s="244" t="s">
        <v>467</v>
      </c>
      <c r="F144" s="244" t="s">
        <v>468</v>
      </c>
      <c r="G144" s="242">
        <v>65520</v>
      </c>
      <c r="H144" s="282">
        <v>65520</v>
      </c>
      <c r="I144" s="269">
        <f t="shared" si="8"/>
        <v>65520</v>
      </c>
      <c r="J144" s="269">
        <v>0</v>
      </c>
      <c r="K144" s="269">
        <v>65520</v>
      </c>
      <c r="L144" s="269">
        <v>65520</v>
      </c>
      <c r="M144" s="277">
        <v>0</v>
      </c>
      <c r="N144" s="274" t="s">
        <v>469</v>
      </c>
      <c r="O144" s="274" t="s">
        <v>470</v>
      </c>
      <c r="P144" s="276">
        <f t="shared" si="9"/>
        <v>0</v>
      </c>
      <c r="Q144" s="275"/>
      <c r="R144" s="275"/>
    </row>
    <row r="145" s="217" customFormat="1" customHeight="1" spans="1:18">
      <c r="A145" s="243"/>
      <c r="B145" s="239" t="s">
        <v>395</v>
      </c>
      <c r="C145" s="239" t="s">
        <v>200</v>
      </c>
      <c r="D145" s="239" t="s">
        <v>135</v>
      </c>
      <c r="E145" s="241"/>
      <c r="F145" s="244" t="s">
        <v>471</v>
      </c>
      <c r="G145" s="242">
        <v>152397</v>
      </c>
      <c r="H145" s="282">
        <v>118000</v>
      </c>
      <c r="I145" s="269">
        <f t="shared" si="8"/>
        <v>118000</v>
      </c>
      <c r="J145" s="269">
        <v>0</v>
      </c>
      <c r="K145" s="269">
        <v>118000</v>
      </c>
      <c r="L145" s="269">
        <v>118000</v>
      </c>
      <c r="M145" s="277">
        <v>0</v>
      </c>
      <c r="N145" s="274" t="s">
        <v>472</v>
      </c>
      <c r="O145" s="275"/>
      <c r="P145" s="276">
        <f t="shared" si="9"/>
        <v>-34397</v>
      </c>
      <c r="Q145" s="275"/>
      <c r="R145" s="275"/>
    </row>
    <row r="146" s="217" customFormat="1" customHeight="1" spans="1:18">
      <c r="A146" s="243"/>
      <c r="B146" s="239" t="s">
        <v>395</v>
      </c>
      <c r="C146" s="239" t="s">
        <v>200</v>
      </c>
      <c r="D146" s="239" t="s">
        <v>135</v>
      </c>
      <c r="E146" s="241"/>
      <c r="F146" s="244" t="s">
        <v>473</v>
      </c>
      <c r="G146" s="242">
        <v>175000</v>
      </c>
      <c r="H146" s="282">
        <v>210000</v>
      </c>
      <c r="I146" s="269">
        <f t="shared" si="8"/>
        <v>246000</v>
      </c>
      <c r="J146" s="329">
        <v>120000</v>
      </c>
      <c r="K146" s="269">
        <v>126000</v>
      </c>
      <c r="L146" s="269">
        <v>126000</v>
      </c>
      <c r="M146" s="277">
        <v>0</v>
      </c>
      <c r="N146" s="274" t="s">
        <v>474</v>
      </c>
      <c r="O146" s="275"/>
      <c r="P146" s="276">
        <f t="shared" si="9"/>
        <v>-49000</v>
      </c>
      <c r="Q146" s="275"/>
      <c r="R146" s="275"/>
    </row>
    <row r="147" s="217" customFormat="1" customHeight="1" spans="1:18">
      <c r="A147" s="243"/>
      <c r="B147" s="239">
        <v>212</v>
      </c>
      <c r="C147" s="239" t="s">
        <v>178</v>
      </c>
      <c r="D147" s="239" t="s">
        <v>150</v>
      </c>
      <c r="E147" s="244" t="s">
        <v>475</v>
      </c>
      <c r="F147" s="244" t="s">
        <v>476</v>
      </c>
      <c r="G147" s="242"/>
      <c r="H147" s="242">
        <v>1000000</v>
      </c>
      <c r="I147" s="269">
        <f t="shared" si="8"/>
        <v>23890000</v>
      </c>
      <c r="J147" s="269">
        <v>11680000</v>
      </c>
      <c r="K147" s="269">
        <v>12210000</v>
      </c>
      <c r="L147" s="269">
        <v>12210000</v>
      </c>
      <c r="M147" s="277">
        <v>0</v>
      </c>
      <c r="N147" s="274"/>
      <c r="O147" s="274" t="s">
        <v>191</v>
      </c>
      <c r="P147" s="276">
        <f t="shared" si="9"/>
        <v>12210000</v>
      </c>
      <c r="Q147" s="275"/>
      <c r="R147" s="275"/>
    </row>
    <row r="148" s="217" customFormat="1" customHeight="1" spans="1:18">
      <c r="A148" s="243"/>
      <c r="B148" s="239" t="s">
        <v>134</v>
      </c>
      <c r="C148" s="239" t="s">
        <v>200</v>
      </c>
      <c r="D148" s="239" t="s">
        <v>136</v>
      </c>
      <c r="E148" s="244"/>
      <c r="F148" s="244" t="s">
        <v>477</v>
      </c>
      <c r="G148" s="242">
        <v>140000</v>
      </c>
      <c r="H148" s="242">
        <v>40000</v>
      </c>
      <c r="I148" s="269">
        <f t="shared" si="8"/>
        <v>70000</v>
      </c>
      <c r="J148" s="269">
        <v>0</v>
      </c>
      <c r="K148" s="269">
        <v>70000</v>
      </c>
      <c r="L148" s="269">
        <v>70000</v>
      </c>
      <c r="M148" s="277">
        <v>0</v>
      </c>
      <c r="N148" s="274"/>
      <c r="O148" s="281" t="s">
        <v>478</v>
      </c>
      <c r="P148" s="276">
        <f t="shared" si="9"/>
        <v>-70000</v>
      </c>
      <c r="Q148" s="275"/>
      <c r="R148" s="275"/>
    </row>
    <row r="149" s="217" customFormat="1" customHeight="1" spans="1:18">
      <c r="A149" s="243"/>
      <c r="B149" s="239">
        <v>211</v>
      </c>
      <c r="C149" s="239">
        <v>99</v>
      </c>
      <c r="D149" s="239" t="s">
        <v>150</v>
      </c>
      <c r="E149" s="244"/>
      <c r="F149" s="244" t="s">
        <v>479</v>
      </c>
      <c r="G149" s="242">
        <v>150000</v>
      </c>
      <c r="H149" s="242">
        <v>150000</v>
      </c>
      <c r="I149" s="269">
        <f t="shared" si="8"/>
        <v>70000</v>
      </c>
      <c r="J149" s="269">
        <v>0</v>
      </c>
      <c r="K149" s="269">
        <v>70000</v>
      </c>
      <c r="L149" s="269">
        <v>70000</v>
      </c>
      <c r="M149" s="277">
        <v>0</v>
      </c>
      <c r="N149" s="274"/>
      <c r="O149" s="274" t="s">
        <v>480</v>
      </c>
      <c r="P149" s="276">
        <f t="shared" si="9"/>
        <v>-80000</v>
      </c>
      <c r="Q149" s="275"/>
      <c r="R149" s="275"/>
    </row>
    <row r="150" s="217" customFormat="1" customHeight="1" spans="1:18">
      <c r="A150" s="243"/>
      <c r="B150" s="239" t="s">
        <v>481</v>
      </c>
      <c r="C150" s="239" t="s">
        <v>150</v>
      </c>
      <c r="D150" s="239" t="s">
        <v>136</v>
      </c>
      <c r="E150" s="244"/>
      <c r="F150" s="244" t="s">
        <v>482</v>
      </c>
      <c r="G150" s="242">
        <v>100000</v>
      </c>
      <c r="H150" s="242">
        <v>100000</v>
      </c>
      <c r="I150" s="269">
        <f t="shared" si="8"/>
        <v>100000</v>
      </c>
      <c r="J150" s="269">
        <v>0</v>
      </c>
      <c r="K150" s="269">
        <v>100000</v>
      </c>
      <c r="L150" s="269">
        <v>100000</v>
      </c>
      <c r="M150" s="277">
        <v>0</v>
      </c>
      <c r="N150" s="274"/>
      <c r="O150" s="275"/>
      <c r="P150" s="276">
        <f t="shared" si="9"/>
        <v>0</v>
      </c>
      <c r="Q150" s="275"/>
      <c r="R150" s="275"/>
    </row>
    <row r="151" s="217" customFormat="1" customHeight="1" spans="1:18">
      <c r="A151" s="243"/>
      <c r="B151" s="239" t="s">
        <v>481</v>
      </c>
      <c r="C151" s="239" t="s">
        <v>150</v>
      </c>
      <c r="D151" s="239" t="s">
        <v>136</v>
      </c>
      <c r="E151" s="244" t="s">
        <v>475</v>
      </c>
      <c r="F151" s="244" t="s">
        <v>483</v>
      </c>
      <c r="G151" s="242"/>
      <c r="H151" s="242"/>
      <c r="I151" s="269">
        <f t="shared" si="8"/>
        <v>100000</v>
      </c>
      <c r="J151" s="269">
        <v>0</v>
      </c>
      <c r="K151" s="269">
        <v>100000</v>
      </c>
      <c r="L151" s="269">
        <v>100000</v>
      </c>
      <c r="M151" s="277">
        <v>0</v>
      </c>
      <c r="N151" s="274"/>
      <c r="O151" s="275"/>
      <c r="P151" s="276"/>
      <c r="Q151" s="275"/>
      <c r="R151" s="275"/>
    </row>
    <row r="152" s="217" customFormat="1" customHeight="1" spans="1:18">
      <c r="A152" s="243"/>
      <c r="B152" s="239" t="s">
        <v>481</v>
      </c>
      <c r="C152" s="239" t="s">
        <v>135</v>
      </c>
      <c r="D152" s="239" t="s">
        <v>136</v>
      </c>
      <c r="E152" s="244"/>
      <c r="F152" s="244" t="s">
        <v>484</v>
      </c>
      <c r="G152" s="242">
        <v>700000</v>
      </c>
      <c r="H152" s="242">
        <v>550000</v>
      </c>
      <c r="I152" s="269">
        <f t="shared" si="8"/>
        <v>400000</v>
      </c>
      <c r="J152" s="269">
        <v>0</v>
      </c>
      <c r="K152" s="269">
        <v>400000</v>
      </c>
      <c r="L152" s="269">
        <v>400000</v>
      </c>
      <c r="M152" s="277">
        <v>0</v>
      </c>
      <c r="N152" s="274"/>
      <c r="O152" s="275"/>
      <c r="P152" s="276">
        <f t="shared" ref="P152:P186" si="10">K152-G152</f>
        <v>-300000</v>
      </c>
      <c r="Q152" s="275"/>
      <c r="R152" s="275"/>
    </row>
    <row r="153" s="217" customFormat="1" customHeight="1" spans="1:18">
      <c r="A153" s="243"/>
      <c r="B153" s="239" t="s">
        <v>437</v>
      </c>
      <c r="C153" s="239" t="s">
        <v>135</v>
      </c>
      <c r="D153" s="239" t="s">
        <v>178</v>
      </c>
      <c r="E153" s="244"/>
      <c r="F153" s="244" t="s">
        <v>485</v>
      </c>
      <c r="G153" s="242">
        <v>0</v>
      </c>
      <c r="H153" s="242">
        <v>2685700</v>
      </c>
      <c r="I153" s="269">
        <f t="shared" si="8"/>
        <v>7500000</v>
      </c>
      <c r="J153" s="269">
        <v>7000000</v>
      </c>
      <c r="K153" s="269">
        <v>500000</v>
      </c>
      <c r="L153" s="269">
        <v>500000</v>
      </c>
      <c r="M153" s="277">
        <v>0</v>
      </c>
      <c r="N153" s="274" t="s">
        <v>486</v>
      </c>
      <c r="O153" s="274" t="s">
        <v>487</v>
      </c>
      <c r="P153" s="276">
        <f t="shared" si="10"/>
        <v>500000</v>
      </c>
      <c r="Q153" s="275"/>
      <c r="R153" s="275"/>
    </row>
    <row r="154" s="217" customFormat="1" customHeight="1" spans="1:18">
      <c r="A154" s="243"/>
      <c r="B154" s="239" t="s">
        <v>437</v>
      </c>
      <c r="C154" s="239" t="s">
        <v>136</v>
      </c>
      <c r="D154" s="239" t="s">
        <v>136</v>
      </c>
      <c r="E154" s="244"/>
      <c r="F154" s="244" t="s">
        <v>488</v>
      </c>
      <c r="G154" s="242">
        <v>1300000</v>
      </c>
      <c r="H154" s="242">
        <v>3317100</v>
      </c>
      <c r="I154" s="269">
        <f t="shared" si="8"/>
        <v>2103100</v>
      </c>
      <c r="J154" s="269">
        <v>250000</v>
      </c>
      <c r="K154" s="269">
        <v>1853100</v>
      </c>
      <c r="L154" s="269">
        <v>1853100</v>
      </c>
      <c r="M154" s="277">
        <v>0</v>
      </c>
      <c r="N154" s="274" t="s">
        <v>489</v>
      </c>
      <c r="O154" s="274" t="s">
        <v>490</v>
      </c>
      <c r="P154" s="276">
        <f t="shared" si="10"/>
        <v>553100</v>
      </c>
      <c r="Q154" s="275"/>
      <c r="R154" s="275">
        <v>1</v>
      </c>
    </row>
    <row r="155" s="217" customFormat="1" customHeight="1" spans="1:18">
      <c r="A155" s="243"/>
      <c r="B155" s="239" t="s">
        <v>149</v>
      </c>
      <c r="C155" s="239" t="s">
        <v>178</v>
      </c>
      <c r="D155" s="239" t="s">
        <v>150</v>
      </c>
      <c r="E155" s="244" t="s">
        <v>491</v>
      </c>
      <c r="F155" s="244" t="s">
        <v>492</v>
      </c>
      <c r="G155" s="242">
        <v>998000</v>
      </c>
      <c r="H155" s="242">
        <v>998000</v>
      </c>
      <c r="I155" s="269">
        <f t="shared" si="8"/>
        <v>1500000</v>
      </c>
      <c r="J155" s="269">
        <v>0</v>
      </c>
      <c r="K155" s="269">
        <v>1500000</v>
      </c>
      <c r="L155" s="269">
        <v>1500000</v>
      </c>
      <c r="M155" s="277">
        <v>0</v>
      </c>
      <c r="N155" s="274" t="s">
        <v>493</v>
      </c>
      <c r="O155" s="274" t="s">
        <v>494</v>
      </c>
      <c r="P155" s="276">
        <f t="shared" si="10"/>
        <v>502000</v>
      </c>
      <c r="Q155" s="275"/>
      <c r="R155" s="275"/>
    </row>
    <row r="156" s="217" customFormat="1" customHeight="1" spans="1:18">
      <c r="A156" s="243"/>
      <c r="B156" s="239" t="s">
        <v>149</v>
      </c>
      <c r="C156" s="239" t="s">
        <v>178</v>
      </c>
      <c r="D156" s="239" t="s">
        <v>150</v>
      </c>
      <c r="E156" s="241"/>
      <c r="F156" s="244" t="s">
        <v>495</v>
      </c>
      <c r="G156" s="242">
        <v>7348000</v>
      </c>
      <c r="H156" s="242">
        <v>7348000</v>
      </c>
      <c r="I156" s="269">
        <f t="shared" si="8"/>
        <v>8380000</v>
      </c>
      <c r="J156" s="269">
        <v>0</v>
      </c>
      <c r="K156" s="269">
        <v>8380000</v>
      </c>
      <c r="L156" s="269">
        <v>5770000</v>
      </c>
      <c r="M156" s="277">
        <v>2610000</v>
      </c>
      <c r="N156" s="274" t="s">
        <v>496</v>
      </c>
      <c r="O156" s="274" t="s">
        <v>497</v>
      </c>
      <c r="P156" s="276">
        <f t="shared" si="10"/>
        <v>1032000</v>
      </c>
      <c r="Q156" s="275"/>
      <c r="R156" s="275"/>
    </row>
    <row r="157" s="217" customFormat="1" customHeight="1" spans="1:18">
      <c r="A157" s="243"/>
      <c r="B157" s="239" t="s">
        <v>149</v>
      </c>
      <c r="C157" s="239" t="s">
        <v>178</v>
      </c>
      <c r="D157" s="239" t="s">
        <v>150</v>
      </c>
      <c r="E157" s="241"/>
      <c r="F157" s="244" t="s">
        <v>498</v>
      </c>
      <c r="G157" s="242">
        <v>53076700</v>
      </c>
      <c r="H157" s="242">
        <v>53076700</v>
      </c>
      <c r="I157" s="269">
        <f t="shared" si="8"/>
        <v>61396700</v>
      </c>
      <c r="J157" s="269">
        <v>3640000</v>
      </c>
      <c r="K157" s="269">
        <v>57756700</v>
      </c>
      <c r="L157" s="269">
        <v>57756700</v>
      </c>
      <c r="M157" s="277">
        <v>0</v>
      </c>
      <c r="N157" s="274" t="s">
        <v>499</v>
      </c>
      <c r="O157" s="274" t="s">
        <v>500</v>
      </c>
      <c r="P157" s="276">
        <f t="shared" si="10"/>
        <v>4680000</v>
      </c>
      <c r="Q157" s="275"/>
      <c r="R157" s="275"/>
    </row>
    <row r="158" s="217" customFormat="1" customHeight="1" spans="1:18">
      <c r="A158" s="243"/>
      <c r="B158" s="239" t="s">
        <v>149</v>
      </c>
      <c r="C158" s="239" t="s">
        <v>178</v>
      </c>
      <c r="D158" s="239" t="s">
        <v>150</v>
      </c>
      <c r="E158" s="241"/>
      <c r="F158" s="244" t="s">
        <v>501</v>
      </c>
      <c r="G158" s="242"/>
      <c r="H158" s="242">
        <v>1000000</v>
      </c>
      <c r="I158" s="269">
        <f t="shared" si="8"/>
        <v>3000000</v>
      </c>
      <c r="J158" s="269">
        <v>0</v>
      </c>
      <c r="K158" s="269">
        <v>3000000</v>
      </c>
      <c r="L158" s="269">
        <v>3000000</v>
      </c>
      <c r="M158" s="277">
        <v>0</v>
      </c>
      <c r="N158" s="274"/>
      <c r="O158" s="274" t="s">
        <v>191</v>
      </c>
      <c r="P158" s="276">
        <f t="shared" si="10"/>
        <v>3000000</v>
      </c>
      <c r="Q158" s="275"/>
      <c r="R158" s="275"/>
    </row>
    <row r="159" s="217" customFormat="1" customHeight="1" spans="1:18">
      <c r="A159" s="243"/>
      <c r="B159" s="239" t="s">
        <v>149</v>
      </c>
      <c r="C159" s="239" t="s">
        <v>150</v>
      </c>
      <c r="D159" s="239" t="s">
        <v>200</v>
      </c>
      <c r="E159" s="244" t="s">
        <v>502</v>
      </c>
      <c r="F159" s="244" t="s">
        <v>503</v>
      </c>
      <c r="G159" s="242"/>
      <c r="H159" s="242"/>
      <c r="I159" s="269">
        <f t="shared" si="8"/>
        <v>450000</v>
      </c>
      <c r="J159" s="269">
        <v>0</v>
      </c>
      <c r="K159" s="269">
        <v>450000</v>
      </c>
      <c r="L159" s="269">
        <v>450000</v>
      </c>
      <c r="M159" s="277">
        <v>0</v>
      </c>
      <c r="N159" s="274" t="s">
        <v>504</v>
      </c>
      <c r="O159" s="274" t="s">
        <v>191</v>
      </c>
      <c r="P159" s="276">
        <f t="shared" si="10"/>
        <v>450000</v>
      </c>
      <c r="Q159" s="275"/>
      <c r="R159" s="275"/>
    </row>
    <row r="160" s="217" customFormat="1" customHeight="1" spans="1:18">
      <c r="A160" s="243"/>
      <c r="B160" s="239" t="s">
        <v>149</v>
      </c>
      <c r="C160" s="239" t="s">
        <v>150</v>
      </c>
      <c r="D160" s="239" t="s">
        <v>200</v>
      </c>
      <c r="E160" s="244"/>
      <c r="F160" s="244" t="s">
        <v>505</v>
      </c>
      <c r="G160" s="242">
        <v>481500</v>
      </c>
      <c r="H160" s="242">
        <v>481500</v>
      </c>
      <c r="I160" s="269">
        <f t="shared" si="8"/>
        <v>300000</v>
      </c>
      <c r="J160" s="269">
        <v>0</v>
      </c>
      <c r="K160" s="269">
        <v>300000</v>
      </c>
      <c r="L160" s="269">
        <v>300000</v>
      </c>
      <c r="M160" s="277">
        <v>0</v>
      </c>
      <c r="N160" s="274" t="s">
        <v>506</v>
      </c>
      <c r="O160" s="274" t="s">
        <v>507</v>
      </c>
      <c r="P160" s="276">
        <f t="shared" si="10"/>
        <v>-181500</v>
      </c>
      <c r="Q160" s="275"/>
      <c r="R160" s="275"/>
    </row>
    <row r="161" s="217" customFormat="1" customHeight="1" spans="1:18">
      <c r="A161" s="243"/>
      <c r="B161" s="239" t="s">
        <v>149</v>
      </c>
      <c r="C161" s="239" t="s">
        <v>150</v>
      </c>
      <c r="D161" s="239" t="s">
        <v>200</v>
      </c>
      <c r="E161" s="244"/>
      <c r="F161" s="244" t="s">
        <v>508</v>
      </c>
      <c r="G161" s="242">
        <v>510000</v>
      </c>
      <c r="H161" s="242">
        <v>510000</v>
      </c>
      <c r="I161" s="269">
        <f t="shared" si="8"/>
        <v>510000</v>
      </c>
      <c r="J161" s="269">
        <v>0</v>
      </c>
      <c r="K161" s="269">
        <v>510000</v>
      </c>
      <c r="L161" s="269">
        <v>510000</v>
      </c>
      <c r="M161" s="277">
        <v>0</v>
      </c>
      <c r="N161" s="274"/>
      <c r="O161" s="275"/>
      <c r="P161" s="276">
        <f t="shared" si="10"/>
        <v>0</v>
      </c>
      <c r="Q161" s="275"/>
      <c r="R161" s="275"/>
    </row>
    <row r="162" s="217" customFormat="1" customHeight="1" spans="1:18">
      <c r="A162" s="243"/>
      <c r="B162" s="239" t="s">
        <v>149</v>
      </c>
      <c r="C162" s="239" t="s">
        <v>150</v>
      </c>
      <c r="D162" s="239" t="s">
        <v>136</v>
      </c>
      <c r="E162" s="245" t="s">
        <v>502</v>
      </c>
      <c r="F162" s="244" t="s">
        <v>509</v>
      </c>
      <c r="G162" s="242">
        <v>5007600</v>
      </c>
      <c r="H162" s="242">
        <v>4760350</v>
      </c>
      <c r="I162" s="269">
        <f t="shared" si="8"/>
        <v>5007600</v>
      </c>
      <c r="J162" s="269">
        <v>0</v>
      </c>
      <c r="K162" s="269">
        <v>5007600</v>
      </c>
      <c r="L162" s="269">
        <v>5007600</v>
      </c>
      <c r="M162" s="277">
        <v>0</v>
      </c>
      <c r="N162" s="274" t="s">
        <v>510</v>
      </c>
      <c r="O162" s="275"/>
      <c r="P162" s="276">
        <f t="shared" si="10"/>
        <v>0</v>
      </c>
      <c r="Q162" s="275"/>
      <c r="R162" s="275"/>
    </row>
    <row r="163" s="217" customFormat="1" customHeight="1" spans="1:18">
      <c r="A163" s="243"/>
      <c r="B163" s="239" t="s">
        <v>149</v>
      </c>
      <c r="C163" s="239" t="s">
        <v>150</v>
      </c>
      <c r="D163" s="239" t="s">
        <v>136</v>
      </c>
      <c r="E163" s="245" t="s">
        <v>511</v>
      </c>
      <c r="F163" s="244" t="s">
        <v>512</v>
      </c>
      <c r="G163" s="242"/>
      <c r="H163" s="242">
        <v>1447500</v>
      </c>
      <c r="I163" s="269">
        <f t="shared" si="8"/>
        <v>2650000</v>
      </c>
      <c r="J163" s="269">
        <v>0</v>
      </c>
      <c r="K163" s="269">
        <v>2650000</v>
      </c>
      <c r="L163" s="269">
        <v>2650000</v>
      </c>
      <c r="M163" s="277">
        <v>0</v>
      </c>
      <c r="N163" s="274" t="s">
        <v>513</v>
      </c>
      <c r="O163" s="274" t="s">
        <v>514</v>
      </c>
      <c r="P163" s="276">
        <f t="shared" si="10"/>
        <v>2650000</v>
      </c>
      <c r="Q163" s="275"/>
      <c r="R163" s="275"/>
    </row>
    <row r="164" s="217" customFormat="1" customHeight="1" spans="1:18">
      <c r="A164" s="243"/>
      <c r="B164" s="239" t="s">
        <v>149</v>
      </c>
      <c r="C164" s="239" t="s">
        <v>150</v>
      </c>
      <c r="D164" s="239" t="s">
        <v>136</v>
      </c>
      <c r="E164" s="246"/>
      <c r="F164" s="244" t="s">
        <v>515</v>
      </c>
      <c r="G164" s="242">
        <v>5262400</v>
      </c>
      <c r="H164" s="242">
        <v>4165000</v>
      </c>
      <c r="I164" s="269">
        <f t="shared" si="8"/>
        <v>5264600</v>
      </c>
      <c r="J164" s="269">
        <v>0</v>
      </c>
      <c r="K164" s="269">
        <v>5264600</v>
      </c>
      <c r="L164" s="269">
        <v>5264600</v>
      </c>
      <c r="M164" s="277">
        <v>0</v>
      </c>
      <c r="N164" s="274" t="s">
        <v>516</v>
      </c>
      <c r="O164" s="275"/>
      <c r="P164" s="276">
        <f t="shared" si="10"/>
        <v>2200</v>
      </c>
      <c r="Q164" s="275"/>
      <c r="R164" s="275"/>
    </row>
    <row r="165" s="217" customFormat="1" customHeight="1" spans="1:18">
      <c r="A165" s="243"/>
      <c r="B165" s="239" t="s">
        <v>149</v>
      </c>
      <c r="C165" s="239" t="s">
        <v>150</v>
      </c>
      <c r="D165" s="239" t="s">
        <v>136</v>
      </c>
      <c r="E165" s="246"/>
      <c r="F165" s="244" t="s">
        <v>517</v>
      </c>
      <c r="G165" s="242">
        <v>3000000</v>
      </c>
      <c r="H165" s="242">
        <v>2000000</v>
      </c>
      <c r="I165" s="269">
        <f t="shared" si="8"/>
        <v>2500000</v>
      </c>
      <c r="J165" s="269">
        <v>0</v>
      </c>
      <c r="K165" s="269">
        <v>2500000</v>
      </c>
      <c r="L165" s="269">
        <v>2500000</v>
      </c>
      <c r="M165" s="277">
        <v>0</v>
      </c>
      <c r="N165" s="274"/>
      <c r="O165" s="275"/>
      <c r="P165" s="276">
        <f t="shared" si="10"/>
        <v>-500000</v>
      </c>
      <c r="Q165" s="275"/>
      <c r="R165" s="275"/>
    </row>
    <row r="166" s="217" customFormat="1" customHeight="1" spans="1:18">
      <c r="A166" s="243"/>
      <c r="B166" s="239" t="s">
        <v>149</v>
      </c>
      <c r="C166" s="239" t="s">
        <v>150</v>
      </c>
      <c r="D166" s="239" t="s">
        <v>136</v>
      </c>
      <c r="E166" s="247"/>
      <c r="F166" s="244" t="s">
        <v>518</v>
      </c>
      <c r="G166" s="242">
        <v>100000</v>
      </c>
      <c r="H166" s="242">
        <v>100000</v>
      </c>
      <c r="I166" s="269">
        <f t="shared" si="8"/>
        <v>300000</v>
      </c>
      <c r="J166" s="269">
        <v>0</v>
      </c>
      <c r="K166" s="269">
        <v>300000</v>
      </c>
      <c r="L166" s="269">
        <v>300000</v>
      </c>
      <c r="M166" s="277">
        <v>0</v>
      </c>
      <c r="N166" s="274"/>
      <c r="O166" s="275"/>
      <c r="P166" s="276">
        <f t="shared" si="10"/>
        <v>200000</v>
      </c>
      <c r="Q166" s="275"/>
      <c r="R166" s="275"/>
    </row>
    <row r="167" s="217" customFormat="1" customHeight="1" spans="1:18">
      <c r="A167" s="243"/>
      <c r="B167" s="239" t="s">
        <v>149</v>
      </c>
      <c r="C167" s="239" t="s">
        <v>150</v>
      </c>
      <c r="D167" s="239" t="s">
        <v>136</v>
      </c>
      <c r="E167" s="244" t="s">
        <v>519</v>
      </c>
      <c r="F167" s="244" t="s">
        <v>520</v>
      </c>
      <c r="G167" s="242">
        <v>1500000</v>
      </c>
      <c r="H167" s="242">
        <v>3530000</v>
      </c>
      <c r="I167" s="269">
        <f t="shared" si="8"/>
        <v>3950000</v>
      </c>
      <c r="J167" s="269">
        <v>0</v>
      </c>
      <c r="K167" s="269">
        <v>3950000</v>
      </c>
      <c r="L167" s="269">
        <v>3000000</v>
      </c>
      <c r="M167" s="277">
        <v>950000</v>
      </c>
      <c r="N167" s="274" t="s">
        <v>521</v>
      </c>
      <c r="O167" s="275"/>
      <c r="P167" s="276">
        <f t="shared" si="10"/>
        <v>2450000</v>
      </c>
      <c r="Q167" s="275"/>
      <c r="R167" s="275"/>
    </row>
    <row r="168" s="217" customFormat="1" customHeight="1" spans="1:18">
      <c r="A168" s="243"/>
      <c r="B168" s="239" t="s">
        <v>149</v>
      </c>
      <c r="C168" s="239" t="s">
        <v>135</v>
      </c>
      <c r="D168" s="239" t="s">
        <v>136</v>
      </c>
      <c r="E168" s="244" t="s">
        <v>522</v>
      </c>
      <c r="F168" s="244" t="s">
        <v>523</v>
      </c>
      <c r="G168" s="242">
        <v>58670000</v>
      </c>
      <c r="H168" s="242">
        <v>6110000</v>
      </c>
      <c r="I168" s="269">
        <f t="shared" si="8"/>
        <v>77410000</v>
      </c>
      <c r="J168" s="269">
        <v>0</v>
      </c>
      <c r="K168" s="269">
        <v>77410000</v>
      </c>
      <c r="L168" s="269">
        <v>77410000</v>
      </c>
      <c r="M168" s="277">
        <v>0</v>
      </c>
      <c r="N168" s="274"/>
      <c r="O168" s="275"/>
      <c r="P168" s="276">
        <f t="shared" si="10"/>
        <v>18740000</v>
      </c>
      <c r="Q168" s="275"/>
      <c r="R168" s="275"/>
    </row>
    <row r="169" s="217" customFormat="1" customHeight="1" spans="1:18">
      <c r="A169" s="243"/>
      <c r="B169" s="239">
        <v>213</v>
      </c>
      <c r="C169" s="239" t="s">
        <v>155</v>
      </c>
      <c r="D169" s="239" t="s">
        <v>150</v>
      </c>
      <c r="E169" s="244" t="s">
        <v>524</v>
      </c>
      <c r="F169" s="244" t="s">
        <v>525</v>
      </c>
      <c r="G169" s="242">
        <v>300000</v>
      </c>
      <c r="H169" s="242">
        <v>200000</v>
      </c>
      <c r="I169" s="269">
        <f t="shared" si="8"/>
        <v>2300000</v>
      </c>
      <c r="J169" s="269">
        <v>2000000</v>
      </c>
      <c r="K169" s="269">
        <v>300000</v>
      </c>
      <c r="L169" s="269">
        <v>300000</v>
      </c>
      <c r="M169" s="277">
        <v>0</v>
      </c>
      <c r="N169" s="274"/>
      <c r="O169" s="275"/>
      <c r="P169" s="276">
        <f t="shared" si="10"/>
        <v>0</v>
      </c>
      <c r="Q169" s="275"/>
      <c r="R169" s="275"/>
    </row>
    <row r="170" s="217" customFormat="1" customHeight="1" spans="1:18">
      <c r="A170" s="243"/>
      <c r="B170" s="239" t="s">
        <v>437</v>
      </c>
      <c r="C170" s="239" t="s">
        <v>150</v>
      </c>
      <c r="D170" s="239" t="s">
        <v>526</v>
      </c>
      <c r="E170" s="244"/>
      <c r="F170" s="244" t="s">
        <v>527</v>
      </c>
      <c r="G170" s="242">
        <v>650000</v>
      </c>
      <c r="H170" s="242">
        <v>646036</v>
      </c>
      <c r="I170" s="269">
        <f t="shared" si="8"/>
        <v>2560000</v>
      </c>
      <c r="J170" s="269">
        <v>1550000</v>
      </c>
      <c r="K170" s="269">
        <v>1010000</v>
      </c>
      <c r="L170" s="269">
        <v>1010000</v>
      </c>
      <c r="M170" s="277">
        <v>0</v>
      </c>
      <c r="N170" s="274" t="s">
        <v>528</v>
      </c>
      <c r="O170" s="274" t="s">
        <v>529</v>
      </c>
      <c r="P170" s="276">
        <f t="shared" si="10"/>
        <v>360000</v>
      </c>
      <c r="Q170" s="275"/>
      <c r="R170" s="275"/>
    </row>
    <row r="171" s="217" customFormat="1" customHeight="1" spans="1:18">
      <c r="A171" s="243"/>
      <c r="B171" s="239" t="s">
        <v>437</v>
      </c>
      <c r="C171" s="239" t="s">
        <v>150</v>
      </c>
      <c r="D171" s="239" t="s">
        <v>363</v>
      </c>
      <c r="E171" s="244"/>
      <c r="F171" s="244" t="s">
        <v>530</v>
      </c>
      <c r="G171" s="242">
        <v>100000</v>
      </c>
      <c r="H171" s="242">
        <v>99767</v>
      </c>
      <c r="I171" s="269">
        <f t="shared" si="8"/>
        <v>90000</v>
      </c>
      <c r="J171" s="269">
        <v>0</v>
      </c>
      <c r="K171" s="269">
        <v>90000</v>
      </c>
      <c r="L171" s="269">
        <v>90000</v>
      </c>
      <c r="M171" s="277">
        <v>0</v>
      </c>
      <c r="N171" s="274" t="s">
        <v>531</v>
      </c>
      <c r="O171" s="275"/>
      <c r="P171" s="276">
        <f t="shared" si="10"/>
        <v>-10000</v>
      </c>
      <c r="Q171" s="275"/>
      <c r="R171" s="275"/>
    </row>
    <row r="172" s="217" customFormat="1" customHeight="1" spans="1:18">
      <c r="A172" s="243"/>
      <c r="B172" s="239" t="s">
        <v>437</v>
      </c>
      <c r="C172" s="239" t="s">
        <v>150</v>
      </c>
      <c r="D172" s="239" t="s">
        <v>532</v>
      </c>
      <c r="E172" s="244"/>
      <c r="F172" s="244" t="s">
        <v>533</v>
      </c>
      <c r="G172" s="242">
        <v>200000</v>
      </c>
      <c r="H172" s="242">
        <v>300000</v>
      </c>
      <c r="I172" s="269">
        <f t="shared" si="8"/>
        <v>200000</v>
      </c>
      <c r="J172" s="269">
        <v>0</v>
      </c>
      <c r="K172" s="269">
        <v>200000</v>
      </c>
      <c r="L172" s="269">
        <v>200000</v>
      </c>
      <c r="M172" s="277">
        <v>0</v>
      </c>
      <c r="N172" s="274" t="s">
        <v>534</v>
      </c>
      <c r="O172" s="275"/>
      <c r="P172" s="276">
        <f t="shared" si="10"/>
        <v>0</v>
      </c>
      <c r="Q172" s="275"/>
      <c r="R172" s="275"/>
    </row>
    <row r="173" s="217" customFormat="1" customHeight="1" spans="1:18">
      <c r="A173" s="243"/>
      <c r="B173" s="239" t="s">
        <v>437</v>
      </c>
      <c r="C173" s="239" t="s">
        <v>150</v>
      </c>
      <c r="D173" s="239" t="s">
        <v>136</v>
      </c>
      <c r="E173" s="244" t="s">
        <v>524</v>
      </c>
      <c r="F173" s="244" t="s">
        <v>535</v>
      </c>
      <c r="G173" s="242">
        <v>300000</v>
      </c>
      <c r="H173" s="242">
        <v>300000</v>
      </c>
      <c r="I173" s="269">
        <f t="shared" si="8"/>
        <v>160000</v>
      </c>
      <c r="J173" s="269">
        <v>0</v>
      </c>
      <c r="K173" s="269">
        <v>160000</v>
      </c>
      <c r="L173" s="269">
        <v>160000</v>
      </c>
      <c r="M173" s="277">
        <v>0</v>
      </c>
      <c r="N173" s="274" t="s">
        <v>536</v>
      </c>
      <c r="O173" s="274" t="s">
        <v>537</v>
      </c>
      <c r="P173" s="276">
        <f t="shared" si="10"/>
        <v>-140000</v>
      </c>
      <c r="Q173" s="275"/>
      <c r="R173" s="275">
        <v>4</v>
      </c>
    </row>
    <row r="174" s="217" customFormat="1" customHeight="1" spans="1:18">
      <c r="A174" s="243"/>
      <c r="B174" s="239" t="s">
        <v>437</v>
      </c>
      <c r="C174" s="239" t="s">
        <v>150</v>
      </c>
      <c r="D174" s="239" t="s">
        <v>136</v>
      </c>
      <c r="E174" s="244"/>
      <c r="F174" s="244" t="s">
        <v>538</v>
      </c>
      <c r="G174" s="242">
        <v>910000</v>
      </c>
      <c r="H174" s="242">
        <v>797560</v>
      </c>
      <c r="I174" s="269">
        <f t="shared" si="8"/>
        <v>5005000</v>
      </c>
      <c r="J174" s="269">
        <v>3410000</v>
      </c>
      <c r="K174" s="269">
        <v>1595000</v>
      </c>
      <c r="L174" s="269">
        <v>1595000</v>
      </c>
      <c r="M174" s="277">
        <v>0</v>
      </c>
      <c r="N174" s="274" t="s">
        <v>539</v>
      </c>
      <c r="O174" s="274" t="s">
        <v>540</v>
      </c>
      <c r="P174" s="276">
        <f t="shared" si="10"/>
        <v>685000</v>
      </c>
      <c r="Q174" s="275"/>
      <c r="R174" s="275"/>
    </row>
    <row r="175" s="217" customFormat="1" customHeight="1" spans="1:18">
      <c r="A175" s="243"/>
      <c r="B175" s="239" t="s">
        <v>437</v>
      </c>
      <c r="C175" s="239" t="s">
        <v>155</v>
      </c>
      <c r="D175" s="239" t="s">
        <v>136</v>
      </c>
      <c r="E175" s="244"/>
      <c r="F175" s="244" t="s">
        <v>541</v>
      </c>
      <c r="G175" s="242">
        <v>380000</v>
      </c>
      <c r="H175" s="242">
        <v>155761</v>
      </c>
      <c r="I175" s="269">
        <f t="shared" si="8"/>
        <v>650000</v>
      </c>
      <c r="J175" s="269">
        <v>0</v>
      </c>
      <c r="K175" s="269">
        <v>650000</v>
      </c>
      <c r="L175" s="269">
        <v>650000</v>
      </c>
      <c r="M175" s="277">
        <v>0</v>
      </c>
      <c r="N175" s="274" t="s">
        <v>542</v>
      </c>
      <c r="O175" s="274" t="s">
        <v>543</v>
      </c>
      <c r="P175" s="276">
        <f t="shared" si="10"/>
        <v>270000</v>
      </c>
      <c r="Q175" s="275"/>
      <c r="R175" s="275"/>
    </row>
    <row r="176" s="217" customFormat="1" customHeight="1" spans="1:18">
      <c r="A176" s="243"/>
      <c r="B176" s="239" t="s">
        <v>437</v>
      </c>
      <c r="C176" s="239" t="s">
        <v>155</v>
      </c>
      <c r="D176" s="239" t="s">
        <v>136</v>
      </c>
      <c r="E176" s="244"/>
      <c r="F176" s="244" t="s">
        <v>544</v>
      </c>
      <c r="G176" s="242">
        <v>1500000</v>
      </c>
      <c r="H176" s="242">
        <v>716000</v>
      </c>
      <c r="I176" s="269">
        <f t="shared" si="8"/>
        <v>450000</v>
      </c>
      <c r="J176" s="269">
        <v>0</v>
      </c>
      <c r="K176" s="269">
        <v>450000</v>
      </c>
      <c r="L176" s="269">
        <v>450000</v>
      </c>
      <c r="M176" s="277">
        <v>0</v>
      </c>
      <c r="N176" s="274"/>
      <c r="O176" s="274" t="s">
        <v>545</v>
      </c>
      <c r="P176" s="276">
        <f t="shared" si="10"/>
        <v>-1050000</v>
      </c>
      <c r="Q176" s="275"/>
      <c r="R176" s="275"/>
    </row>
    <row r="177" s="217" customFormat="1" customHeight="1" spans="1:18">
      <c r="A177" s="243"/>
      <c r="B177" s="239" t="s">
        <v>437</v>
      </c>
      <c r="C177" s="239" t="s">
        <v>136</v>
      </c>
      <c r="D177" s="239" t="s">
        <v>136</v>
      </c>
      <c r="E177" s="244"/>
      <c r="F177" s="244" t="s">
        <v>546</v>
      </c>
      <c r="G177" s="242">
        <v>2200000</v>
      </c>
      <c r="H177" s="242">
        <v>4090000</v>
      </c>
      <c r="I177" s="269">
        <f t="shared" si="8"/>
        <v>2450000</v>
      </c>
      <c r="J177" s="269">
        <v>500000</v>
      </c>
      <c r="K177" s="269">
        <v>1950000</v>
      </c>
      <c r="L177" s="269">
        <v>1950000</v>
      </c>
      <c r="M177" s="277">
        <v>0</v>
      </c>
      <c r="N177" s="274" t="s">
        <v>547</v>
      </c>
      <c r="O177" s="274" t="s">
        <v>548</v>
      </c>
      <c r="P177" s="276">
        <f t="shared" si="10"/>
        <v>-250000</v>
      </c>
      <c r="Q177" s="275"/>
      <c r="R177" s="275"/>
    </row>
    <row r="178" s="217" customFormat="1" ht="93.6" spans="1:18">
      <c r="A178" s="243"/>
      <c r="B178" s="239" t="s">
        <v>437</v>
      </c>
      <c r="C178" s="239" t="s">
        <v>193</v>
      </c>
      <c r="D178" s="239" t="s">
        <v>363</v>
      </c>
      <c r="E178" s="244" t="s">
        <v>549</v>
      </c>
      <c r="F178" s="244" t="s">
        <v>550</v>
      </c>
      <c r="G178" s="242">
        <v>2040000</v>
      </c>
      <c r="H178" s="242">
        <v>2040000</v>
      </c>
      <c r="I178" s="269">
        <f t="shared" si="8"/>
        <v>2500000</v>
      </c>
      <c r="J178" s="269">
        <v>0</v>
      </c>
      <c r="K178" s="269">
        <v>2500000</v>
      </c>
      <c r="L178" s="269">
        <v>2500000</v>
      </c>
      <c r="M178" s="277">
        <v>0</v>
      </c>
      <c r="N178" s="274" t="s">
        <v>551</v>
      </c>
      <c r="O178" s="275"/>
      <c r="P178" s="276">
        <f t="shared" si="10"/>
        <v>460000</v>
      </c>
      <c r="Q178" s="275"/>
      <c r="R178" s="275"/>
    </row>
    <row r="179" s="217" customFormat="1" customHeight="1" spans="1:18">
      <c r="A179" s="243"/>
      <c r="B179" s="239" t="s">
        <v>149</v>
      </c>
      <c r="C179" s="239" t="s">
        <v>150</v>
      </c>
      <c r="D179" s="239" t="s">
        <v>200</v>
      </c>
      <c r="E179" s="241"/>
      <c r="F179" s="244" t="s">
        <v>552</v>
      </c>
      <c r="G179" s="242"/>
      <c r="H179" s="242"/>
      <c r="I179" s="269">
        <f t="shared" si="8"/>
        <v>1000000</v>
      </c>
      <c r="J179" s="269">
        <v>0</v>
      </c>
      <c r="K179" s="269">
        <v>1000000</v>
      </c>
      <c r="L179" s="269">
        <v>1000000</v>
      </c>
      <c r="M179" s="277">
        <v>0</v>
      </c>
      <c r="N179" s="274"/>
      <c r="O179" s="281" t="s">
        <v>191</v>
      </c>
      <c r="P179" s="276">
        <f t="shared" si="10"/>
        <v>1000000</v>
      </c>
      <c r="Q179" s="275"/>
      <c r="R179" s="275"/>
    </row>
    <row r="180" s="217" customFormat="1" customHeight="1" spans="1:18">
      <c r="A180" s="243"/>
      <c r="B180" s="239" t="s">
        <v>553</v>
      </c>
      <c r="C180" s="239" t="s">
        <v>150</v>
      </c>
      <c r="D180" s="239" t="s">
        <v>193</v>
      </c>
      <c r="E180" s="241"/>
      <c r="F180" s="244" t="s">
        <v>554</v>
      </c>
      <c r="G180" s="242">
        <v>700000</v>
      </c>
      <c r="H180" s="242">
        <v>107546</v>
      </c>
      <c r="I180" s="269">
        <f t="shared" si="8"/>
        <v>158700</v>
      </c>
      <c r="J180" s="269">
        <v>0</v>
      </c>
      <c r="K180" s="269">
        <v>158700</v>
      </c>
      <c r="L180" s="269">
        <v>158700</v>
      </c>
      <c r="M180" s="277">
        <v>0</v>
      </c>
      <c r="N180" s="274"/>
      <c r="O180" s="274" t="s">
        <v>555</v>
      </c>
      <c r="P180" s="276">
        <f t="shared" si="10"/>
        <v>-541300</v>
      </c>
      <c r="Q180" s="275"/>
      <c r="R180" s="275"/>
    </row>
    <row r="181" s="217" customFormat="1" customHeight="1" spans="1:18">
      <c r="A181" s="243"/>
      <c r="B181" s="239" t="s">
        <v>553</v>
      </c>
      <c r="C181" s="239" t="s">
        <v>150</v>
      </c>
      <c r="D181" s="239" t="s">
        <v>193</v>
      </c>
      <c r="E181" s="241"/>
      <c r="F181" s="244" t="s">
        <v>556</v>
      </c>
      <c r="G181" s="242"/>
      <c r="H181" s="242"/>
      <c r="I181" s="269">
        <f t="shared" si="8"/>
        <v>100000</v>
      </c>
      <c r="J181" s="269">
        <v>0</v>
      </c>
      <c r="K181" s="269">
        <v>100000</v>
      </c>
      <c r="L181" s="269">
        <v>100000</v>
      </c>
      <c r="M181" s="277">
        <v>0</v>
      </c>
      <c r="N181" s="274"/>
      <c r="O181" s="274" t="s">
        <v>191</v>
      </c>
      <c r="P181" s="276">
        <f t="shared" si="10"/>
        <v>100000</v>
      </c>
      <c r="Q181" s="275"/>
      <c r="R181" s="275"/>
    </row>
    <row r="182" s="217" customFormat="1" customHeight="1" spans="1:18">
      <c r="A182" s="243"/>
      <c r="B182" s="239">
        <v>224</v>
      </c>
      <c r="C182" s="239" t="s">
        <v>150</v>
      </c>
      <c r="D182" s="248" t="s">
        <v>156</v>
      </c>
      <c r="E182" s="244" t="s">
        <v>557</v>
      </c>
      <c r="F182" s="244" t="s">
        <v>558</v>
      </c>
      <c r="G182" s="242">
        <v>400000</v>
      </c>
      <c r="H182" s="242">
        <v>400000</v>
      </c>
      <c r="I182" s="269">
        <f t="shared" si="8"/>
        <v>360000</v>
      </c>
      <c r="J182" s="269">
        <v>0</v>
      </c>
      <c r="K182" s="269">
        <v>360000</v>
      </c>
      <c r="L182" s="269">
        <v>360000</v>
      </c>
      <c r="M182" s="277">
        <v>0</v>
      </c>
      <c r="N182" s="274"/>
      <c r="O182" s="274" t="s">
        <v>559</v>
      </c>
      <c r="P182" s="276">
        <f t="shared" si="10"/>
        <v>-40000</v>
      </c>
      <c r="Q182" s="275"/>
      <c r="R182" s="275">
        <v>4</v>
      </c>
    </row>
    <row r="183" s="217" customFormat="1" customHeight="1" spans="1:18">
      <c r="A183" s="243"/>
      <c r="B183" s="239">
        <v>224</v>
      </c>
      <c r="C183" s="239" t="s">
        <v>150</v>
      </c>
      <c r="D183" s="248" t="s">
        <v>156</v>
      </c>
      <c r="E183" s="244" t="s">
        <v>557</v>
      </c>
      <c r="F183" s="244" t="s">
        <v>560</v>
      </c>
      <c r="G183" s="242">
        <v>1068000</v>
      </c>
      <c r="H183" s="242">
        <v>850000</v>
      </c>
      <c r="I183" s="269">
        <f t="shared" si="8"/>
        <v>450000</v>
      </c>
      <c r="J183" s="269">
        <v>0</v>
      </c>
      <c r="K183" s="269">
        <v>450000</v>
      </c>
      <c r="L183" s="269">
        <v>450000</v>
      </c>
      <c r="M183" s="277">
        <v>0</v>
      </c>
      <c r="N183" s="274" t="s">
        <v>561</v>
      </c>
      <c r="O183" s="274" t="s">
        <v>562</v>
      </c>
      <c r="P183" s="276">
        <f t="shared" si="10"/>
        <v>-618000</v>
      </c>
      <c r="Q183" s="275"/>
      <c r="R183" s="275">
        <v>5</v>
      </c>
    </row>
    <row r="184" s="217" customFormat="1" customHeight="1" spans="1:18">
      <c r="A184" s="283"/>
      <c r="B184" s="284">
        <v>224</v>
      </c>
      <c r="C184" s="284" t="s">
        <v>150</v>
      </c>
      <c r="D184" s="285" t="s">
        <v>208</v>
      </c>
      <c r="E184" s="244"/>
      <c r="F184" s="286" t="s">
        <v>563</v>
      </c>
      <c r="G184" s="287"/>
      <c r="H184" s="287"/>
      <c r="I184" s="269">
        <f t="shared" si="8"/>
        <v>200000</v>
      </c>
      <c r="J184" s="269">
        <v>0</v>
      </c>
      <c r="K184" s="297">
        <v>200000</v>
      </c>
      <c r="L184" s="297">
        <v>200000</v>
      </c>
      <c r="M184" s="298">
        <v>0</v>
      </c>
      <c r="N184" s="274" t="s">
        <v>564</v>
      </c>
      <c r="O184" s="274" t="s">
        <v>191</v>
      </c>
      <c r="P184" s="276">
        <f t="shared" si="10"/>
        <v>200000</v>
      </c>
      <c r="Q184" s="275"/>
      <c r="R184" s="275">
        <v>20</v>
      </c>
    </row>
    <row r="185" s="217" customFormat="1" customHeight="1" spans="1:18">
      <c r="A185" s="288"/>
      <c r="B185" s="289" t="s">
        <v>437</v>
      </c>
      <c r="C185" s="289" t="s">
        <v>135</v>
      </c>
      <c r="D185" s="290" t="s">
        <v>252</v>
      </c>
      <c r="E185" s="244"/>
      <c r="F185" s="291" t="s">
        <v>565</v>
      </c>
      <c r="G185" s="273">
        <v>100000</v>
      </c>
      <c r="H185" s="273">
        <v>100000</v>
      </c>
      <c r="I185" s="269">
        <f t="shared" si="8"/>
        <v>80000</v>
      </c>
      <c r="J185" s="269">
        <v>0</v>
      </c>
      <c r="K185" s="299">
        <v>80000</v>
      </c>
      <c r="L185" s="299">
        <v>80000</v>
      </c>
      <c r="M185" s="300">
        <v>0</v>
      </c>
      <c r="N185" s="274"/>
      <c r="O185" s="274" t="s">
        <v>223</v>
      </c>
      <c r="P185" s="276">
        <f t="shared" si="10"/>
        <v>-20000</v>
      </c>
      <c r="Q185" s="275"/>
      <c r="R185" s="275">
        <v>2</v>
      </c>
    </row>
    <row r="186" s="217" customFormat="1" customHeight="1" spans="1:18">
      <c r="A186" s="288"/>
      <c r="B186" s="289">
        <v>214</v>
      </c>
      <c r="C186" s="289" t="s">
        <v>150</v>
      </c>
      <c r="D186" s="290">
        <v>12</v>
      </c>
      <c r="E186" s="244"/>
      <c r="F186" s="291" t="s">
        <v>566</v>
      </c>
      <c r="G186" s="273"/>
      <c r="H186" s="273"/>
      <c r="I186" s="269">
        <f t="shared" si="8"/>
        <v>1000000</v>
      </c>
      <c r="J186" s="269">
        <v>0</v>
      </c>
      <c r="K186" s="299">
        <v>1000000</v>
      </c>
      <c r="L186" s="299">
        <v>1000000</v>
      </c>
      <c r="M186" s="300">
        <v>0</v>
      </c>
      <c r="N186" s="274"/>
      <c r="O186" s="274" t="s">
        <v>191</v>
      </c>
      <c r="P186" s="276">
        <f t="shared" si="10"/>
        <v>1000000</v>
      </c>
      <c r="Q186" s="275"/>
      <c r="R186" s="275"/>
    </row>
    <row r="187" s="217" customFormat="1" customHeight="1" spans="1:18">
      <c r="A187" s="288"/>
      <c r="B187" s="289">
        <v>224</v>
      </c>
      <c r="C187" s="289" t="s">
        <v>150</v>
      </c>
      <c r="D187" s="292" t="s">
        <v>208</v>
      </c>
      <c r="E187" s="244"/>
      <c r="F187" s="291" t="s">
        <v>567</v>
      </c>
      <c r="G187" s="273"/>
      <c r="H187" s="273"/>
      <c r="I187" s="269">
        <f t="shared" si="8"/>
        <v>1000000</v>
      </c>
      <c r="J187" s="269">
        <v>0</v>
      </c>
      <c r="K187" s="299">
        <v>1000000</v>
      </c>
      <c r="L187" s="299">
        <v>1000000</v>
      </c>
      <c r="M187" s="300">
        <v>0</v>
      </c>
      <c r="N187" s="274"/>
      <c r="O187" s="275"/>
      <c r="P187" s="276"/>
      <c r="Q187" s="275"/>
      <c r="R187" s="275"/>
    </row>
    <row r="188" s="217" customFormat="1" customHeight="1" spans="1:18">
      <c r="A188" s="288"/>
      <c r="B188" s="289" t="s">
        <v>568</v>
      </c>
      <c r="C188" s="289" t="s">
        <v>193</v>
      </c>
      <c r="D188" s="290" t="s">
        <v>200</v>
      </c>
      <c r="E188" s="244"/>
      <c r="F188" s="291" t="s">
        <v>569</v>
      </c>
      <c r="G188" s="273">
        <v>150000</v>
      </c>
      <c r="H188" s="273">
        <v>150000</v>
      </c>
      <c r="I188" s="269">
        <f t="shared" si="8"/>
        <v>150000</v>
      </c>
      <c r="J188" s="269">
        <v>0</v>
      </c>
      <c r="K188" s="299">
        <v>150000</v>
      </c>
      <c r="L188" s="299">
        <v>150000</v>
      </c>
      <c r="M188" s="300">
        <v>0</v>
      </c>
      <c r="N188" s="274"/>
      <c r="O188" s="275"/>
      <c r="P188" s="276">
        <f t="shared" ref="P188:P192" si="11">K188-G188</f>
        <v>0</v>
      </c>
      <c r="Q188" s="275"/>
      <c r="R188" s="275"/>
    </row>
    <row r="189" s="217" customFormat="1" customHeight="1" spans="1:18">
      <c r="A189" s="288"/>
      <c r="B189" s="289" t="s">
        <v>134</v>
      </c>
      <c r="C189" s="289" t="s">
        <v>136</v>
      </c>
      <c r="D189" s="289" t="s">
        <v>150</v>
      </c>
      <c r="E189" s="293" t="s">
        <v>570</v>
      </c>
      <c r="F189" s="294" t="s">
        <v>570</v>
      </c>
      <c r="G189" s="273">
        <v>200000</v>
      </c>
      <c r="H189" s="273">
        <v>0</v>
      </c>
      <c r="I189" s="269">
        <f t="shared" si="8"/>
        <v>200000</v>
      </c>
      <c r="J189" s="269">
        <v>0</v>
      </c>
      <c r="K189" s="299">
        <v>200000</v>
      </c>
      <c r="L189" s="299">
        <v>200000</v>
      </c>
      <c r="M189" s="300">
        <v>0</v>
      </c>
      <c r="N189" s="274"/>
      <c r="O189" s="275"/>
      <c r="P189" s="276">
        <f t="shared" si="11"/>
        <v>0</v>
      </c>
      <c r="Q189" s="275"/>
      <c r="R189" s="275"/>
    </row>
    <row r="190" s="217" customFormat="1" customHeight="1" spans="1:18">
      <c r="A190" s="288"/>
      <c r="B190" s="289">
        <v>221</v>
      </c>
      <c r="C190" s="289" t="s">
        <v>150</v>
      </c>
      <c r="D190" s="289" t="s">
        <v>178</v>
      </c>
      <c r="E190" s="295" t="s">
        <v>571</v>
      </c>
      <c r="F190" s="291" t="s">
        <v>572</v>
      </c>
      <c r="G190" s="273"/>
      <c r="H190" s="273"/>
      <c r="I190" s="269">
        <f t="shared" si="8"/>
        <v>27747500</v>
      </c>
      <c r="J190" s="299">
        <v>27520000</v>
      </c>
      <c r="K190" s="299">
        <v>227500</v>
      </c>
      <c r="L190" s="299">
        <v>227500</v>
      </c>
      <c r="M190" s="300">
        <v>0</v>
      </c>
      <c r="N190" s="270" t="s">
        <v>573</v>
      </c>
      <c r="O190" s="274" t="s">
        <v>191</v>
      </c>
      <c r="P190" s="275"/>
      <c r="Q190" s="275"/>
      <c r="R190" s="276" t="e">
        <f>T190-#REF!</f>
        <v>#REF!</v>
      </c>
    </row>
    <row r="191" s="217" customFormat="1" customHeight="1" spans="1:18">
      <c r="A191" s="288"/>
      <c r="B191" s="289" t="s">
        <v>574</v>
      </c>
      <c r="C191" s="289"/>
      <c r="D191" s="289"/>
      <c r="E191" s="294" t="s">
        <v>575</v>
      </c>
      <c r="F191" s="294" t="s">
        <v>575</v>
      </c>
      <c r="G191" s="273">
        <v>12000000</v>
      </c>
      <c r="H191" s="273">
        <v>784600</v>
      </c>
      <c r="I191" s="269">
        <f t="shared" si="8"/>
        <v>12000000</v>
      </c>
      <c r="J191" s="269">
        <v>0</v>
      </c>
      <c r="K191" s="299">
        <v>12000000</v>
      </c>
      <c r="L191" s="299">
        <v>12000000</v>
      </c>
      <c r="M191" s="300">
        <v>0</v>
      </c>
      <c r="N191" s="274" t="s">
        <v>576</v>
      </c>
      <c r="O191" s="275"/>
      <c r="P191" s="276">
        <f t="shared" si="11"/>
        <v>0</v>
      </c>
      <c r="Q191" s="275"/>
      <c r="R191" s="275"/>
    </row>
    <row r="192" s="217" customFormat="1" customHeight="1" spans="1:18">
      <c r="A192" s="288"/>
      <c r="B192" s="289">
        <v>232</v>
      </c>
      <c r="C192" s="289">
        <v>3</v>
      </c>
      <c r="D192" s="289">
        <v>1</v>
      </c>
      <c r="E192" s="296" t="s">
        <v>577</v>
      </c>
      <c r="F192" s="296" t="s">
        <v>578</v>
      </c>
      <c r="G192" s="273">
        <v>29000000</v>
      </c>
      <c r="H192" s="273">
        <v>16000000</v>
      </c>
      <c r="I192" s="269">
        <f t="shared" si="8"/>
        <v>17640000</v>
      </c>
      <c r="J192" s="269">
        <v>0</v>
      </c>
      <c r="K192" s="299">
        <v>17640000</v>
      </c>
      <c r="L192" s="299">
        <v>17640000</v>
      </c>
      <c r="M192" s="300">
        <v>0</v>
      </c>
      <c r="N192" s="274"/>
      <c r="O192" s="275"/>
      <c r="P192" s="276">
        <f t="shared" si="11"/>
        <v>-11360000</v>
      </c>
      <c r="Q192" s="275"/>
      <c r="R192" s="275"/>
    </row>
    <row r="193" s="217" customFormat="1" customHeight="1" spans="1:18">
      <c r="A193" s="288"/>
      <c r="B193" s="289">
        <v>201</v>
      </c>
      <c r="C193" s="289">
        <v>99</v>
      </c>
      <c r="D193" s="290">
        <v>99</v>
      </c>
      <c r="E193" s="244" t="s">
        <v>579</v>
      </c>
      <c r="F193" s="244" t="s">
        <v>580</v>
      </c>
      <c r="G193" s="301">
        <v>26876000</v>
      </c>
      <c r="H193" s="273"/>
      <c r="I193" s="269">
        <f t="shared" si="8"/>
        <v>37327800</v>
      </c>
      <c r="J193" s="269">
        <v>0</v>
      </c>
      <c r="K193" s="299">
        <v>37327800</v>
      </c>
      <c r="L193" s="299"/>
      <c r="M193" s="300">
        <v>37327800</v>
      </c>
      <c r="N193" s="274"/>
      <c r="O193" s="275"/>
      <c r="P193" s="276"/>
      <c r="Q193" s="275"/>
      <c r="R193" s="275"/>
    </row>
    <row r="194" s="217" customFormat="1" customHeight="1" spans="1:18">
      <c r="A194" s="288"/>
      <c r="B194" s="302">
        <v>208</v>
      </c>
      <c r="C194" s="302">
        <v>26</v>
      </c>
      <c r="D194" s="292" t="s">
        <v>193</v>
      </c>
      <c r="E194" s="303" t="s">
        <v>581</v>
      </c>
      <c r="F194" s="304"/>
      <c r="G194" s="301"/>
      <c r="H194" s="273"/>
      <c r="I194" s="269">
        <f t="shared" si="8"/>
        <v>1166000</v>
      </c>
      <c r="J194" s="269">
        <v>0</v>
      </c>
      <c r="K194" s="299">
        <v>1166000</v>
      </c>
      <c r="L194" s="299">
        <v>1166000</v>
      </c>
      <c r="M194" s="300">
        <v>0</v>
      </c>
      <c r="N194" s="274"/>
      <c r="O194" s="275"/>
      <c r="P194" s="276"/>
      <c r="Q194" s="275"/>
      <c r="R194" s="275"/>
    </row>
    <row r="195" s="217" customFormat="1" customHeight="1" spans="1:18">
      <c r="A195" s="288"/>
      <c r="B195" s="302" t="s">
        <v>437</v>
      </c>
      <c r="C195" s="302" t="s">
        <v>135</v>
      </c>
      <c r="D195" s="292" t="s">
        <v>136</v>
      </c>
      <c r="E195" s="305" t="s">
        <v>582</v>
      </c>
      <c r="F195" s="306"/>
      <c r="G195" s="301"/>
      <c r="H195" s="273"/>
      <c r="I195" s="269">
        <f t="shared" si="8"/>
        <v>50000</v>
      </c>
      <c r="J195" s="269">
        <v>0</v>
      </c>
      <c r="K195" s="299">
        <v>50000</v>
      </c>
      <c r="L195" s="299">
        <v>50000</v>
      </c>
      <c r="M195" s="300">
        <v>0</v>
      </c>
      <c r="N195" s="274"/>
      <c r="O195" s="275"/>
      <c r="P195" s="276"/>
      <c r="Q195" s="275"/>
      <c r="R195" s="275"/>
    </row>
    <row r="196" s="217" customFormat="1" customHeight="1" spans="1:18">
      <c r="A196" s="288"/>
      <c r="B196" s="302" t="s">
        <v>437</v>
      </c>
      <c r="C196" s="302" t="s">
        <v>135</v>
      </c>
      <c r="D196" s="292" t="s">
        <v>136</v>
      </c>
      <c r="E196" s="305" t="s">
        <v>582</v>
      </c>
      <c r="F196" s="306"/>
      <c r="G196" s="301"/>
      <c r="H196" s="273"/>
      <c r="I196" s="269">
        <f t="shared" si="8"/>
        <v>290000</v>
      </c>
      <c r="J196" s="269">
        <v>0</v>
      </c>
      <c r="K196" s="299">
        <v>290000</v>
      </c>
      <c r="L196" s="299">
        <v>290000</v>
      </c>
      <c r="M196" s="300">
        <v>0</v>
      </c>
      <c r="N196" s="274"/>
      <c r="O196" s="275"/>
      <c r="P196" s="276"/>
      <c r="Q196" s="275"/>
      <c r="R196" s="275"/>
    </row>
    <row r="197" s="217" customFormat="1" customHeight="1" spans="1:18">
      <c r="A197" s="288"/>
      <c r="B197" s="302" t="s">
        <v>437</v>
      </c>
      <c r="C197" s="302" t="s">
        <v>155</v>
      </c>
      <c r="D197" s="292" t="s">
        <v>156</v>
      </c>
      <c r="E197" s="305" t="s">
        <v>583</v>
      </c>
      <c r="F197" s="306"/>
      <c r="G197" s="301"/>
      <c r="H197" s="273"/>
      <c r="I197" s="269">
        <f t="shared" si="8"/>
        <v>300000</v>
      </c>
      <c r="J197" s="269">
        <v>0</v>
      </c>
      <c r="K197" s="299">
        <v>300000</v>
      </c>
      <c r="L197" s="299">
        <v>300000</v>
      </c>
      <c r="M197" s="300">
        <v>0</v>
      </c>
      <c r="N197" s="274"/>
      <c r="O197" s="275"/>
      <c r="P197" s="276"/>
      <c r="Q197" s="275"/>
      <c r="R197" s="275"/>
    </row>
    <row r="198" s="217" customFormat="1" customHeight="1" spans="1:18">
      <c r="A198" s="288"/>
      <c r="B198" s="302" t="s">
        <v>437</v>
      </c>
      <c r="C198" s="302" t="s">
        <v>155</v>
      </c>
      <c r="D198" s="292" t="s">
        <v>150</v>
      </c>
      <c r="E198" s="305" t="s">
        <v>584</v>
      </c>
      <c r="F198" s="306"/>
      <c r="G198" s="301"/>
      <c r="H198" s="273"/>
      <c r="I198" s="269">
        <f t="shared" ref="I198:I261" si="12">J198+K198</f>
        <v>1360000</v>
      </c>
      <c r="J198" s="269">
        <v>0</v>
      </c>
      <c r="K198" s="299">
        <v>1360000</v>
      </c>
      <c r="L198" s="299">
        <v>1360000</v>
      </c>
      <c r="M198" s="300">
        <v>0</v>
      </c>
      <c r="N198" s="274"/>
      <c r="O198" s="275"/>
      <c r="P198" s="276"/>
      <c r="Q198" s="275"/>
      <c r="R198" s="275"/>
    </row>
    <row r="199" s="217" customFormat="1" customHeight="1" spans="1:18">
      <c r="A199" s="288"/>
      <c r="B199" s="302" t="s">
        <v>185</v>
      </c>
      <c r="C199" s="302" t="s">
        <v>172</v>
      </c>
      <c r="D199" s="292" t="s">
        <v>200</v>
      </c>
      <c r="E199" s="305" t="s">
        <v>585</v>
      </c>
      <c r="F199" s="306"/>
      <c r="G199" s="301"/>
      <c r="H199" s="273"/>
      <c r="I199" s="269">
        <f t="shared" si="12"/>
        <v>64000</v>
      </c>
      <c r="J199" s="269">
        <v>0</v>
      </c>
      <c r="K199" s="299">
        <v>64000</v>
      </c>
      <c r="L199" s="299">
        <v>64000</v>
      </c>
      <c r="M199" s="300">
        <v>0</v>
      </c>
      <c r="N199" s="274"/>
      <c r="O199" s="275"/>
      <c r="P199" s="276"/>
      <c r="Q199" s="275"/>
      <c r="R199" s="275"/>
    </row>
    <row r="200" s="217" customFormat="1" customHeight="1" spans="1:18">
      <c r="A200" s="288"/>
      <c r="B200" s="302" t="s">
        <v>185</v>
      </c>
      <c r="C200" s="302" t="s">
        <v>172</v>
      </c>
      <c r="D200" s="292" t="s">
        <v>178</v>
      </c>
      <c r="E200" s="305" t="s">
        <v>585</v>
      </c>
      <c r="F200" s="306"/>
      <c r="G200" s="301"/>
      <c r="H200" s="273"/>
      <c r="I200" s="269">
        <f t="shared" si="12"/>
        <v>160000</v>
      </c>
      <c r="J200" s="269">
        <v>0</v>
      </c>
      <c r="K200" s="299">
        <v>160000</v>
      </c>
      <c r="L200" s="299">
        <v>160000</v>
      </c>
      <c r="M200" s="300">
        <v>0</v>
      </c>
      <c r="N200" s="274"/>
      <c r="O200" s="275"/>
      <c r="P200" s="276"/>
      <c r="Q200" s="275"/>
      <c r="R200" s="275"/>
    </row>
    <row r="201" s="217" customFormat="1" customHeight="1" spans="1:18">
      <c r="A201" s="288"/>
      <c r="B201" s="302" t="s">
        <v>185</v>
      </c>
      <c r="C201" s="302" t="s">
        <v>172</v>
      </c>
      <c r="D201" s="292" t="s">
        <v>136</v>
      </c>
      <c r="E201" s="305" t="s">
        <v>585</v>
      </c>
      <c r="F201" s="306"/>
      <c r="G201" s="301"/>
      <c r="H201" s="273"/>
      <c r="I201" s="269">
        <f t="shared" si="12"/>
        <v>36000</v>
      </c>
      <c r="J201" s="269">
        <v>0</v>
      </c>
      <c r="K201" s="299">
        <v>36000</v>
      </c>
      <c r="L201" s="299">
        <v>36000</v>
      </c>
      <c r="M201" s="300">
        <v>0</v>
      </c>
      <c r="N201" s="274"/>
      <c r="O201" s="275"/>
      <c r="P201" s="276"/>
      <c r="Q201" s="275"/>
      <c r="R201" s="275"/>
    </row>
    <row r="202" s="217" customFormat="1" customHeight="1" spans="1:18">
      <c r="A202" s="288"/>
      <c r="B202" s="302" t="s">
        <v>185</v>
      </c>
      <c r="C202" s="302" t="s">
        <v>586</v>
      </c>
      <c r="D202" s="292" t="s">
        <v>193</v>
      </c>
      <c r="E202" s="305" t="s">
        <v>587</v>
      </c>
      <c r="F202" s="306"/>
      <c r="G202" s="301"/>
      <c r="H202" s="273"/>
      <c r="I202" s="269">
        <f t="shared" si="12"/>
        <v>94000</v>
      </c>
      <c r="J202" s="269">
        <v>0</v>
      </c>
      <c r="K202" s="299">
        <v>94000</v>
      </c>
      <c r="L202" s="299">
        <v>94000</v>
      </c>
      <c r="M202" s="300">
        <v>0</v>
      </c>
      <c r="N202" s="274"/>
      <c r="O202" s="275"/>
      <c r="P202" s="276"/>
      <c r="Q202" s="275"/>
      <c r="R202" s="275"/>
    </row>
    <row r="203" s="217" customFormat="1" customHeight="1" spans="1:18">
      <c r="A203" s="288"/>
      <c r="B203" s="302" t="s">
        <v>437</v>
      </c>
      <c r="C203" s="302" t="s">
        <v>150</v>
      </c>
      <c r="D203" s="292" t="s">
        <v>208</v>
      </c>
      <c r="E203" s="305" t="s">
        <v>588</v>
      </c>
      <c r="F203" s="306"/>
      <c r="G203" s="301"/>
      <c r="H203" s="273"/>
      <c r="I203" s="269">
        <f t="shared" si="12"/>
        <v>51600</v>
      </c>
      <c r="J203" s="269">
        <v>0</v>
      </c>
      <c r="K203" s="299">
        <v>51600</v>
      </c>
      <c r="L203" s="299">
        <v>51600</v>
      </c>
      <c r="M203" s="300">
        <v>0</v>
      </c>
      <c r="N203" s="274"/>
      <c r="O203" s="275"/>
      <c r="P203" s="276"/>
      <c r="Q203" s="275"/>
      <c r="R203" s="275"/>
    </row>
    <row r="204" s="217" customFormat="1" customHeight="1" spans="1:18">
      <c r="A204" s="288"/>
      <c r="B204" s="302" t="s">
        <v>395</v>
      </c>
      <c r="C204" s="302" t="s">
        <v>135</v>
      </c>
      <c r="D204" s="292" t="s">
        <v>136</v>
      </c>
      <c r="E204" s="305" t="s">
        <v>589</v>
      </c>
      <c r="F204" s="306"/>
      <c r="G204" s="301"/>
      <c r="H204" s="273"/>
      <c r="I204" s="269">
        <f t="shared" si="12"/>
        <v>590000</v>
      </c>
      <c r="J204" s="269">
        <v>0</v>
      </c>
      <c r="K204" s="299">
        <v>590000</v>
      </c>
      <c r="L204" s="299">
        <v>590000</v>
      </c>
      <c r="M204" s="300">
        <v>0</v>
      </c>
      <c r="N204" s="274"/>
      <c r="O204" s="275"/>
      <c r="P204" s="276"/>
      <c r="Q204" s="275"/>
      <c r="R204" s="275"/>
    </row>
    <row r="205" s="217" customFormat="1" customHeight="1" spans="1:18">
      <c r="A205" s="288"/>
      <c r="B205" s="302" t="s">
        <v>395</v>
      </c>
      <c r="C205" s="302" t="s">
        <v>135</v>
      </c>
      <c r="D205" s="292" t="s">
        <v>136</v>
      </c>
      <c r="E205" s="305" t="s">
        <v>590</v>
      </c>
      <c r="F205" s="306"/>
      <c r="G205" s="301"/>
      <c r="H205" s="273"/>
      <c r="I205" s="269">
        <f t="shared" si="12"/>
        <v>160000</v>
      </c>
      <c r="J205" s="269">
        <v>0</v>
      </c>
      <c r="K205" s="299">
        <v>160000</v>
      </c>
      <c r="L205" s="299">
        <v>160000</v>
      </c>
      <c r="M205" s="300">
        <v>0</v>
      </c>
      <c r="N205" s="274"/>
      <c r="O205" s="275"/>
      <c r="P205" s="276"/>
      <c r="Q205" s="275"/>
      <c r="R205" s="275"/>
    </row>
    <row r="206" s="217" customFormat="1" customHeight="1" spans="1:18">
      <c r="A206" s="288"/>
      <c r="B206" s="302" t="s">
        <v>395</v>
      </c>
      <c r="C206" s="302" t="s">
        <v>200</v>
      </c>
      <c r="D206" s="292" t="s">
        <v>208</v>
      </c>
      <c r="E206" s="305" t="s">
        <v>591</v>
      </c>
      <c r="F206" s="306"/>
      <c r="G206" s="301"/>
      <c r="H206" s="273"/>
      <c r="I206" s="269">
        <f t="shared" si="12"/>
        <v>12420000</v>
      </c>
      <c r="J206" s="269">
        <v>0</v>
      </c>
      <c r="K206" s="299">
        <v>12420000</v>
      </c>
      <c r="L206" s="299">
        <v>12420000</v>
      </c>
      <c r="M206" s="300">
        <v>0</v>
      </c>
      <c r="N206" s="274"/>
      <c r="O206" s="275"/>
      <c r="P206" s="276"/>
      <c r="Q206" s="275"/>
      <c r="R206" s="275"/>
    </row>
    <row r="207" s="217" customFormat="1" customHeight="1" spans="1:18">
      <c r="A207" s="288"/>
      <c r="B207" s="302" t="s">
        <v>592</v>
      </c>
      <c r="C207" s="302" t="s">
        <v>150</v>
      </c>
      <c r="D207" s="292" t="s">
        <v>136</v>
      </c>
      <c r="E207" s="305" t="s">
        <v>593</v>
      </c>
      <c r="F207" s="306"/>
      <c r="G207" s="301"/>
      <c r="H207" s="273"/>
      <c r="I207" s="269">
        <f t="shared" si="12"/>
        <v>10000</v>
      </c>
      <c r="J207" s="269">
        <v>0</v>
      </c>
      <c r="K207" s="299">
        <v>10000</v>
      </c>
      <c r="L207" s="299">
        <v>10000</v>
      </c>
      <c r="M207" s="300">
        <v>0</v>
      </c>
      <c r="N207" s="274"/>
      <c r="O207" s="275"/>
      <c r="P207" s="276"/>
      <c r="Q207" s="275"/>
      <c r="R207" s="275"/>
    </row>
    <row r="208" s="217" customFormat="1" customHeight="1" spans="1:18">
      <c r="A208" s="288"/>
      <c r="B208" s="302" t="s">
        <v>395</v>
      </c>
      <c r="C208" s="302" t="s">
        <v>155</v>
      </c>
      <c r="D208" s="292" t="s">
        <v>445</v>
      </c>
      <c r="E208" s="305" t="s">
        <v>594</v>
      </c>
      <c r="F208" s="306"/>
      <c r="G208" s="301"/>
      <c r="H208" s="273"/>
      <c r="I208" s="269">
        <f t="shared" si="12"/>
        <v>830000</v>
      </c>
      <c r="J208" s="269">
        <v>0</v>
      </c>
      <c r="K208" s="299">
        <v>830000</v>
      </c>
      <c r="L208" s="299">
        <v>830000</v>
      </c>
      <c r="M208" s="300">
        <v>0</v>
      </c>
      <c r="N208" s="274"/>
      <c r="O208" s="275"/>
      <c r="P208" s="276"/>
      <c r="Q208" s="275"/>
      <c r="R208" s="275"/>
    </row>
    <row r="209" s="217" customFormat="1" customHeight="1" spans="1:18">
      <c r="A209" s="288"/>
      <c r="B209" s="302" t="s">
        <v>553</v>
      </c>
      <c r="C209" s="302" t="s">
        <v>150</v>
      </c>
      <c r="D209" s="292" t="s">
        <v>136</v>
      </c>
      <c r="E209" s="305" t="s">
        <v>595</v>
      </c>
      <c r="F209" s="306"/>
      <c r="G209" s="301"/>
      <c r="H209" s="273"/>
      <c r="I209" s="269">
        <f t="shared" si="12"/>
        <v>740000</v>
      </c>
      <c r="J209" s="269">
        <v>0</v>
      </c>
      <c r="K209" s="299">
        <v>740000</v>
      </c>
      <c r="L209" s="299">
        <v>740000</v>
      </c>
      <c r="M209" s="300">
        <v>0</v>
      </c>
      <c r="N209" s="274"/>
      <c r="O209" s="275"/>
      <c r="P209" s="276"/>
      <c r="Q209" s="275"/>
      <c r="R209" s="275"/>
    </row>
    <row r="210" s="217" customFormat="1" customHeight="1" spans="1:18">
      <c r="A210" s="307" t="s">
        <v>596</v>
      </c>
      <c r="B210" s="302"/>
      <c r="C210" s="302"/>
      <c r="D210" s="302"/>
      <c r="E210" s="308"/>
      <c r="F210" s="309"/>
      <c r="G210" s="273"/>
      <c r="H210" s="273"/>
      <c r="I210" s="269">
        <f t="shared" si="12"/>
        <v>6254772.02</v>
      </c>
      <c r="J210" s="269">
        <v>0</v>
      </c>
      <c r="K210" s="299">
        <v>6254772.02</v>
      </c>
      <c r="L210" s="299">
        <v>6254772.02</v>
      </c>
      <c r="M210" s="300">
        <v>0</v>
      </c>
      <c r="N210" s="270"/>
      <c r="O210" s="271"/>
      <c r="P210" s="276"/>
      <c r="Q210" s="271"/>
      <c r="R210" s="271"/>
    </row>
    <row r="211" s="217" customFormat="1" customHeight="1" spans="1:18">
      <c r="A211" s="288"/>
      <c r="B211" s="289" t="s">
        <v>134</v>
      </c>
      <c r="C211" s="289" t="s">
        <v>135</v>
      </c>
      <c r="D211" s="289" t="s">
        <v>150</v>
      </c>
      <c r="E211" s="294" t="s">
        <v>597</v>
      </c>
      <c r="F211" s="310"/>
      <c r="G211" s="273"/>
      <c r="H211" s="273"/>
      <c r="I211" s="269">
        <f t="shared" si="12"/>
        <v>328360</v>
      </c>
      <c r="J211" s="269">
        <v>0</v>
      </c>
      <c r="K211" s="299">
        <v>328360</v>
      </c>
      <c r="L211" s="299">
        <v>328360</v>
      </c>
      <c r="M211" s="300">
        <v>0</v>
      </c>
      <c r="N211" s="274" t="s">
        <v>598</v>
      </c>
      <c r="O211" s="275"/>
      <c r="P211" s="276"/>
      <c r="Q211" s="275"/>
      <c r="R211" s="275"/>
    </row>
    <row r="212" s="217" customFormat="1" customHeight="1" spans="1:18">
      <c r="A212" s="288"/>
      <c r="B212" s="289" t="s">
        <v>134</v>
      </c>
      <c r="C212" s="289" t="s">
        <v>135</v>
      </c>
      <c r="D212" s="289" t="s">
        <v>150</v>
      </c>
      <c r="E212" s="294" t="s">
        <v>599</v>
      </c>
      <c r="F212" s="310"/>
      <c r="G212" s="273"/>
      <c r="H212" s="273"/>
      <c r="I212" s="269">
        <f t="shared" si="12"/>
        <v>4029352.02</v>
      </c>
      <c r="J212" s="269">
        <v>0</v>
      </c>
      <c r="K212" s="299">
        <v>4029352.02</v>
      </c>
      <c r="L212" s="299">
        <v>4029352.02</v>
      </c>
      <c r="M212" s="300">
        <v>0</v>
      </c>
      <c r="N212" s="274"/>
      <c r="O212" s="275"/>
      <c r="P212" s="276"/>
      <c r="Q212" s="275"/>
      <c r="R212" s="275"/>
    </row>
    <row r="213" s="217" customFormat="1" customHeight="1" spans="1:18">
      <c r="A213" s="288"/>
      <c r="B213" s="289" t="s">
        <v>134</v>
      </c>
      <c r="C213" s="289" t="s">
        <v>135</v>
      </c>
      <c r="D213" s="289" t="s">
        <v>150</v>
      </c>
      <c r="E213" s="294" t="s">
        <v>600</v>
      </c>
      <c r="F213" s="310"/>
      <c r="G213" s="273"/>
      <c r="H213" s="273"/>
      <c r="I213" s="269">
        <f t="shared" si="12"/>
        <v>1897060</v>
      </c>
      <c r="J213" s="269">
        <v>0</v>
      </c>
      <c r="K213" s="299">
        <v>1897060</v>
      </c>
      <c r="L213" s="299">
        <v>1897060</v>
      </c>
      <c r="M213" s="300">
        <v>0</v>
      </c>
      <c r="N213" s="274"/>
      <c r="O213" s="275"/>
      <c r="P213" s="276"/>
      <c r="Q213" s="275"/>
      <c r="R213" s="275"/>
    </row>
    <row r="214" s="217" customFormat="1" customHeight="1" spans="1:18">
      <c r="A214" s="307" t="s">
        <v>601</v>
      </c>
      <c r="B214" s="289"/>
      <c r="C214" s="289"/>
      <c r="D214" s="289"/>
      <c r="E214" s="310"/>
      <c r="F214" s="310"/>
      <c r="G214" s="273"/>
      <c r="H214" s="273"/>
      <c r="I214" s="269">
        <f t="shared" si="12"/>
        <v>4868445.02</v>
      </c>
      <c r="J214" s="269">
        <v>0</v>
      </c>
      <c r="K214" s="299">
        <v>4868445.02</v>
      </c>
      <c r="L214" s="299">
        <v>4868445.02</v>
      </c>
      <c r="M214" s="300">
        <v>0</v>
      </c>
      <c r="N214" s="270"/>
      <c r="O214" s="271"/>
      <c r="P214" s="276"/>
      <c r="Q214" s="271"/>
      <c r="R214" s="271"/>
    </row>
    <row r="215" s="217" customFormat="1" customHeight="1" spans="1:18">
      <c r="A215" s="288"/>
      <c r="B215" s="289" t="s">
        <v>134</v>
      </c>
      <c r="C215" s="289" t="s">
        <v>135</v>
      </c>
      <c r="D215" s="289" t="s">
        <v>150</v>
      </c>
      <c r="E215" s="294" t="s">
        <v>599</v>
      </c>
      <c r="F215" s="310"/>
      <c r="G215" s="273"/>
      <c r="H215" s="273"/>
      <c r="I215" s="269">
        <f t="shared" si="12"/>
        <v>4218505.02</v>
      </c>
      <c r="J215" s="269">
        <v>0</v>
      </c>
      <c r="K215" s="299">
        <v>4218505.02</v>
      </c>
      <c r="L215" s="299">
        <v>4218505.02</v>
      </c>
      <c r="M215" s="300">
        <v>0</v>
      </c>
      <c r="N215" s="274"/>
      <c r="O215" s="275"/>
      <c r="P215" s="276"/>
      <c r="Q215" s="275"/>
      <c r="R215" s="275"/>
    </row>
    <row r="216" s="217" customFormat="1" customHeight="1" spans="1:18">
      <c r="A216" s="288"/>
      <c r="B216" s="289" t="s">
        <v>134</v>
      </c>
      <c r="C216" s="289" t="s">
        <v>135</v>
      </c>
      <c r="D216" s="289" t="s">
        <v>150</v>
      </c>
      <c r="E216" s="294" t="s">
        <v>597</v>
      </c>
      <c r="F216" s="310"/>
      <c r="G216" s="273"/>
      <c r="H216" s="273"/>
      <c r="I216" s="269">
        <f t="shared" si="12"/>
        <v>338320</v>
      </c>
      <c r="J216" s="269">
        <v>0</v>
      </c>
      <c r="K216" s="299">
        <v>338320</v>
      </c>
      <c r="L216" s="299">
        <v>338320</v>
      </c>
      <c r="M216" s="300">
        <v>0</v>
      </c>
      <c r="N216" s="274" t="s">
        <v>598</v>
      </c>
      <c r="O216" s="275"/>
      <c r="P216" s="276"/>
      <c r="Q216" s="275"/>
      <c r="R216" s="275"/>
    </row>
    <row r="217" s="217" customFormat="1" customHeight="1" spans="1:18">
      <c r="A217" s="288"/>
      <c r="B217" s="289" t="s">
        <v>134</v>
      </c>
      <c r="C217" s="289" t="s">
        <v>135</v>
      </c>
      <c r="D217" s="289" t="s">
        <v>150</v>
      </c>
      <c r="E217" s="294" t="s">
        <v>600</v>
      </c>
      <c r="F217" s="310"/>
      <c r="G217" s="273"/>
      <c r="H217" s="273"/>
      <c r="I217" s="269">
        <f t="shared" si="12"/>
        <v>311620</v>
      </c>
      <c r="J217" s="269">
        <v>0</v>
      </c>
      <c r="K217" s="299">
        <v>311620</v>
      </c>
      <c r="L217" s="299">
        <v>311620</v>
      </c>
      <c r="M217" s="300">
        <v>0</v>
      </c>
      <c r="N217" s="274"/>
      <c r="O217" s="275"/>
      <c r="P217" s="276"/>
      <c r="Q217" s="275"/>
      <c r="R217" s="275"/>
    </row>
    <row r="218" s="217" customFormat="1" customHeight="1" spans="1:18">
      <c r="A218" s="307" t="s">
        <v>602</v>
      </c>
      <c r="B218" s="289"/>
      <c r="C218" s="289"/>
      <c r="D218" s="289"/>
      <c r="E218" s="310"/>
      <c r="F218" s="310"/>
      <c r="G218" s="273"/>
      <c r="H218" s="273"/>
      <c r="I218" s="269">
        <f t="shared" si="12"/>
        <v>7101396.98</v>
      </c>
      <c r="J218" s="269">
        <v>0</v>
      </c>
      <c r="K218" s="299">
        <v>7101396.98</v>
      </c>
      <c r="L218" s="299">
        <v>6551396.98</v>
      </c>
      <c r="M218" s="300">
        <v>550000</v>
      </c>
      <c r="N218" s="270"/>
      <c r="O218" s="271"/>
      <c r="P218" s="276"/>
      <c r="Q218" s="271"/>
      <c r="R218" s="271"/>
    </row>
    <row r="219" s="217" customFormat="1" customHeight="1" spans="1:18">
      <c r="A219" s="288"/>
      <c r="B219" s="289" t="s">
        <v>134</v>
      </c>
      <c r="C219" s="289" t="s">
        <v>135</v>
      </c>
      <c r="D219" s="289" t="s">
        <v>150</v>
      </c>
      <c r="E219" s="294" t="s">
        <v>599</v>
      </c>
      <c r="F219" s="310"/>
      <c r="G219" s="273"/>
      <c r="H219" s="273"/>
      <c r="I219" s="269">
        <f t="shared" si="12"/>
        <v>4246636.98</v>
      </c>
      <c r="J219" s="269">
        <v>0</v>
      </c>
      <c r="K219" s="299">
        <v>4246636.98</v>
      </c>
      <c r="L219" s="299">
        <v>4246636.98</v>
      </c>
      <c r="M219" s="300">
        <v>0</v>
      </c>
      <c r="N219" s="274"/>
      <c r="O219" s="275"/>
      <c r="P219" s="276"/>
      <c r="Q219" s="275"/>
      <c r="R219" s="275"/>
    </row>
    <row r="220" s="217" customFormat="1" customHeight="1" spans="1:18">
      <c r="A220" s="288"/>
      <c r="B220" s="289" t="s">
        <v>134</v>
      </c>
      <c r="C220" s="289" t="s">
        <v>135</v>
      </c>
      <c r="D220" s="289" t="s">
        <v>150</v>
      </c>
      <c r="E220" s="294" t="s">
        <v>600</v>
      </c>
      <c r="F220" s="310"/>
      <c r="G220" s="273"/>
      <c r="H220" s="273"/>
      <c r="I220" s="269">
        <f t="shared" si="12"/>
        <v>1972800</v>
      </c>
      <c r="J220" s="269">
        <v>0</v>
      </c>
      <c r="K220" s="299">
        <v>1972800</v>
      </c>
      <c r="L220" s="299">
        <v>1972800</v>
      </c>
      <c r="M220" s="300">
        <v>0</v>
      </c>
      <c r="N220" s="274"/>
      <c r="O220" s="275"/>
      <c r="P220" s="276"/>
      <c r="Q220" s="275"/>
      <c r="R220" s="275"/>
    </row>
    <row r="221" s="217" customFormat="1" customHeight="1" spans="1:18">
      <c r="A221" s="288"/>
      <c r="B221" s="289" t="s">
        <v>134</v>
      </c>
      <c r="C221" s="289" t="s">
        <v>135</v>
      </c>
      <c r="D221" s="289" t="s">
        <v>150</v>
      </c>
      <c r="E221" s="294" t="s">
        <v>597</v>
      </c>
      <c r="F221" s="310"/>
      <c r="G221" s="273"/>
      <c r="H221" s="273"/>
      <c r="I221" s="269">
        <f t="shared" si="12"/>
        <v>331960</v>
      </c>
      <c r="J221" s="269">
        <v>0</v>
      </c>
      <c r="K221" s="299">
        <v>331960</v>
      </c>
      <c r="L221" s="299">
        <v>331960</v>
      </c>
      <c r="M221" s="300">
        <v>0</v>
      </c>
      <c r="N221" s="274" t="s">
        <v>598</v>
      </c>
      <c r="O221" s="275"/>
      <c r="P221" s="276"/>
      <c r="Q221" s="275"/>
      <c r="R221" s="275"/>
    </row>
    <row r="222" s="217" customFormat="1" customHeight="1" spans="1:18">
      <c r="A222" s="288"/>
      <c r="B222" s="289" t="s">
        <v>134</v>
      </c>
      <c r="C222" s="289" t="s">
        <v>135</v>
      </c>
      <c r="D222" s="289" t="s">
        <v>150</v>
      </c>
      <c r="E222" s="310"/>
      <c r="F222" s="294" t="s">
        <v>603</v>
      </c>
      <c r="G222" s="273"/>
      <c r="H222" s="273"/>
      <c r="I222" s="269">
        <f t="shared" si="12"/>
        <v>550000</v>
      </c>
      <c r="J222" s="269">
        <v>0</v>
      </c>
      <c r="K222" s="299">
        <v>550000</v>
      </c>
      <c r="L222" s="299"/>
      <c r="M222" s="300">
        <v>550000</v>
      </c>
      <c r="N222" s="274"/>
      <c r="O222" s="275"/>
      <c r="P222" s="276"/>
      <c r="Q222" s="275"/>
      <c r="R222" s="275"/>
    </row>
    <row r="223" s="217" customFormat="1" customHeight="1" spans="1:18">
      <c r="A223" s="307" t="s">
        <v>604</v>
      </c>
      <c r="B223" s="289"/>
      <c r="C223" s="289"/>
      <c r="D223" s="289"/>
      <c r="E223" s="310"/>
      <c r="F223" s="310"/>
      <c r="G223" s="273"/>
      <c r="H223" s="273"/>
      <c r="I223" s="269">
        <f t="shared" si="12"/>
        <v>5720692.77</v>
      </c>
      <c r="J223" s="269">
        <v>0</v>
      </c>
      <c r="K223" s="299">
        <v>5720692.77</v>
      </c>
      <c r="L223" s="299">
        <v>5720692.77</v>
      </c>
      <c r="M223" s="300">
        <v>0</v>
      </c>
      <c r="N223" s="270"/>
      <c r="O223" s="271"/>
      <c r="P223" s="276"/>
      <c r="Q223" s="271"/>
      <c r="R223" s="271"/>
    </row>
    <row r="224" s="217" customFormat="1" customHeight="1" spans="1:18">
      <c r="A224" s="288"/>
      <c r="B224" s="289" t="s">
        <v>134</v>
      </c>
      <c r="C224" s="289" t="s">
        <v>135</v>
      </c>
      <c r="D224" s="289" t="s">
        <v>150</v>
      </c>
      <c r="E224" s="294" t="s">
        <v>599</v>
      </c>
      <c r="F224" s="310"/>
      <c r="G224" s="273"/>
      <c r="H224" s="273"/>
      <c r="I224" s="269">
        <f t="shared" si="12"/>
        <v>3978452.77</v>
      </c>
      <c r="J224" s="269">
        <v>0</v>
      </c>
      <c r="K224" s="299">
        <v>3978452.77</v>
      </c>
      <c r="L224" s="299">
        <v>3978452.77</v>
      </c>
      <c r="M224" s="300">
        <v>0</v>
      </c>
      <c r="N224" s="274"/>
      <c r="O224" s="275"/>
      <c r="P224" s="276"/>
      <c r="Q224" s="275"/>
      <c r="R224" s="275"/>
    </row>
    <row r="225" s="217" customFormat="1" customHeight="1" spans="1:18">
      <c r="A225" s="288"/>
      <c r="B225" s="289" t="s">
        <v>134</v>
      </c>
      <c r="C225" s="289" t="s">
        <v>135</v>
      </c>
      <c r="D225" s="289" t="s">
        <v>150</v>
      </c>
      <c r="E225" s="294" t="s">
        <v>600</v>
      </c>
      <c r="F225" s="310"/>
      <c r="G225" s="273"/>
      <c r="H225" s="273"/>
      <c r="I225" s="269">
        <f t="shared" si="12"/>
        <v>1445680</v>
      </c>
      <c r="J225" s="269">
        <v>0</v>
      </c>
      <c r="K225" s="299">
        <v>1445680</v>
      </c>
      <c r="L225" s="299">
        <v>1445680</v>
      </c>
      <c r="M225" s="300">
        <v>0</v>
      </c>
      <c r="N225" s="274"/>
      <c r="O225" s="275"/>
      <c r="P225" s="276"/>
      <c r="Q225" s="275"/>
      <c r="R225" s="275"/>
    </row>
    <row r="226" s="217" customFormat="1" customHeight="1" spans="1:18">
      <c r="A226" s="288"/>
      <c r="B226" s="289" t="s">
        <v>134</v>
      </c>
      <c r="C226" s="289" t="s">
        <v>135</v>
      </c>
      <c r="D226" s="289" t="s">
        <v>150</v>
      </c>
      <c r="E226" s="294" t="s">
        <v>597</v>
      </c>
      <c r="F226" s="310"/>
      <c r="G226" s="273"/>
      <c r="H226" s="273"/>
      <c r="I226" s="269">
        <f t="shared" si="12"/>
        <v>296560</v>
      </c>
      <c r="J226" s="269">
        <v>0</v>
      </c>
      <c r="K226" s="299">
        <v>296560</v>
      </c>
      <c r="L226" s="299">
        <v>296560</v>
      </c>
      <c r="M226" s="300">
        <v>0</v>
      </c>
      <c r="N226" s="274" t="s">
        <v>598</v>
      </c>
      <c r="O226" s="275"/>
      <c r="P226" s="276"/>
      <c r="Q226" s="275"/>
      <c r="R226" s="275"/>
    </row>
    <row r="227" s="217" customFormat="1" customHeight="1" spans="1:18">
      <c r="A227" s="307" t="s">
        <v>605</v>
      </c>
      <c r="B227" s="289"/>
      <c r="C227" s="289"/>
      <c r="D227" s="289"/>
      <c r="E227" s="310"/>
      <c r="F227" s="310"/>
      <c r="G227" s="273"/>
      <c r="H227" s="273"/>
      <c r="I227" s="269">
        <f t="shared" si="12"/>
        <v>5401278.21</v>
      </c>
      <c r="J227" s="269">
        <v>0</v>
      </c>
      <c r="K227" s="299">
        <v>5401278.21</v>
      </c>
      <c r="L227" s="299">
        <v>5401278.21</v>
      </c>
      <c r="M227" s="300">
        <v>0</v>
      </c>
      <c r="N227" s="270"/>
      <c r="O227" s="271"/>
      <c r="P227" s="276"/>
      <c r="Q227" s="271"/>
      <c r="R227" s="271"/>
    </row>
    <row r="228" s="217" customFormat="1" customHeight="1" spans="1:18">
      <c r="A228" s="288"/>
      <c r="B228" s="289" t="s">
        <v>134</v>
      </c>
      <c r="C228" s="289" t="s">
        <v>135</v>
      </c>
      <c r="D228" s="289" t="s">
        <v>150</v>
      </c>
      <c r="E228" s="294" t="s">
        <v>599</v>
      </c>
      <c r="F228" s="310"/>
      <c r="G228" s="273"/>
      <c r="H228" s="273"/>
      <c r="I228" s="269">
        <f t="shared" si="12"/>
        <v>3551938.21</v>
      </c>
      <c r="J228" s="269">
        <v>0</v>
      </c>
      <c r="K228" s="299">
        <v>3551938.21</v>
      </c>
      <c r="L228" s="299">
        <v>3551938.21</v>
      </c>
      <c r="M228" s="300">
        <v>0</v>
      </c>
      <c r="N228" s="274"/>
      <c r="O228" s="275"/>
      <c r="P228" s="276"/>
      <c r="Q228" s="275"/>
      <c r="R228" s="275"/>
    </row>
    <row r="229" s="217" customFormat="1" customHeight="1" spans="1:18">
      <c r="A229" s="288"/>
      <c r="B229" s="289" t="s">
        <v>134</v>
      </c>
      <c r="C229" s="289" t="s">
        <v>135</v>
      </c>
      <c r="D229" s="289" t="s">
        <v>150</v>
      </c>
      <c r="E229" s="294" t="s">
        <v>597</v>
      </c>
      <c r="F229" s="310"/>
      <c r="G229" s="273"/>
      <c r="H229" s="273"/>
      <c r="I229" s="269">
        <f t="shared" si="12"/>
        <v>272320</v>
      </c>
      <c r="J229" s="269">
        <v>0</v>
      </c>
      <c r="K229" s="299">
        <v>272320</v>
      </c>
      <c r="L229" s="299">
        <v>272320</v>
      </c>
      <c r="M229" s="300">
        <v>0</v>
      </c>
      <c r="N229" s="274" t="s">
        <v>598</v>
      </c>
      <c r="O229" s="275"/>
      <c r="P229" s="276"/>
      <c r="Q229" s="275"/>
      <c r="R229" s="275"/>
    </row>
    <row r="230" s="217" customFormat="1" customHeight="1" spans="1:18">
      <c r="A230" s="288"/>
      <c r="B230" s="289" t="s">
        <v>134</v>
      </c>
      <c r="C230" s="289" t="s">
        <v>135</v>
      </c>
      <c r="D230" s="289" t="s">
        <v>150</v>
      </c>
      <c r="E230" s="294" t="s">
        <v>600</v>
      </c>
      <c r="F230" s="310"/>
      <c r="G230" s="273"/>
      <c r="H230" s="273"/>
      <c r="I230" s="269">
        <f t="shared" si="12"/>
        <v>1577020</v>
      </c>
      <c r="J230" s="269">
        <v>0</v>
      </c>
      <c r="K230" s="299">
        <v>1577020</v>
      </c>
      <c r="L230" s="299">
        <v>1577020</v>
      </c>
      <c r="M230" s="300">
        <v>0</v>
      </c>
      <c r="N230" s="274"/>
      <c r="O230" s="275"/>
      <c r="P230" s="276"/>
      <c r="Q230" s="275"/>
      <c r="R230" s="275"/>
    </row>
    <row r="231" s="217" customFormat="1" customHeight="1" spans="1:18">
      <c r="A231" s="307" t="s">
        <v>606</v>
      </c>
      <c r="B231" s="289"/>
      <c r="C231" s="289"/>
      <c r="D231" s="289"/>
      <c r="E231" s="310"/>
      <c r="F231" s="310"/>
      <c r="G231" s="273"/>
      <c r="H231" s="273"/>
      <c r="I231" s="269">
        <f t="shared" si="12"/>
        <v>4590752.48</v>
      </c>
      <c r="J231" s="269">
        <v>0</v>
      </c>
      <c r="K231" s="299">
        <v>4590752.48</v>
      </c>
      <c r="L231" s="299">
        <v>4590752.48</v>
      </c>
      <c r="M231" s="300">
        <v>0</v>
      </c>
      <c r="N231" s="270"/>
      <c r="O231" s="271"/>
      <c r="P231" s="276"/>
      <c r="Q231" s="271"/>
      <c r="R231" s="271"/>
    </row>
    <row r="232" s="217" customFormat="1" customHeight="1" spans="1:18">
      <c r="A232" s="288"/>
      <c r="B232" s="289" t="s">
        <v>134</v>
      </c>
      <c r="C232" s="289" t="s">
        <v>135</v>
      </c>
      <c r="D232" s="289" t="s">
        <v>150</v>
      </c>
      <c r="E232" s="294" t="s">
        <v>600</v>
      </c>
      <c r="F232" s="310"/>
      <c r="G232" s="273"/>
      <c r="H232" s="273"/>
      <c r="I232" s="269">
        <f t="shared" si="12"/>
        <v>310270</v>
      </c>
      <c r="J232" s="269">
        <v>0</v>
      </c>
      <c r="K232" s="299">
        <v>310270</v>
      </c>
      <c r="L232" s="299">
        <v>310270</v>
      </c>
      <c r="M232" s="300">
        <v>0</v>
      </c>
      <c r="N232" s="274"/>
      <c r="O232" s="275"/>
      <c r="P232" s="276"/>
      <c r="Q232" s="275"/>
      <c r="R232" s="275"/>
    </row>
    <row r="233" s="217" customFormat="1" customHeight="1" spans="1:18">
      <c r="A233" s="288"/>
      <c r="B233" s="289" t="s">
        <v>134</v>
      </c>
      <c r="C233" s="289" t="s">
        <v>135</v>
      </c>
      <c r="D233" s="289" t="s">
        <v>150</v>
      </c>
      <c r="E233" s="294" t="s">
        <v>599</v>
      </c>
      <c r="F233" s="310"/>
      <c r="G233" s="273"/>
      <c r="H233" s="273"/>
      <c r="I233" s="269">
        <f t="shared" si="12"/>
        <v>3976362.48</v>
      </c>
      <c r="J233" s="269">
        <v>0</v>
      </c>
      <c r="K233" s="299">
        <v>3976362.48</v>
      </c>
      <c r="L233" s="299">
        <v>3976362.48</v>
      </c>
      <c r="M233" s="300">
        <v>0</v>
      </c>
      <c r="N233" s="274"/>
      <c r="O233" s="275"/>
      <c r="P233" s="276"/>
      <c r="Q233" s="275"/>
      <c r="R233" s="275"/>
    </row>
    <row r="234" s="217" customFormat="1" customHeight="1" spans="1:18">
      <c r="A234" s="288"/>
      <c r="B234" s="289" t="s">
        <v>134</v>
      </c>
      <c r="C234" s="289" t="s">
        <v>135</v>
      </c>
      <c r="D234" s="289" t="s">
        <v>150</v>
      </c>
      <c r="E234" s="294" t="s">
        <v>597</v>
      </c>
      <c r="F234" s="310"/>
      <c r="G234" s="273"/>
      <c r="H234" s="273"/>
      <c r="I234" s="269">
        <f t="shared" si="12"/>
        <v>304120</v>
      </c>
      <c r="J234" s="269">
        <v>0</v>
      </c>
      <c r="K234" s="299">
        <v>304120</v>
      </c>
      <c r="L234" s="299">
        <v>304120</v>
      </c>
      <c r="M234" s="300">
        <v>0</v>
      </c>
      <c r="N234" s="274" t="s">
        <v>598</v>
      </c>
      <c r="O234" s="275"/>
      <c r="P234" s="276"/>
      <c r="Q234" s="275"/>
      <c r="R234" s="275"/>
    </row>
    <row r="235" s="217" customFormat="1" customHeight="1" spans="1:18">
      <c r="A235" s="307" t="s">
        <v>607</v>
      </c>
      <c r="B235" s="289"/>
      <c r="C235" s="289"/>
      <c r="D235" s="289"/>
      <c r="E235" s="310"/>
      <c r="F235" s="310"/>
      <c r="G235" s="273"/>
      <c r="H235" s="273"/>
      <c r="I235" s="269">
        <f t="shared" si="12"/>
        <v>7860617.63</v>
      </c>
      <c r="J235" s="269">
        <v>0</v>
      </c>
      <c r="K235" s="299">
        <v>7860617.63</v>
      </c>
      <c r="L235" s="299">
        <v>7860617.63</v>
      </c>
      <c r="M235" s="300">
        <v>0</v>
      </c>
      <c r="N235" s="270"/>
      <c r="O235" s="271"/>
      <c r="P235" s="276"/>
      <c r="Q235" s="271"/>
      <c r="R235" s="271"/>
    </row>
    <row r="236" s="217" customFormat="1" customHeight="1" spans="1:18">
      <c r="A236" s="288"/>
      <c r="B236" s="289" t="s">
        <v>134</v>
      </c>
      <c r="C236" s="289" t="s">
        <v>135</v>
      </c>
      <c r="D236" s="289" t="s">
        <v>150</v>
      </c>
      <c r="E236" s="294" t="s">
        <v>600</v>
      </c>
      <c r="F236" s="310"/>
      <c r="G236" s="273"/>
      <c r="H236" s="273"/>
      <c r="I236" s="269">
        <f t="shared" si="12"/>
        <v>2133010</v>
      </c>
      <c r="J236" s="269">
        <v>0</v>
      </c>
      <c r="K236" s="299">
        <v>2133010</v>
      </c>
      <c r="L236" s="299">
        <v>2133010</v>
      </c>
      <c r="M236" s="300">
        <v>0</v>
      </c>
      <c r="N236" s="274"/>
      <c r="O236" s="275"/>
      <c r="P236" s="276"/>
      <c r="Q236" s="275"/>
      <c r="R236" s="275"/>
    </row>
    <row r="237" s="217" customFormat="1" customHeight="1" spans="1:18">
      <c r="A237" s="288"/>
      <c r="B237" s="289" t="s">
        <v>134</v>
      </c>
      <c r="C237" s="289" t="s">
        <v>135</v>
      </c>
      <c r="D237" s="289" t="s">
        <v>150</v>
      </c>
      <c r="E237" s="294" t="s">
        <v>597</v>
      </c>
      <c r="F237" s="310"/>
      <c r="G237" s="273"/>
      <c r="H237" s="273"/>
      <c r="I237" s="269">
        <f t="shared" si="12"/>
        <v>399640</v>
      </c>
      <c r="J237" s="269">
        <v>0</v>
      </c>
      <c r="K237" s="299">
        <v>399640</v>
      </c>
      <c r="L237" s="299">
        <v>399640</v>
      </c>
      <c r="M237" s="300">
        <v>0</v>
      </c>
      <c r="N237" s="274" t="s">
        <v>598</v>
      </c>
      <c r="O237" s="275"/>
      <c r="P237" s="276"/>
      <c r="Q237" s="275"/>
      <c r="R237" s="275"/>
    </row>
    <row r="238" s="217" customFormat="1" customHeight="1" spans="1:18">
      <c r="A238" s="288"/>
      <c r="B238" s="289" t="s">
        <v>134</v>
      </c>
      <c r="C238" s="289" t="s">
        <v>135</v>
      </c>
      <c r="D238" s="289" t="s">
        <v>150</v>
      </c>
      <c r="E238" s="294" t="s">
        <v>599</v>
      </c>
      <c r="F238" s="310"/>
      <c r="G238" s="273"/>
      <c r="H238" s="273"/>
      <c r="I238" s="269">
        <f t="shared" si="12"/>
        <v>5327967.63</v>
      </c>
      <c r="J238" s="269">
        <v>0</v>
      </c>
      <c r="K238" s="299">
        <v>5327967.63</v>
      </c>
      <c r="L238" s="299">
        <v>5327967.63</v>
      </c>
      <c r="M238" s="300">
        <v>0</v>
      </c>
      <c r="N238" s="274"/>
      <c r="O238" s="275"/>
      <c r="P238" s="276"/>
      <c r="Q238" s="275"/>
      <c r="R238" s="275"/>
    </row>
    <row r="239" s="217" customFormat="1" customHeight="1" spans="1:18">
      <c r="A239" s="307" t="s">
        <v>608</v>
      </c>
      <c r="B239" s="289"/>
      <c r="C239" s="289"/>
      <c r="D239" s="289"/>
      <c r="E239" s="310"/>
      <c r="F239" s="310"/>
      <c r="G239" s="273"/>
      <c r="H239" s="273"/>
      <c r="I239" s="269">
        <f t="shared" si="12"/>
        <v>14159709.12</v>
      </c>
      <c r="J239" s="269">
        <v>0</v>
      </c>
      <c r="K239" s="299">
        <v>14159709.12</v>
      </c>
      <c r="L239" s="299">
        <v>9569709.12</v>
      </c>
      <c r="M239" s="300">
        <v>4590000</v>
      </c>
      <c r="N239" s="270"/>
      <c r="O239" s="271"/>
      <c r="P239" s="276"/>
      <c r="Q239" s="271"/>
      <c r="R239" s="271"/>
    </row>
    <row r="240" s="217" customFormat="1" customHeight="1" spans="1:18">
      <c r="A240" s="288"/>
      <c r="B240" s="289" t="s">
        <v>342</v>
      </c>
      <c r="C240" s="289" t="s">
        <v>150</v>
      </c>
      <c r="D240" s="289" t="s">
        <v>150</v>
      </c>
      <c r="E240" s="294" t="s">
        <v>597</v>
      </c>
      <c r="F240" s="310"/>
      <c r="G240" s="273"/>
      <c r="H240" s="273"/>
      <c r="I240" s="269">
        <f t="shared" si="12"/>
        <v>946000</v>
      </c>
      <c r="J240" s="269">
        <v>0</v>
      </c>
      <c r="K240" s="299">
        <v>946000</v>
      </c>
      <c r="L240" s="299">
        <v>946000</v>
      </c>
      <c r="M240" s="300">
        <v>0</v>
      </c>
      <c r="N240" s="274" t="s">
        <v>598</v>
      </c>
      <c r="O240" s="275"/>
      <c r="P240" s="276"/>
      <c r="Q240" s="275"/>
      <c r="R240" s="275"/>
    </row>
    <row r="241" s="217" customFormat="1" customHeight="1" spans="1:18">
      <c r="A241" s="288"/>
      <c r="B241" s="289" t="s">
        <v>342</v>
      </c>
      <c r="C241" s="289" t="s">
        <v>150</v>
      </c>
      <c r="D241" s="289" t="s">
        <v>150</v>
      </c>
      <c r="E241" s="294" t="s">
        <v>600</v>
      </c>
      <c r="F241" s="310"/>
      <c r="G241" s="273"/>
      <c r="H241" s="273"/>
      <c r="I241" s="269">
        <f t="shared" si="12"/>
        <v>2693025</v>
      </c>
      <c r="J241" s="269">
        <v>0</v>
      </c>
      <c r="K241" s="299">
        <v>2693025</v>
      </c>
      <c r="L241" s="299">
        <v>2693025</v>
      </c>
      <c r="M241" s="300">
        <v>0</v>
      </c>
      <c r="N241" s="274"/>
      <c r="O241" s="275"/>
      <c r="P241" s="276"/>
      <c r="Q241" s="275"/>
      <c r="R241" s="275"/>
    </row>
    <row r="242" s="217" customFormat="1" customHeight="1" spans="1:18">
      <c r="A242" s="288"/>
      <c r="B242" s="289" t="s">
        <v>342</v>
      </c>
      <c r="C242" s="289" t="s">
        <v>150</v>
      </c>
      <c r="D242" s="289" t="s">
        <v>150</v>
      </c>
      <c r="E242" s="294" t="s">
        <v>599</v>
      </c>
      <c r="F242" s="310"/>
      <c r="G242" s="273"/>
      <c r="H242" s="273"/>
      <c r="I242" s="269">
        <f t="shared" si="12"/>
        <v>5930684.12</v>
      </c>
      <c r="J242" s="269">
        <v>0</v>
      </c>
      <c r="K242" s="299">
        <v>5930684.12</v>
      </c>
      <c r="L242" s="299">
        <v>5930684.12</v>
      </c>
      <c r="M242" s="300">
        <v>0</v>
      </c>
      <c r="N242" s="274"/>
      <c r="O242" s="275"/>
      <c r="P242" s="276"/>
      <c r="Q242" s="275"/>
      <c r="R242" s="275"/>
    </row>
    <row r="243" s="217" customFormat="1" customHeight="1" spans="1:18">
      <c r="A243" s="288"/>
      <c r="B243" s="289" t="s">
        <v>342</v>
      </c>
      <c r="C243" s="289" t="s">
        <v>136</v>
      </c>
      <c r="D243" s="289" t="s">
        <v>136</v>
      </c>
      <c r="E243" s="310"/>
      <c r="F243" s="294" t="s">
        <v>609</v>
      </c>
      <c r="G243" s="273"/>
      <c r="H243" s="273"/>
      <c r="I243" s="269">
        <f t="shared" si="12"/>
        <v>4590000</v>
      </c>
      <c r="J243" s="269">
        <v>0</v>
      </c>
      <c r="K243" s="299">
        <v>4590000</v>
      </c>
      <c r="L243" s="299">
        <v>0</v>
      </c>
      <c r="M243" s="300">
        <v>4590000</v>
      </c>
      <c r="N243" s="274" t="s">
        <v>609</v>
      </c>
      <c r="O243" s="275"/>
      <c r="P243" s="276">
        <f>K243-G243</f>
        <v>4590000</v>
      </c>
      <c r="Q243" s="275"/>
      <c r="R243" s="275"/>
    </row>
    <row r="244" s="217" customFormat="1" customHeight="1" spans="1:18">
      <c r="A244" s="307" t="s">
        <v>610</v>
      </c>
      <c r="B244" s="289"/>
      <c r="C244" s="289"/>
      <c r="D244" s="289"/>
      <c r="E244" s="310"/>
      <c r="F244" s="310"/>
      <c r="G244" s="273"/>
      <c r="H244" s="273"/>
      <c r="I244" s="269">
        <f t="shared" si="12"/>
        <v>313955372.74</v>
      </c>
      <c r="J244" s="269">
        <v>0</v>
      </c>
      <c r="K244" s="299">
        <v>313955372.74</v>
      </c>
      <c r="L244" s="299">
        <v>313955372.74</v>
      </c>
      <c r="M244" s="300">
        <v>0</v>
      </c>
      <c r="N244" s="270"/>
      <c r="O244" s="271"/>
      <c r="P244" s="276"/>
      <c r="Q244" s="271"/>
      <c r="R244" s="271"/>
    </row>
    <row r="245" s="217" customFormat="1" customHeight="1" spans="1:18">
      <c r="A245" s="288"/>
      <c r="B245" s="289" t="s">
        <v>342</v>
      </c>
      <c r="C245" s="289" t="s">
        <v>193</v>
      </c>
      <c r="D245" s="289" t="s">
        <v>193</v>
      </c>
      <c r="E245" s="294" t="s">
        <v>600</v>
      </c>
      <c r="F245" s="310"/>
      <c r="G245" s="273"/>
      <c r="H245" s="273"/>
      <c r="I245" s="269">
        <f t="shared" si="12"/>
        <v>92926115</v>
      </c>
      <c r="J245" s="269">
        <v>0</v>
      </c>
      <c r="K245" s="299">
        <v>92926115</v>
      </c>
      <c r="L245" s="299">
        <v>92926115</v>
      </c>
      <c r="M245" s="300">
        <v>0</v>
      </c>
      <c r="N245" s="274"/>
      <c r="O245" s="275"/>
      <c r="P245" s="276"/>
      <c r="Q245" s="275"/>
      <c r="R245" s="275"/>
    </row>
    <row r="246" s="217" customFormat="1" customHeight="1" spans="1:18">
      <c r="A246" s="288"/>
      <c r="B246" s="289" t="s">
        <v>342</v>
      </c>
      <c r="C246" s="289" t="s">
        <v>193</v>
      </c>
      <c r="D246" s="289" t="s">
        <v>193</v>
      </c>
      <c r="E246" s="294" t="s">
        <v>599</v>
      </c>
      <c r="F246" s="310"/>
      <c r="G246" s="273"/>
      <c r="H246" s="273"/>
      <c r="I246" s="269">
        <f t="shared" si="12"/>
        <v>221029257.74</v>
      </c>
      <c r="J246" s="269">
        <v>0</v>
      </c>
      <c r="K246" s="299">
        <v>221029257.74</v>
      </c>
      <c r="L246" s="299">
        <v>221029257.74</v>
      </c>
      <c r="M246" s="300">
        <v>0</v>
      </c>
      <c r="N246" s="274"/>
      <c r="O246" s="275"/>
      <c r="P246" s="276"/>
      <c r="Q246" s="275"/>
      <c r="R246" s="275"/>
    </row>
    <row r="247" s="217" customFormat="1" customHeight="1" spans="1:18">
      <c r="A247" s="307" t="s">
        <v>611</v>
      </c>
      <c r="B247" s="289"/>
      <c r="C247" s="289"/>
      <c r="D247" s="289"/>
      <c r="E247" s="310"/>
      <c r="F247" s="310"/>
      <c r="G247" s="273"/>
      <c r="H247" s="273"/>
      <c r="I247" s="269">
        <f t="shared" si="12"/>
        <v>875000</v>
      </c>
      <c r="J247" s="269">
        <v>0</v>
      </c>
      <c r="K247" s="299">
        <v>875000</v>
      </c>
      <c r="L247" s="299">
        <v>875000</v>
      </c>
      <c r="M247" s="300">
        <v>0</v>
      </c>
      <c r="N247" s="270"/>
      <c r="O247" s="271"/>
      <c r="P247" s="276"/>
      <c r="Q247" s="271"/>
      <c r="R247" s="271"/>
    </row>
    <row r="248" s="217" customFormat="1" customHeight="1" spans="1:18">
      <c r="A248" s="288"/>
      <c r="B248" s="289">
        <v>203</v>
      </c>
      <c r="C248" s="289" t="s">
        <v>156</v>
      </c>
      <c r="D248" s="289" t="s">
        <v>155</v>
      </c>
      <c r="E248" s="310"/>
      <c r="F248" s="294" t="s">
        <v>612</v>
      </c>
      <c r="G248" s="273">
        <v>1060000</v>
      </c>
      <c r="H248" s="273">
        <v>1060000</v>
      </c>
      <c r="I248" s="269">
        <f t="shared" si="12"/>
        <v>875000</v>
      </c>
      <c r="J248" s="269">
        <v>0</v>
      </c>
      <c r="K248" s="299">
        <v>875000</v>
      </c>
      <c r="L248" s="299">
        <v>875000</v>
      </c>
      <c r="M248" s="300">
        <v>0</v>
      </c>
      <c r="N248" s="274" t="s">
        <v>613</v>
      </c>
      <c r="O248" s="274" t="s">
        <v>614</v>
      </c>
      <c r="P248" s="276">
        <f>K248-G248</f>
        <v>-185000</v>
      </c>
      <c r="Q248" s="275"/>
      <c r="R248" s="275">
        <v>-18.5</v>
      </c>
    </row>
    <row r="249" s="217" customFormat="1" customHeight="1" spans="1:18">
      <c r="A249" s="307" t="s">
        <v>615</v>
      </c>
      <c r="B249" s="289"/>
      <c r="C249" s="289"/>
      <c r="D249" s="289"/>
      <c r="E249" s="310"/>
      <c r="F249" s="310"/>
      <c r="G249" s="273"/>
      <c r="H249" s="273"/>
      <c r="I249" s="269">
        <f t="shared" si="12"/>
        <v>7776318.05</v>
      </c>
      <c r="J249" s="269">
        <v>0</v>
      </c>
      <c r="K249" s="299">
        <v>7776318.05</v>
      </c>
      <c r="L249" s="299">
        <v>7776318.05</v>
      </c>
      <c r="M249" s="300">
        <v>0</v>
      </c>
      <c r="N249" s="270"/>
      <c r="O249" s="271"/>
      <c r="P249" s="276"/>
      <c r="Q249" s="271"/>
      <c r="R249" s="271"/>
    </row>
    <row r="250" s="217" customFormat="1" customHeight="1" spans="1:18">
      <c r="A250" s="288"/>
      <c r="B250" s="289" t="s">
        <v>134</v>
      </c>
      <c r="C250" s="289" t="s">
        <v>172</v>
      </c>
      <c r="D250" s="289" t="s">
        <v>150</v>
      </c>
      <c r="E250" s="294" t="s">
        <v>597</v>
      </c>
      <c r="F250" s="310"/>
      <c r="G250" s="273"/>
      <c r="H250" s="273"/>
      <c r="I250" s="269">
        <f t="shared" si="12"/>
        <v>1399600</v>
      </c>
      <c r="J250" s="269">
        <v>0</v>
      </c>
      <c r="K250" s="299">
        <v>1399600</v>
      </c>
      <c r="L250" s="299">
        <v>1399600</v>
      </c>
      <c r="M250" s="300">
        <v>0</v>
      </c>
      <c r="N250" s="274" t="s">
        <v>598</v>
      </c>
      <c r="O250" s="275"/>
      <c r="P250" s="276"/>
      <c r="Q250" s="275"/>
      <c r="R250" s="275"/>
    </row>
    <row r="251" s="217" customFormat="1" customHeight="1" spans="1:18">
      <c r="A251" s="288"/>
      <c r="B251" s="289" t="s">
        <v>134</v>
      </c>
      <c r="C251" s="289" t="s">
        <v>172</v>
      </c>
      <c r="D251" s="289" t="s">
        <v>150</v>
      </c>
      <c r="E251" s="294" t="s">
        <v>599</v>
      </c>
      <c r="F251" s="310"/>
      <c r="G251" s="273"/>
      <c r="H251" s="273"/>
      <c r="I251" s="269">
        <f t="shared" si="12"/>
        <v>6011323.05</v>
      </c>
      <c r="J251" s="269">
        <v>0</v>
      </c>
      <c r="K251" s="299">
        <v>6011323.05</v>
      </c>
      <c r="L251" s="299">
        <v>6011323.05</v>
      </c>
      <c r="M251" s="300">
        <v>0</v>
      </c>
      <c r="N251" s="274"/>
      <c r="O251" s="275"/>
      <c r="P251" s="276"/>
      <c r="Q251" s="275"/>
      <c r="R251" s="275"/>
    </row>
    <row r="252" s="217" customFormat="1" customHeight="1" spans="1:18">
      <c r="A252" s="288"/>
      <c r="B252" s="289" t="s">
        <v>134</v>
      </c>
      <c r="C252" s="289" t="s">
        <v>172</v>
      </c>
      <c r="D252" s="289" t="s">
        <v>150</v>
      </c>
      <c r="E252" s="294" t="s">
        <v>600</v>
      </c>
      <c r="F252" s="310"/>
      <c r="G252" s="273"/>
      <c r="H252" s="273"/>
      <c r="I252" s="269">
        <f t="shared" si="12"/>
        <v>365395</v>
      </c>
      <c r="J252" s="269">
        <v>0</v>
      </c>
      <c r="K252" s="299">
        <v>365395</v>
      </c>
      <c r="L252" s="299">
        <v>365395</v>
      </c>
      <c r="M252" s="300">
        <v>0</v>
      </c>
      <c r="N252" s="274"/>
      <c r="O252" s="275"/>
      <c r="P252" s="276"/>
      <c r="Q252" s="275"/>
      <c r="R252" s="275"/>
    </row>
    <row r="253" s="217" customFormat="1" customHeight="1" spans="1:18">
      <c r="A253" s="307" t="s">
        <v>616</v>
      </c>
      <c r="B253" s="289"/>
      <c r="C253" s="289"/>
      <c r="D253" s="289"/>
      <c r="E253" s="310"/>
      <c r="F253" s="310"/>
      <c r="G253" s="273"/>
      <c r="H253" s="273"/>
      <c r="I253" s="269">
        <f t="shared" si="12"/>
        <v>5126780.52</v>
      </c>
      <c r="J253" s="269">
        <v>0</v>
      </c>
      <c r="K253" s="299">
        <f>SUM(K254:K258)</f>
        <v>5126780.52</v>
      </c>
      <c r="L253" s="299">
        <f>SUM(L254:L258)</f>
        <v>5126780.52</v>
      </c>
      <c r="M253" s="300">
        <v>0</v>
      </c>
      <c r="N253" s="270"/>
      <c r="O253" s="271"/>
      <c r="P253" s="276"/>
      <c r="Q253" s="311"/>
      <c r="R253" s="311"/>
    </row>
    <row r="254" s="217" customFormat="1" customHeight="1" spans="1:18">
      <c r="A254" s="288"/>
      <c r="B254" s="289" t="s">
        <v>134</v>
      </c>
      <c r="C254" s="289" t="s">
        <v>177</v>
      </c>
      <c r="D254" s="289" t="s">
        <v>150</v>
      </c>
      <c r="E254" s="294" t="s">
        <v>600</v>
      </c>
      <c r="F254" s="310"/>
      <c r="G254" s="273"/>
      <c r="H254" s="273"/>
      <c r="I254" s="269">
        <f t="shared" si="12"/>
        <v>864705</v>
      </c>
      <c r="J254" s="269">
        <v>0</v>
      </c>
      <c r="K254" s="299">
        <v>864705</v>
      </c>
      <c r="L254" s="299">
        <v>864705</v>
      </c>
      <c r="M254" s="300">
        <v>0</v>
      </c>
      <c r="N254" s="274"/>
      <c r="O254" s="275"/>
      <c r="P254" s="276"/>
      <c r="Q254" s="275"/>
      <c r="R254" s="275"/>
    </row>
    <row r="255" s="217" customFormat="1" customHeight="1" spans="1:18">
      <c r="A255" s="288"/>
      <c r="B255" s="289" t="s">
        <v>134</v>
      </c>
      <c r="C255" s="289" t="s">
        <v>177</v>
      </c>
      <c r="D255" s="289" t="s">
        <v>150</v>
      </c>
      <c r="E255" s="294" t="s">
        <v>597</v>
      </c>
      <c r="F255" s="310"/>
      <c r="G255" s="273"/>
      <c r="H255" s="273"/>
      <c r="I255" s="269">
        <f t="shared" si="12"/>
        <v>806280</v>
      </c>
      <c r="J255" s="269">
        <v>0</v>
      </c>
      <c r="K255" s="299">
        <v>806280</v>
      </c>
      <c r="L255" s="299">
        <v>806280</v>
      </c>
      <c r="M255" s="300">
        <v>0</v>
      </c>
      <c r="N255" s="274" t="s">
        <v>598</v>
      </c>
      <c r="O255" s="275"/>
      <c r="P255" s="276"/>
      <c r="Q255" s="275"/>
      <c r="R255" s="275"/>
    </row>
    <row r="256" s="217" customFormat="1" customHeight="1" spans="1:18">
      <c r="A256" s="288"/>
      <c r="B256" s="289" t="s">
        <v>134</v>
      </c>
      <c r="C256" s="289" t="s">
        <v>177</v>
      </c>
      <c r="D256" s="289" t="s">
        <v>150</v>
      </c>
      <c r="E256" s="294" t="s">
        <v>599</v>
      </c>
      <c r="F256" s="310"/>
      <c r="G256" s="273"/>
      <c r="H256" s="273"/>
      <c r="I256" s="269">
        <f t="shared" si="12"/>
        <v>2995795.52</v>
      </c>
      <c r="J256" s="269">
        <v>0</v>
      </c>
      <c r="K256" s="299">
        <v>2995795.52</v>
      </c>
      <c r="L256" s="299">
        <v>2995795.52</v>
      </c>
      <c r="M256" s="300">
        <v>0</v>
      </c>
      <c r="N256" s="274"/>
      <c r="O256" s="275"/>
      <c r="P256" s="276"/>
      <c r="Q256" s="275"/>
      <c r="R256" s="275"/>
    </row>
    <row r="257" s="217" customFormat="1" customHeight="1" spans="1:18">
      <c r="A257" s="288"/>
      <c r="B257" s="289" t="s">
        <v>134</v>
      </c>
      <c r="C257" s="289" t="s">
        <v>177</v>
      </c>
      <c r="D257" s="289" t="s">
        <v>178</v>
      </c>
      <c r="E257" s="310"/>
      <c r="F257" s="294" t="s">
        <v>617</v>
      </c>
      <c r="G257" s="273">
        <v>500000</v>
      </c>
      <c r="H257" s="273">
        <v>500000</v>
      </c>
      <c r="I257" s="269">
        <f t="shared" si="12"/>
        <v>400000</v>
      </c>
      <c r="J257" s="269">
        <v>0</v>
      </c>
      <c r="K257" s="299">
        <v>400000</v>
      </c>
      <c r="L257" s="299">
        <v>400000</v>
      </c>
      <c r="M257" s="300">
        <v>0</v>
      </c>
      <c r="N257" s="270"/>
      <c r="O257" s="270" t="s">
        <v>295</v>
      </c>
      <c r="P257" s="276">
        <f>K257-G257</f>
        <v>-100000</v>
      </c>
      <c r="Q257" s="271"/>
      <c r="R257" s="271">
        <v>10</v>
      </c>
    </row>
    <row r="258" s="217" customFormat="1" customHeight="1" spans="1:18">
      <c r="A258" s="288"/>
      <c r="B258" s="289" t="s">
        <v>134</v>
      </c>
      <c r="C258" s="289" t="s">
        <v>177</v>
      </c>
      <c r="D258" s="289" t="s">
        <v>178</v>
      </c>
      <c r="E258" s="310"/>
      <c r="F258" s="294" t="s">
        <v>618</v>
      </c>
      <c r="G258" s="273">
        <v>60000</v>
      </c>
      <c r="H258" s="273">
        <v>60000</v>
      </c>
      <c r="I258" s="269">
        <f t="shared" si="12"/>
        <v>60000</v>
      </c>
      <c r="J258" s="269">
        <v>0</v>
      </c>
      <c r="K258" s="299">
        <v>60000</v>
      </c>
      <c r="L258" s="299">
        <v>60000</v>
      </c>
      <c r="M258" s="300">
        <v>0</v>
      </c>
      <c r="N258" s="270"/>
      <c r="O258" s="271"/>
      <c r="P258" s="276">
        <f>K258-G258</f>
        <v>0</v>
      </c>
      <c r="Q258" s="271"/>
      <c r="R258" s="271"/>
    </row>
    <row r="259" s="217" customFormat="1" customHeight="1" spans="1:18">
      <c r="A259" s="307" t="s">
        <v>619</v>
      </c>
      <c r="B259" s="289"/>
      <c r="C259" s="289"/>
      <c r="D259" s="289"/>
      <c r="E259" s="310"/>
      <c r="F259" s="310"/>
      <c r="G259" s="273"/>
      <c r="H259" s="273"/>
      <c r="I259" s="269">
        <f t="shared" si="12"/>
        <v>4945843.69</v>
      </c>
      <c r="J259" s="269">
        <v>0</v>
      </c>
      <c r="K259" s="299">
        <v>4945843.69</v>
      </c>
      <c r="L259" s="299">
        <v>4945843.69</v>
      </c>
      <c r="M259" s="300">
        <v>0</v>
      </c>
      <c r="N259" s="270"/>
      <c r="O259" s="271"/>
      <c r="P259" s="276"/>
      <c r="Q259" s="271"/>
      <c r="R259" s="271"/>
    </row>
    <row r="260" s="217" customFormat="1" customHeight="1" spans="1:18">
      <c r="A260" s="288"/>
      <c r="B260" s="289" t="s">
        <v>134</v>
      </c>
      <c r="C260" s="289" t="s">
        <v>140</v>
      </c>
      <c r="D260" s="289" t="s">
        <v>150</v>
      </c>
      <c r="E260" s="294" t="s">
        <v>600</v>
      </c>
      <c r="F260" s="310"/>
      <c r="G260" s="273"/>
      <c r="H260" s="273"/>
      <c r="I260" s="269">
        <f t="shared" si="12"/>
        <v>1007175</v>
      </c>
      <c r="J260" s="269">
        <v>0</v>
      </c>
      <c r="K260" s="299">
        <v>1007175</v>
      </c>
      <c r="L260" s="299">
        <v>1007175</v>
      </c>
      <c r="M260" s="300">
        <v>0</v>
      </c>
      <c r="N260" s="274"/>
      <c r="O260" s="275"/>
      <c r="P260" s="276"/>
      <c r="Q260" s="275"/>
      <c r="R260" s="275"/>
    </row>
    <row r="261" s="217" customFormat="1" customHeight="1" spans="1:18">
      <c r="A261" s="288"/>
      <c r="B261" s="289" t="s">
        <v>134</v>
      </c>
      <c r="C261" s="289" t="s">
        <v>140</v>
      </c>
      <c r="D261" s="289" t="s">
        <v>150</v>
      </c>
      <c r="E261" s="294" t="s">
        <v>599</v>
      </c>
      <c r="F261" s="310"/>
      <c r="G261" s="273"/>
      <c r="H261" s="273"/>
      <c r="I261" s="269">
        <f t="shared" si="12"/>
        <v>3160348.69</v>
      </c>
      <c r="J261" s="269">
        <v>0</v>
      </c>
      <c r="K261" s="299">
        <v>3160348.69</v>
      </c>
      <c r="L261" s="299">
        <v>3160348.69</v>
      </c>
      <c r="M261" s="300">
        <v>0</v>
      </c>
      <c r="N261" s="274"/>
      <c r="O261" s="275"/>
      <c r="P261" s="276"/>
      <c r="Q261" s="275"/>
      <c r="R261" s="275"/>
    </row>
    <row r="262" s="217" customFormat="1" customHeight="1" spans="1:18">
      <c r="A262" s="288"/>
      <c r="B262" s="289" t="s">
        <v>134</v>
      </c>
      <c r="C262" s="289" t="s">
        <v>140</v>
      </c>
      <c r="D262" s="289" t="s">
        <v>150</v>
      </c>
      <c r="E262" s="294" t="s">
        <v>597</v>
      </c>
      <c r="F262" s="310"/>
      <c r="G262" s="273"/>
      <c r="H262" s="273"/>
      <c r="I262" s="269">
        <f t="shared" ref="I262:I325" si="13">J262+K262</f>
        <v>778320</v>
      </c>
      <c r="J262" s="269">
        <v>0</v>
      </c>
      <c r="K262" s="299">
        <v>778320</v>
      </c>
      <c r="L262" s="299">
        <v>778320</v>
      </c>
      <c r="M262" s="300">
        <v>0</v>
      </c>
      <c r="N262" s="274" t="s">
        <v>598</v>
      </c>
      <c r="O262" s="275"/>
      <c r="P262" s="276"/>
      <c r="Q262" s="275"/>
      <c r="R262" s="275"/>
    </row>
    <row r="263" s="217" customFormat="1" customHeight="1" spans="1:18">
      <c r="A263" s="307" t="s">
        <v>620</v>
      </c>
      <c r="B263" s="289"/>
      <c r="C263" s="289"/>
      <c r="D263" s="289"/>
      <c r="E263" s="310"/>
      <c r="F263" s="310"/>
      <c r="G263" s="273"/>
      <c r="H263" s="273"/>
      <c r="I263" s="269">
        <f t="shared" si="13"/>
        <v>1974033.67</v>
      </c>
      <c r="J263" s="269">
        <v>0</v>
      </c>
      <c r="K263" s="299">
        <v>1974033.67</v>
      </c>
      <c r="L263" s="299">
        <v>1974033.67</v>
      </c>
      <c r="M263" s="300">
        <v>0</v>
      </c>
      <c r="N263" s="270"/>
      <c r="O263" s="271"/>
      <c r="P263" s="276"/>
      <c r="Q263" s="271"/>
      <c r="R263" s="271"/>
    </row>
    <row r="264" s="217" customFormat="1" customHeight="1" spans="1:18">
      <c r="A264" s="288"/>
      <c r="B264" s="289" t="s">
        <v>134</v>
      </c>
      <c r="C264" s="289" t="s">
        <v>161</v>
      </c>
      <c r="D264" s="289" t="s">
        <v>150</v>
      </c>
      <c r="E264" s="294" t="s">
        <v>599</v>
      </c>
      <c r="F264" s="310"/>
      <c r="G264" s="273"/>
      <c r="H264" s="273"/>
      <c r="I264" s="269">
        <f t="shared" si="13"/>
        <v>1511283.67</v>
      </c>
      <c r="J264" s="269">
        <v>0</v>
      </c>
      <c r="K264" s="299">
        <v>1511283.67</v>
      </c>
      <c r="L264" s="299">
        <v>1511283.67</v>
      </c>
      <c r="M264" s="300">
        <v>0</v>
      </c>
      <c r="N264" s="274"/>
      <c r="O264" s="275"/>
      <c r="P264" s="276"/>
      <c r="Q264" s="275"/>
      <c r="R264" s="275"/>
    </row>
    <row r="265" s="217" customFormat="1" customHeight="1" spans="1:18">
      <c r="A265" s="288"/>
      <c r="B265" s="289" t="s">
        <v>134</v>
      </c>
      <c r="C265" s="289" t="s">
        <v>161</v>
      </c>
      <c r="D265" s="289" t="s">
        <v>150</v>
      </c>
      <c r="E265" s="294" t="s">
        <v>597</v>
      </c>
      <c r="F265" s="310"/>
      <c r="G265" s="273"/>
      <c r="H265" s="273"/>
      <c r="I265" s="269">
        <f t="shared" si="13"/>
        <v>358760</v>
      </c>
      <c r="J265" s="269">
        <v>0</v>
      </c>
      <c r="K265" s="299">
        <v>358760</v>
      </c>
      <c r="L265" s="299">
        <v>358760</v>
      </c>
      <c r="M265" s="300">
        <v>0</v>
      </c>
      <c r="N265" s="274" t="s">
        <v>598</v>
      </c>
      <c r="O265" s="275"/>
      <c r="P265" s="276"/>
      <c r="Q265" s="275"/>
      <c r="R265" s="275"/>
    </row>
    <row r="266" s="217" customFormat="1" customHeight="1" spans="1:18">
      <c r="A266" s="288"/>
      <c r="B266" s="289" t="s">
        <v>134</v>
      </c>
      <c r="C266" s="289" t="s">
        <v>161</v>
      </c>
      <c r="D266" s="289" t="s">
        <v>150</v>
      </c>
      <c r="E266" s="294" t="s">
        <v>600</v>
      </c>
      <c r="F266" s="310"/>
      <c r="G266" s="273"/>
      <c r="H266" s="273"/>
      <c r="I266" s="269">
        <f t="shared" si="13"/>
        <v>103990</v>
      </c>
      <c r="J266" s="269">
        <v>0</v>
      </c>
      <c r="K266" s="299">
        <v>103990</v>
      </c>
      <c r="L266" s="299">
        <v>103990</v>
      </c>
      <c r="M266" s="300">
        <v>0</v>
      </c>
      <c r="N266" s="274"/>
      <c r="O266" s="275"/>
      <c r="P266" s="276"/>
      <c r="Q266" s="275"/>
      <c r="R266" s="275"/>
    </row>
    <row r="267" s="217" customFormat="1" customHeight="1" spans="1:18">
      <c r="A267" s="307" t="s">
        <v>621</v>
      </c>
      <c r="B267" s="289"/>
      <c r="C267" s="289"/>
      <c r="D267" s="289"/>
      <c r="E267" s="310"/>
      <c r="F267" s="310"/>
      <c r="G267" s="273"/>
      <c r="H267" s="273"/>
      <c r="I267" s="269">
        <f t="shared" si="13"/>
        <v>1900186.06</v>
      </c>
      <c r="J267" s="269">
        <v>0</v>
      </c>
      <c r="K267" s="315">
        <v>1900186.06</v>
      </c>
      <c r="L267" s="315">
        <v>1900186.06</v>
      </c>
      <c r="M267" s="300">
        <v>0</v>
      </c>
      <c r="N267" s="270"/>
      <c r="O267" s="271"/>
      <c r="P267" s="276"/>
      <c r="Q267" s="271"/>
      <c r="R267" s="271"/>
    </row>
    <row r="268" s="217" customFormat="1" customHeight="1" spans="1:18">
      <c r="A268" s="288"/>
      <c r="B268" s="289" t="s">
        <v>134</v>
      </c>
      <c r="C268" s="289" t="s">
        <v>166</v>
      </c>
      <c r="D268" s="289" t="s">
        <v>150</v>
      </c>
      <c r="E268" s="294" t="s">
        <v>597</v>
      </c>
      <c r="F268" s="310"/>
      <c r="G268" s="273"/>
      <c r="H268" s="273"/>
      <c r="I268" s="269">
        <f t="shared" si="13"/>
        <v>264200</v>
      </c>
      <c r="J268" s="269">
        <v>0</v>
      </c>
      <c r="K268" s="299">
        <v>264200</v>
      </c>
      <c r="L268" s="299">
        <v>264200</v>
      </c>
      <c r="M268" s="300">
        <v>0</v>
      </c>
      <c r="N268" s="274" t="s">
        <v>598</v>
      </c>
      <c r="O268" s="275"/>
      <c r="P268" s="276"/>
      <c r="Q268" s="275"/>
      <c r="R268" s="275"/>
    </row>
    <row r="269" s="217" customFormat="1" customHeight="1" spans="1:18">
      <c r="A269" s="288"/>
      <c r="B269" s="289" t="s">
        <v>134</v>
      </c>
      <c r="C269" s="289" t="s">
        <v>166</v>
      </c>
      <c r="D269" s="289" t="s">
        <v>150</v>
      </c>
      <c r="E269" s="294" t="s">
        <v>599</v>
      </c>
      <c r="F269" s="310"/>
      <c r="G269" s="273"/>
      <c r="H269" s="273"/>
      <c r="I269" s="269">
        <f t="shared" si="13"/>
        <v>1119316.06</v>
      </c>
      <c r="J269" s="269">
        <v>0</v>
      </c>
      <c r="K269" s="299">
        <v>1119316.06</v>
      </c>
      <c r="L269" s="299">
        <v>1119316.06</v>
      </c>
      <c r="M269" s="300">
        <v>0</v>
      </c>
      <c r="N269" s="274"/>
      <c r="O269" s="275"/>
      <c r="P269" s="276"/>
      <c r="Q269" s="275"/>
      <c r="R269" s="275"/>
    </row>
    <row r="270" s="217" customFormat="1" customHeight="1" spans="1:18">
      <c r="A270" s="288"/>
      <c r="B270" s="289" t="s">
        <v>134</v>
      </c>
      <c r="C270" s="289" t="s">
        <v>166</v>
      </c>
      <c r="D270" s="289" t="s">
        <v>150</v>
      </c>
      <c r="E270" s="294" t="s">
        <v>600</v>
      </c>
      <c r="F270" s="310"/>
      <c r="G270" s="273"/>
      <c r="H270" s="273"/>
      <c r="I270" s="269">
        <f t="shared" si="13"/>
        <v>436670</v>
      </c>
      <c r="J270" s="269">
        <v>0</v>
      </c>
      <c r="K270" s="299">
        <v>436670</v>
      </c>
      <c r="L270" s="299">
        <v>436670</v>
      </c>
      <c r="M270" s="300">
        <v>0</v>
      </c>
      <c r="N270" s="274"/>
      <c r="O270" s="275"/>
      <c r="P270" s="276"/>
      <c r="Q270" s="275"/>
      <c r="R270" s="275"/>
    </row>
    <row r="271" s="217" customFormat="1" customHeight="1" spans="1:18">
      <c r="A271" s="288"/>
      <c r="B271" s="289" t="s">
        <v>134</v>
      </c>
      <c r="C271" s="289" t="s">
        <v>166</v>
      </c>
      <c r="D271" s="289" t="s">
        <v>136</v>
      </c>
      <c r="E271" s="310"/>
      <c r="F271" s="294" t="s">
        <v>622</v>
      </c>
      <c r="G271" s="273">
        <v>100000</v>
      </c>
      <c r="H271" s="273">
        <v>100000</v>
      </c>
      <c r="I271" s="269">
        <f t="shared" si="13"/>
        <v>80000</v>
      </c>
      <c r="J271" s="269">
        <v>0</v>
      </c>
      <c r="K271" s="299">
        <v>80000</v>
      </c>
      <c r="L271" s="299">
        <v>80000</v>
      </c>
      <c r="M271" s="300">
        <v>0</v>
      </c>
      <c r="N271" s="270"/>
      <c r="O271" s="270" t="s">
        <v>223</v>
      </c>
      <c r="P271" s="276">
        <f>K271-G271</f>
        <v>-20000</v>
      </c>
      <c r="Q271" s="271"/>
      <c r="R271" s="271">
        <v>2</v>
      </c>
    </row>
    <row r="272" s="217" customFormat="1" customHeight="1" spans="1:18">
      <c r="A272" s="307" t="s">
        <v>623</v>
      </c>
      <c r="B272" s="289"/>
      <c r="C272" s="289"/>
      <c r="D272" s="289"/>
      <c r="E272" s="310"/>
      <c r="F272" s="310"/>
      <c r="G272" s="273"/>
      <c r="H272" s="273"/>
      <c r="I272" s="269">
        <f t="shared" si="13"/>
        <v>1662520.91</v>
      </c>
      <c r="J272" s="269">
        <v>0</v>
      </c>
      <c r="K272" s="315">
        <v>1662520.91</v>
      </c>
      <c r="L272" s="315">
        <v>1662520.91</v>
      </c>
      <c r="M272" s="300">
        <v>0</v>
      </c>
      <c r="N272" s="270"/>
      <c r="O272" s="271"/>
      <c r="P272" s="276"/>
      <c r="Q272" s="271"/>
      <c r="R272" s="271"/>
    </row>
    <row r="273" s="217" customFormat="1" customHeight="1" spans="1:18">
      <c r="A273" s="288"/>
      <c r="B273" s="289" t="s">
        <v>134</v>
      </c>
      <c r="C273" s="289" t="s">
        <v>299</v>
      </c>
      <c r="D273" s="289" t="s">
        <v>150</v>
      </c>
      <c r="E273" s="294" t="s">
        <v>599</v>
      </c>
      <c r="F273" s="310"/>
      <c r="G273" s="273"/>
      <c r="H273" s="273"/>
      <c r="I273" s="269">
        <f t="shared" si="13"/>
        <v>1198865.91</v>
      </c>
      <c r="J273" s="269">
        <v>0</v>
      </c>
      <c r="K273" s="299">
        <v>1198865.91</v>
      </c>
      <c r="L273" s="299">
        <v>1198865.91</v>
      </c>
      <c r="M273" s="300">
        <v>0</v>
      </c>
      <c r="N273" s="274"/>
      <c r="O273" s="275"/>
      <c r="P273" s="276"/>
      <c r="Q273" s="275"/>
      <c r="R273" s="275"/>
    </row>
    <row r="274" s="217" customFormat="1" customHeight="1" spans="1:18">
      <c r="A274" s="288"/>
      <c r="B274" s="289" t="s">
        <v>134</v>
      </c>
      <c r="C274" s="289" t="s">
        <v>299</v>
      </c>
      <c r="D274" s="289" t="s">
        <v>150</v>
      </c>
      <c r="E274" s="294" t="s">
        <v>600</v>
      </c>
      <c r="F274" s="310"/>
      <c r="G274" s="273"/>
      <c r="H274" s="273"/>
      <c r="I274" s="269">
        <f t="shared" si="13"/>
        <v>167495</v>
      </c>
      <c r="J274" s="269">
        <v>0</v>
      </c>
      <c r="K274" s="299">
        <v>167495</v>
      </c>
      <c r="L274" s="299">
        <v>167495</v>
      </c>
      <c r="M274" s="300">
        <v>0</v>
      </c>
      <c r="N274" s="274"/>
      <c r="O274" s="275"/>
      <c r="P274" s="276"/>
      <c r="Q274" s="275"/>
      <c r="R274" s="275"/>
    </row>
    <row r="275" s="217" customFormat="1" customHeight="1" spans="1:18">
      <c r="A275" s="288"/>
      <c r="B275" s="289" t="s">
        <v>134</v>
      </c>
      <c r="C275" s="289" t="s">
        <v>299</v>
      </c>
      <c r="D275" s="289" t="s">
        <v>150</v>
      </c>
      <c r="E275" s="294" t="s">
        <v>597</v>
      </c>
      <c r="F275" s="310"/>
      <c r="G275" s="273"/>
      <c r="H275" s="273"/>
      <c r="I275" s="269">
        <f t="shared" si="13"/>
        <v>265160</v>
      </c>
      <c r="J275" s="269">
        <v>0</v>
      </c>
      <c r="K275" s="299">
        <v>265160</v>
      </c>
      <c r="L275" s="299">
        <v>265160</v>
      </c>
      <c r="M275" s="300">
        <v>0</v>
      </c>
      <c r="N275" s="274" t="s">
        <v>598</v>
      </c>
      <c r="O275" s="275"/>
      <c r="P275" s="276"/>
      <c r="Q275" s="275"/>
      <c r="R275" s="275"/>
    </row>
    <row r="276" s="217" customFormat="1" customHeight="1" spans="1:18">
      <c r="A276" s="288"/>
      <c r="B276" s="289" t="s">
        <v>134</v>
      </c>
      <c r="C276" s="289" t="s">
        <v>299</v>
      </c>
      <c r="D276" s="289" t="s">
        <v>136</v>
      </c>
      <c r="E276" s="220"/>
      <c r="F276" s="294" t="s">
        <v>624</v>
      </c>
      <c r="G276" s="273">
        <v>31000</v>
      </c>
      <c r="H276" s="273">
        <v>31000</v>
      </c>
      <c r="I276" s="269">
        <f t="shared" si="13"/>
        <v>31000</v>
      </c>
      <c r="J276" s="269">
        <v>0</v>
      </c>
      <c r="K276" s="299">
        <v>31000</v>
      </c>
      <c r="L276" s="299">
        <v>31000</v>
      </c>
      <c r="M276" s="300">
        <v>0</v>
      </c>
      <c r="N276" s="270"/>
      <c r="O276" s="271"/>
      <c r="P276" s="276">
        <f>K276-G276</f>
        <v>0</v>
      </c>
      <c r="Q276" s="271"/>
      <c r="R276" s="271"/>
    </row>
    <row r="277" s="217" customFormat="1" customHeight="1" spans="1:18">
      <c r="A277" s="307" t="s">
        <v>625</v>
      </c>
      <c r="B277" s="289"/>
      <c r="C277" s="289"/>
      <c r="D277" s="289"/>
      <c r="E277" s="310"/>
      <c r="F277" s="310"/>
      <c r="G277" s="273"/>
      <c r="H277" s="273"/>
      <c r="I277" s="269">
        <f t="shared" si="13"/>
        <v>1916357.52</v>
      </c>
      <c r="J277" s="269">
        <v>0</v>
      </c>
      <c r="K277" s="299">
        <v>1916357.52</v>
      </c>
      <c r="L277" s="299">
        <v>1916357.52</v>
      </c>
      <c r="M277" s="300">
        <v>0</v>
      </c>
      <c r="N277" s="270"/>
      <c r="O277" s="271"/>
      <c r="P277" s="276"/>
      <c r="Q277" s="271"/>
      <c r="R277" s="271"/>
    </row>
    <row r="278" s="217" customFormat="1" customHeight="1" spans="1:18">
      <c r="A278" s="288"/>
      <c r="B278" s="289" t="s">
        <v>134</v>
      </c>
      <c r="C278" s="289" t="s">
        <v>217</v>
      </c>
      <c r="D278" s="289" t="s">
        <v>150</v>
      </c>
      <c r="E278" s="294" t="s">
        <v>597</v>
      </c>
      <c r="F278" s="310"/>
      <c r="G278" s="273"/>
      <c r="H278" s="273"/>
      <c r="I278" s="269">
        <f t="shared" si="13"/>
        <v>278360</v>
      </c>
      <c r="J278" s="269">
        <v>0</v>
      </c>
      <c r="K278" s="299">
        <v>278360</v>
      </c>
      <c r="L278" s="299">
        <v>278360</v>
      </c>
      <c r="M278" s="300">
        <v>0</v>
      </c>
      <c r="N278" s="274" t="s">
        <v>598</v>
      </c>
      <c r="O278" s="275"/>
      <c r="P278" s="276"/>
      <c r="Q278" s="275"/>
      <c r="R278" s="275"/>
    </row>
    <row r="279" s="217" customFormat="1" customHeight="1" spans="1:18">
      <c r="A279" s="288"/>
      <c r="B279" s="289" t="s">
        <v>134</v>
      </c>
      <c r="C279" s="289" t="s">
        <v>217</v>
      </c>
      <c r="D279" s="289" t="s">
        <v>150</v>
      </c>
      <c r="E279" s="294" t="s">
        <v>600</v>
      </c>
      <c r="F279" s="310"/>
      <c r="G279" s="273"/>
      <c r="H279" s="273"/>
      <c r="I279" s="269">
        <f t="shared" si="13"/>
        <v>296085</v>
      </c>
      <c r="J279" s="269">
        <v>0</v>
      </c>
      <c r="K279" s="299">
        <v>296085</v>
      </c>
      <c r="L279" s="299">
        <v>296085</v>
      </c>
      <c r="M279" s="300">
        <v>0</v>
      </c>
      <c r="N279" s="274"/>
      <c r="O279" s="275"/>
      <c r="P279" s="276"/>
      <c r="Q279" s="275"/>
      <c r="R279" s="275"/>
    </row>
    <row r="280" s="217" customFormat="1" customHeight="1" spans="1:18">
      <c r="A280" s="288"/>
      <c r="B280" s="289" t="s">
        <v>134</v>
      </c>
      <c r="C280" s="289" t="s">
        <v>217</v>
      </c>
      <c r="D280" s="289" t="s">
        <v>150</v>
      </c>
      <c r="E280" s="294" t="s">
        <v>599</v>
      </c>
      <c r="F280" s="310"/>
      <c r="G280" s="273"/>
      <c r="H280" s="273"/>
      <c r="I280" s="269">
        <f t="shared" si="13"/>
        <v>1341912.52</v>
      </c>
      <c r="J280" s="269">
        <v>0</v>
      </c>
      <c r="K280" s="299">
        <v>1341912.52</v>
      </c>
      <c r="L280" s="299">
        <v>1341912.52</v>
      </c>
      <c r="M280" s="300">
        <v>0</v>
      </c>
      <c r="N280" s="274"/>
      <c r="O280" s="275"/>
      <c r="P280" s="276"/>
      <c r="Q280" s="275"/>
      <c r="R280" s="275"/>
    </row>
    <row r="281" s="217" customFormat="1" customHeight="1" spans="1:18">
      <c r="A281" s="307" t="s">
        <v>626</v>
      </c>
      <c r="B281" s="289"/>
      <c r="C281" s="289"/>
      <c r="D281" s="289"/>
      <c r="E281" s="220"/>
      <c r="F281" s="310"/>
      <c r="G281" s="273"/>
      <c r="H281" s="273"/>
      <c r="I281" s="269">
        <f t="shared" si="13"/>
        <v>1109221.21</v>
      </c>
      <c r="J281" s="269">
        <v>0</v>
      </c>
      <c r="K281" s="299">
        <v>1109221.21</v>
      </c>
      <c r="L281" s="299">
        <v>1109221.21</v>
      </c>
      <c r="M281" s="300">
        <v>0</v>
      </c>
      <c r="N281" s="270"/>
      <c r="O281" s="271"/>
      <c r="P281" s="276"/>
      <c r="Q281" s="271"/>
      <c r="R281" s="271"/>
    </row>
    <row r="282" s="217" customFormat="1" customHeight="1" spans="1:18">
      <c r="A282" s="288"/>
      <c r="B282" s="289" t="s">
        <v>134</v>
      </c>
      <c r="C282" s="289" t="s">
        <v>217</v>
      </c>
      <c r="D282" s="289" t="s">
        <v>150</v>
      </c>
      <c r="E282" s="294" t="s">
        <v>600</v>
      </c>
      <c r="F282" s="310"/>
      <c r="G282" s="273"/>
      <c r="H282" s="273"/>
      <c r="I282" s="269">
        <f t="shared" si="13"/>
        <v>258495</v>
      </c>
      <c r="J282" s="269">
        <v>0</v>
      </c>
      <c r="K282" s="299">
        <v>258495</v>
      </c>
      <c r="L282" s="299">
        <v>258495</v>
      </c>
      <c r="M282" s="300">
        <v>0</v>
      </c>
      <c r="N282" s="274"/>
      <c r="O282" s="275"/>
      <c r="P282" s="276"/>
      <c r="Q282" s="275"/>
      <c r="R282" s="275"/>
    </row>
    <row r="283" s="217" customFormat="1" customHeight="1" spans="1:18">
      <c r="A283" s="288"/>
      <c r="B283" s="289" t="s">
        <v>134</v>
      </c>
      <c r="C283" s="289" t="s">
        <v>217</v>
      </c>
      <c r="D283" s="289" t="s">
        <v>150</v>
      </c>
      <c r="E283" s="294" t="s">
        <v>597</v>
      </c>
      <c r="F283" s="310"/>
      <c r="G283" s="273"/>
      <c r="H283" s="273"/>
      <c r="I283" s="269">
        <f t="shared" si="13"/>
        <v>138760</v>
      </c>
      <c r="J283" s="269">
        <v>0</v>
      </c>
      <c r="K283" s="299">
        <v>138760</v>
      </c>
      <c r="L283" s="299">
        <v>138760</v>
      </c>
      <c r="M283" s="300">
        <v>0</v>
      </c>
      <c r="N283" s="274" t="s">
        <v>598</v>
      </c>
      <c r="O283" s="275"/>
      <c r="P283" s="276"/>
      <c r="Q283" s="275"/>
      <c r="R283" s="275"/>
    </row>
    <row r="284" s="217" customFormat="1" customHeight="1" spans="1:18">
      <c r="A284" s="288"/>
      <c r="B284" s="289" t="s">
        <v>134</v>
      </c>
      <c r="C284" s="289" t="s">
        <v>217</v>
      </c>
      <c r="D284" s="289" t="s">
        <v>150</v>
      </c>
      <c r="E284" s="294" t="s">
        <v>599</v>
      </c>
      <c r="F284" s="310"/>
      <c r="G284" s="273"/>
      <c r="H284" s="273"/>
      <c r="I284" s="269">
        <f t="shared" si="13"/>
        <v>711966.21</v>
      </c>
      <c r="J284" s="269">
        <v>0</v>
      </c>
      <c r="K284" s="299">
        <v>711966.21</v>
      </c>
      <c r="L284" s="299">
        <v>711966.21</v>
      </c>
      <c r="M284" s="300">
        <v>0</v>
      </c>
      <c r="N284" s="274"/>
      <c r="O284" s="275"/>
      <c r="P284" s="276"/>
      <c r="Q284" s="275"/>
      <c r="R284" s="275"/>
    </row>
    <row r="285" s="217" customFormat="1" customHeight="1" spans="1:18">
      <c r="A285" s="307" t="s">
        <v>627</v>
      </c>
      <c r="B285" s="289"/>
      <c r="C285" s="289"/>
      <c r="D285" s="289"/>
      <c r="E285" s="220"/>
      <c r="F285" s="310"/>
      <c r="G285" s="273"/>
      <c r="H285" s="273"/>
      <c r="I285" s="269">
        <f t="shared" si="13"/>
        <v>294477.41</v>
      </c>
      <c r="J285" s="269">
        <v>0</v>
      </c>
      <c r="K285" s="299">
        <v>294477.41</v>
      </c>
      <c r="L285" s="299">
        <v>294477.41</v>
      </c>
      <c r="M285" s="300">
        <v>0</v>
      </c>
      <c r="N285" s="270"/>
      <c r="O285" s="271"/>
      <c r="P285" s="276"/>
      <c r="Q285" s="271"/>
      <c r="R285" s="271"/>
    </row>
    <row r="286" s="217" customFormat="1" customHeight="1" spans="1:18">
      <c r="A286" s="288"/>
      <c r="B286" s="289" t="s">
        <v>134</v>
      </c>
      <c r="C286" s="289" t="s">
        <v>217</v>
      </c>
      <c r="D286" s="289" t="s">
        <v>150</v>
      </c>
      <c r="E286" s="294" t="s">
        <v>599</v>
      </c>
      <c r="F286" s="310"/>
      <c r="G286" s="273"/>
      <c r="H286" s="273"/>
      <c r="I286" s="269">
        <f t="shared" si="13"/>
        <v>240317.41</v>
      </c>
      <c r="J286" s="269">
        <v>0</v>
      </c>
      <c r="K286" s="299">
        <v>240317.41</v>
      </c>
      <c r="L286" s="299">
        <v>240317.41</v>
      </c>
      <c r="M286" s="300">
        <v>0</v>
      </c>
      <c r="N286" s="274"/>
      <c r="O286" s="275"/>
      <c r="P286" s="276"/>
      <c r="Q286" s="275"/>
      <c r="R286" s="275"/>
    </row>
    <row r="287" s="217" customFormat="1" customHeight="1" spans="1:18">
      <c r="A287" s="288"/>
      <c r="B287" s="289" t="s">
        <v>134</v>
      </c>
      <c r="C287" s="289" t="s">
        <v>217</v>
      </c>
      <c r="D287" s="289" t="s">
        <v>150</v>
      </c>
      <c r="E287" s="294" t="s">
        <v>597</v>
      </c>
      <c r="F287" s="310"/>
      <c r="G287" s="273"/>
      <c r="H287" s="273"/>
      <c r="I287" s="269">
        <f t="shared" si="13"/>
        <v>54160</v>
      </c>
      <c r="J287" s="269">
        <v>0</v>
      </c>
      <c r="K287" s="299">
        <v>54160</v>
      </c>
      <c r="L287" s="299">
        <v>54160</v>
      </c>
      <c r="M287" s="300">
        <v>0</v>
      </c>
      <c r="N287" s="274" t="s">
        <v>598</v>
      </c>
      <c r="O287" s="275"/>
      <c r="P287" s="276"/>
      <c r="Q287" s="275"/>
      <c r="R287" s="275"/>
    </row>
    <row r="288" s="217" customFormat="1" customHeight="1" spans="1:18">
      <c r="A288" s="307" t="s">
        <v>628</v>
      </c>
      <c r="B288" s="289"/>
      <c r="C288" s="289"/>
      <c r="D288" s="289"/>
      <c r="E288" s="220"/>
      <c r="F288" s="310"/>
      <c r="G288" s="273"/>
      <c r="H288" s="273"/>
      <c r="I288" s="269">
        <f t="shared" si="13"/>
        <v>884115.11</v>
      </c>
      <c r="J288" s="269">
        <v>0</v>
      </c>
      <c r="K288" s="299">
        <v>884115.11</v>
      </c>
      <c r="L288" s="299">
        <v>884115.11</v>
      </c>
      <c r="M288" s="300">
        <v>0</v>
      </c>
      <c r="N288" s="270"/>
      <c r="O288" s="271"/>
      <c r="P288" s="276"/>
      <c r="Q288" s="271"/>
      <c r="R288" s="271"/>
    </row>
    <row r="289" s="217" customFormat="1" customHeight="1" spans="1:18">
      <c r="A289" s="288"/>
      <c r="B289" s="289" t="s">
        <v>134</v>
      </c>
      <c r="C289" s="289" t="s">
        <v>629</v>
      </c>
      <c r="D289" s="289" t="s">
        <v>150</v>
      </c>
      <c r="E289" s="294" t="s">
        <v>600</v>
      </c>
      <c r="F289" s="310"/>
      <c r="G289" s="273"/>
      <c r="H289" s="273"/>
      <c r="I289" s="269">
        <f t="shared" si="13"/>
        <v>169355</v>
      </c>
      <c r="J289" s="269">
        <v>0</v>
      </c>
      <c r="K289" s="299">
        <v>169355</v>
      </c>
      <c r="L289" s="299">
        <v>169355</v>
      </c>
      <c r="M289" s="300">
        <v>0</v>
      </c>
      <c r="N289" s="274"/>
      <c r="O289" s="275"/>
      <c r="P289" s="276"/>
      <c r="Q289" s="275"/>
      <c r="R289" s="275"/>
    </row>
    <row r="290" s="217" customFormat="1" customHeight="1" spans="1:18">
      <c r="A290" s="288"/>
      <c r="B290" s="289" t="s">
        <v>134</v>
      </c>
      <c r="C290" s="289" t="s">
        <v>629</v>
      </c>
      <c r="D290" s="289" t="s">
        <v>150</v>
      </c>
      <c r="E290" s="294" t="s">
        <v>599</v>
      </c>
      <c r="F290" s="310"/>
      <c r="G290" s="273"/>
      <c r="H290" s="273"/>
      <c r="I290" s="269">
        <f t="shared" si="13"/>
        <v>559120.11</v>
      </c>
      <c r="J290" s="269">
        <v>0</v>
      </c>
      <c r="K290" s="299">
        <v>559120.11</v>
      </c>
      <c r="L290" s="299">
        <v>559120.11</v>
      </c>
      <c r="M290" s="300">
        <v>0</v>
      </c>
      <c r="N290" s="274"/>
      <c r="O290" s="275"/>
      <c r="P290" s="276"/>
      <c r="Q290" s="275"/>
      <c r="R290" s="275"/>
    </row>
    <row r="291" s="217" customFormat="1" customHeight="1" spans="1:18">
      <c r="A291" s="288"/>
      <c r="B291" s="289" t="s">
        <v>134</v>
      </c>
      <c r="C291" s="289" t="s">
        <v>629</v>
      </c>
      <c r="D291" s="289" t="s">
        <v>150</v>
      </c>
      <c r="E291" s="296" t="s">
        <v>597</v>
      </c>
      <c r="F291" s="310"/>
      <c r="G291" s="273"/>
      <c r="H291" s="273"/>
      <c r="I291" s="269">
        <f t="shared" si="13"/>
        <v>115640</v>
      </c>
      <c r="J291" s="269">
        <v>0</v>
      </c>
      <c r="K291" s="299">
        <v>115640</v>
      </c>
      <c r="L291" s="299">
        <v>115640</v>
      </c>
      <c r="M291" s="300">
        <v>0</v>
      </c>
      <c r="N291" s="274" t="s">
        <v>598</v>
      </c>
      <c r="O291" s="275"/>
      <c r="P291" s="276"/>
      <c r="Q291" s="275"/>
      <c r="R291" s="275"/>
    </row>
    <row r="292" s="217" customFormat="1" customHeight="1" spans="1:18">
      <c r="A292" s="288"/>
      <c r="B292" s="289" t="s">
        <v>134</v>
      </c>
      <c r="C292" s="289" t="s">
        <v>629</v>
      </c>
      <c r="D292" s="290" t="s">
        <v>136</v>
      </c>
      <c r="E292" s="312"/>
      <c r="F292" s="291" t="s">
        <v>630</v>
      </c>
      <c r="G292" s="273">
        <v>40000</v>
      </c>
      <c r="H292" s="273">
        <v>40000</v>
      </c>
      <c r="I292" s="269">
        <f t="shared" si="13"/>
        <v>40000</v>
      </c>
      <c r="J292" s="269">
        <v>0</v>
      </c>
      <c r="K292" s="299">
        <v>40000</v>
      </c>
      <c r="L292" s="299">
        <v>40000</v>
      </c>
      <c r="M292" s="300">
        <v>0</v>
      </c>
      <c r="N292" s="270"/>
      <c r="O292" s="271"/>
      <c r="P292" s="276">
        <f>K292-G292</f>
        <v>0</v>
      </c>
      <c r="Q292" s="271"/>
      <c r="R292" s="271"/>
    </row>
    <row r="293" s="217" customFormat="1" customHeight="1" spans="1:18">
      <c r="A293" s="307" t="s">
        <v>631</v>
      </c>
      <c r="B293" s="289"/>
      <c r="C293" s="289"/>
      <c r="D293" s="289"/>
      <c r="E293" s="309"/>
      <c r="F293" s="310"/>
      <c r="G293" s="273"/>
      <c r="H293" s="273"/>
      <c r="I293" s="269">
        <f t="shared" si="13"/>
        <v>8101279.12</v>
      </c>
      <c r="J293" s="269">
        <v>0</v>
      </c>
      <c r="K293" s="299">
        <v>8101279.12</v>
      </c>
      <c r="L293" s="299">
        <v>8101279.12</v>
      </c>
      <c r="M293" s="300">
        <v>0</v>
      </c>
      <c r="N293" s="270"/>
      <c r="O293" s="271"/>
      <c r="P293" s="276"/>
      <c r="Q293" s="271"/>
      <c r="R293" s="271"/>
    </row>
    <row r="294" s="217" customFormat="1" customHeight="1" spans="1:18">
      <c r="A294" s="288"/>
      <c r="B294" s="289" t="s">
        <v>134</v>
      </c>
      <c r="C294" s="289" t="s">
        <v>150</v>
      </c>
      <c r="D294" s="289" t="s">
        <v>150</v>
      </c>
      <c r="E294" s="294" t="s">
        <v>600</v>
      </c>
      <c r="F294" s="310"/>
      <c r="G294" s="273"/>
      <c r="H294" s="273"/>
      <c r="I294" s="269">
        <f t="shared" si="13"/>
        <v>2346625</v>
      </c>
      <c r="J294" s="269">
        <v>0</v>
      </c>
      <c r="K294" s="299">
        <v>2346625</v>
      </c>
      <c r="L294" s="299">
        <v>2346625</v>
      </c>
      <c r="M294" s="300">
        <v>0</v>
      </c>
      <c r="N294" s="274"/>
      <c r="O294" s="275"/>
      <c r="P294" s="276"/>
      <c r="Q294" s="275"/>
      <c r="R294" s="275"/>
    </row>
    <row r="295" s="217" customFormat="1" customHeight="1" spans="1:18">
      <c r="A295" s="288"/>
      <c r="B295" s="289" t="s">
        <v>134</v>
      </c>
      <c r="C295" s="289" t="s">
        <v>150</v>
      </c>
      <c r="D295" s="289" t="s">
        <v>150</v>
      </c>
      <c r="E295" s="294" t="s">
        <v>599</v>
      </c>
      <c r="F295" s="310"/>
      <c r="G295" s="273"/>
      <c r="H295" s="273"/>
      <c r="I295" s="269">
        <f t="shared" si="13"/>
        <v>4572054.12</v>
      </c>
      <c r="J295" s="269">
        <v>0</v>
      </c>
      <c r="K295" s="299">
        <v>4572054.12</v>
      </c>
      <c r="L295" s="299">
        <v>4572054.12</v>
      </c>
      <c r="M295" s="300">
        <v>0</v>
      </c>
      <c r="N295" s="274"/>
      <c r="O295" s="275"/>
      <c r="P295" s="276"/>
      <c r="Q295" s="275"/>
      <c r="R295" s="275"/>
    </row>
    <row r="296" s="217" customFormat="1" customHeight="1" spans="1:18">
      <c r="A296" s="288"/>
      <c r="B296" s="289" t="s">
        <v>134</v>
      </c>
      <c r="C296" s="289" t="s">
        <v>150</v>
      </c>
      <c r="D296" s="289" t="s">
        <v>150</v>
      </c>
      <c r="E296" s="294" t="s">
        <v>597</v>
      </c>
      <c r="F296" s="310"/>
      <c r="G296" s="273"/>
      <c r="H296" s="273"/>
      <c r="I296" s="269">
        <f t="shared" si="13"/>
        <v>1171320</v>
      </c>
      <c r="J296" s="269">
        <v>0</v>
      </c>
      <c r="K296" s="299">
        <v>1171320</v>
      </c>
      <c r="L296" s="299">
        <v>1171320</v>
      </c>
      <c r="M296" s="300">
        <v>0</v>
      </c>
      <c r="N296" s="274" t="s">
        <v>598</v>
      </c>
      <c r="O296" s="275"/>
      <c r="P296" s="276"/>
      <c r="Q296" s="275"/>
      <c r="R296" s="275"/>
    </row>
    <row r="297" s="217" customFormat="1" customHeight="1" spans="1:18">
      <c r="A297" s="288"/>
      <c r="B297" s="289" t="s">
        <v>134</v>
      </c>
      <c r="C297" s="289" t="s">
        <v>150</v>
      </c>
      <c r="D297" s="289" t="s">
        <v>363</v>
      </c>
      <c r="E297" s="220"/>
      <c r="F297" s="294" t="s">
        <v>624</v>
      </c>
      <c r="G297" s="273">
        <v>11280</v>
      </c>
      <c r="H297" s="273">
        <v>11280</v>
      </c>
      <c r="I297" s="269">
        <f t="shared" si="13"/>
        <v>11280</v>
      </c>
      <c r="J297" s="269">
        <v>0</v>
      </c>
      <c r="K297" s="299">
        <v>11280</v>
      </c>
      <c r="L297" s="299">
        <v>11280</v>
      </c>
      <c r="M297" s="300">
        <v>0</v>
      </c>
      <c r="N297" s="270"/>
      <c r="O297" s="271"/>
      <c r="P297" s="276">
        <f>K297-G297</f>
        <v>0</v>
      </c>
      <c r="Q297" s="271"/>
      <c r="R297" s="271"/>
    </row>
    <row r="298" s="217" customFormat="1" customHeight="1" spans="1:18">
      <c r="A298" s="307" t="s">
        <v>632</v>
      </c>
      <c r="B298" s="289"/>
      <c r="C298" s="289"/>
      <c r="D298" s="289"/>
      <c r="E298" s="310"/>
      <c r="F298" s="310"/>
      <c r="G298" s="273"/>
      <c r="H298" s="273"/>
      <c r="I298" s="269">
        <f t="shared" si="13"/>
        <v>5925609.11</v>
      </c>
      <c r="J298" s="269">
        <v>0</v>
      </c>
      <c r="K298" s="299">
        <v>5925609.11</v>
      </c>
      <c r="L298" s="299">
        <v>5925609.11</v>
      </c>
      <c r="M298" s="300">
        <v>0</v>
      </c>
      <c r="N298" s="270"/>
      <c r="O298" s="271"/>
      <c r="P298" s="276"/>
      <c r="Q298" s="271"/>
      <c r="R298" s="271"/>
    </row>
    <row r="299" s="217" customFormat="1" customHeight="1" spans="1:18">
      <c r="A299" s="288"/>
      <c r="B299" s="289" t="s">
        <v>134</v>
      </c>
      <c r="C299" s="289" t="s">
        <v>193</v>
      </c>
      <c r="D299" s="289" t="s">
        <v>150</v>
      </c>
      <c r="E299" s="294" t="s">
        <v>597</v>
      </c>
      <c r="F299" s="310"/>
      <c r="G299" s="273"/>
      <c r="H299" s="273"/>
      <c r="I299" s="269">
        <f t="shared" si="13"/>
        <v>903720</v>
      </c>
      <c r="J299" s="269">
        <v>0</v>
      </c>
      <c r="K299" s="299">
        <v>903720</v>
      </c>
      <c r="L299" s="299">
        <v>903720</v>
      </c>
      <c r="M299" s="300">
        <v>0</v>
      </c>
      <c r="N299" s="274" t="s">
        <v>598</v>
      </c>
      <c r="O299" s="275"/>
      <c r="P299" s="276"/>
      <c r="Q299" s="275"/>
      <c r="R299" s="275"/>
    </row>
    <row r="300" s="217" customFormat="1" customHeight="1" spans="1:18">
      <c r="A300" s="288"/>
      <c r="B300" s="289" t="s">
        <v>134</v>
      </c>
      <c r="C300" s="289" t="s">
        <v>193</v>
      </c>
      <c r="D300" s="289" t="s">
        <v>150</v>
      </c>
      <c r="E300" s="294" t="s">
        <v>600</v>
      </c>
      <c r="F300" s="310"/>
      <c r="G300" s="273"/>
      <c r="H300" s="273"/>
      <c r="I300" s="269">
        <f t="shared" si="13"/>
        <v>1530605</v>
      </c>
      <c r="J300" s="269">
        <v>0</v>
      </c>
      <c r="K300" s="299">
        <v>1530605</v>
      </c>
      <c r="L300" s="299">
        <v>1530605</v>
      </c>
      <c r="M300" s="300">
        <v>0</v>
      </c>
      <c r="N300" s="274"/>
      <c r="O300" s="275"/>
      <c r="P300" s="276"/>
      <c r="Q300" s="275"/>
      <c r="R300" s="275"/>
    </row>
    <row r="301" s="217" customFormat="1" customHeight="1" spans="1:18">
      <c r="A301" s="288"/>
      <c r="B301" s="289" t="s">
        <v>134</v>
      </c>
      <c r="C301" s="289" t="s">
        <v>193</v>
      </c>
      <c r="D301" s="289" t="s">
        <v>150</v>
      </c>
      <c r="E301" s="294" t="s">
        <v>599</v>
      </c>
      <c r="F301" s="310"/>
      <c r="G301" s="273"/>
      <c r="H301" s="273"/>
      <c r="I301" s="269">
        <f t="shared" si="13"/>
        <v>3491284.11</v>
      </c>
      <c r="J301" s="269">
        <v>0</v>
      </c>
      <c r="K301" s="299">
        <v>3491284.11</v>
      </c>
      <c r="L301" s="299">
        <v>3491284.11</v>
      </c>
      <c r="M301" s="300">
        <v>0</v>
      </c>
      <c r="N301" s="274"/>
      <c r="O301" s="275"/>
      <c r="P301" s="276"/>
      <c r="Q301" s="275"/>
      <c r="R301" s="275"/>
    </row>
    <row r="302" s="217" customFormat="1" customHeight="1" spans="1:18">
      <c r="A302" s="307" t="s">
        <v>633</v>
      </c>
      <c r="B302" s="289"/>
      <c r="C302" s="289"/>
      <c r="D302" s="289"/>
      <c r="E302" s="220"/>
      <c r="F302" s="310"/>
      <c r="G302" s="273"/>
      <c r="H302" s="273"/>
      <c r="I302" s="269">
        <f t="shared" si="13"/>
        <v>7158089.16</v>
      </c>
      <c r="J302" s="269">
        <v>0</v>
      </c>
      <c r="K302" s="299">
        <f>SUM(K303:K309)</f>
        <v>7158089.16</v>
      </c>
      <c r="L302" s="299">
        <f>SUM(L303:L309)</f>
        <v>7158089.16</v>
      </c>
      <c r="M302" s="300">
        <v>0</v>
      </c>
      <c r="N302" s="270"/>
      <c r="O302" s="271"/>
      <c r="P302" s="276"/>
      <c r="Q302" s="271"/>
      <c r="R302" s="271"/>
    </row>
    <row r="303" s="217" customFormat="1" customHeight="1" spans="1:18">
      <c r="A303" s="288"/>
      <c r="B303" s="289" t="s">
        <v>134</v>
      </c>
      <c r="C303" s="289" t="s">
        <v>135</v>
      </c>
      <c r="D303" s="289" t="s">
        <v>150</v>
      </c>
      <c r="E303" s="294" t="s">
        <v>597</v>
      </c>
      <c r="F303" s="310"/>
      <c r="G303" s="273"/>
      <c r="H303" s="273"/>
      <c r="I303" s="269">
        <f t="shared" si="13"/>
        <v>1018200</v>
      </c>
      <c r="J303" s="269">
        <v>0</v>
      </c>
      <c r="K303" s="299">
        <v>1018200</v>
      </c>
      <c r="L303" s="299">
        <v>1018200</v>
      </c>
      <c r="M303" s="300">
        <v>0</v>
      </c>
      <c r="N303" s="274" t="s">
        <v>598</v>
      </c>
      <c r="O303" s="275"/>
      <c r="P303" s="276"/>
      <c r="Q303" s="275"/>
      <c r="R303" s="275"/>
    </row>
    <row r="304" s="217" customFormat="1" customHeight="1" spans="1:18">
      <c r="A304" s="288"/>
      <c r="B304" s="289" t="s">
        <v>134</v>
      </c>
      <c r="C304" s="289" t="s">
        <v>135</v>
      </c>
      <c r="D304" s="289" t="s">
        <v>150</v>
      </c>
      <c r="E304" s="294" t="s">
        <v>599</v>
      </c>
      <c r="F304" s="310"/>
      <c r="G304" s="273"/>
      <c r="H304" s="273"/>
      <c r="I304" s="269">
        <f t="shared" si="13"/>
        <v>3619664.16</v>
      </c>
      <c r="J304" s="269">
        <v>0</v>
      </c>
      <c r="K304" s="299">
        <f>3504596.16+115068</f>
        <v>3619664.16</v>
      </c>
      <c r="L304" s="299">
        <f>3504596.16+115068</f>
        <v>3619664.16</v>
      </c>
      <c r="M304" s="300">
        <v>0</v>
      </c>
      <c r="N304" s="274"/>
      <c r="O304" s="275"/>
      <c r="P304" s="276"/>
      <c r="Q304" s="275"/>
      <c r="R304" s="275"/>
    </row>
    <row r="305" s="217" customFormat="1" customHeight="1" spans="1:18">
      <c r="A305" s="288"/>
      <c r="B305" s="289" t="s">
        <v>134</v>
      </c>
      <c r="C305" s="289" t="s">
        <v>135</v>
      </c>
      <c r="D305" s="289" t="s">
        <v>150</v>
      </c>
      <c r="E305" s="296" t="s">
        <v>600</v>
      </c>
      <c r="F305" s="313"/>
      <c r="G305" s="273"/>
      <c r="H305" s="273"/>
      <c r="I305" s="269">
        <f t="shared" si="13"/>
        <v>1510225</v>
      </c>
      <c r="J305" s="269">
        <v>0</v>
      </c>
      <c r="K305" s="299">
        <v>1510225</v>
      </c>
      <c r="L305" s="299">
        <v>1510225</v>
      </c>
      <c r="M305" s="300">
        <v>0</v>
      </c>
      <c r="N305" s="274"/>
      <c r="O305" s="275"/>
      <c r="P305" s="276"/>
      <c r="Q305" s="275"/>
      <c r="R305" s="275"/>
    </row>
    <row r="306" s="217" customFormat="1" customHeight="1" spans="1:18">
      <c r="A306" s="288"/>
      <c r="B306" s="289" t="s">
        <v>134</v>
      </c>
      <c r="C306" s="289" t="s">
        <v>135</v>
      </c>
      <c r="D306" s="290" t="s">
        <v>136</v>
      </c>
      <c r="E306" s="312"/>
      <c r="F306" s="244" t="s">
        <v>634</v>
      </c>
      <c r="G306" s="314">
        <v>400000</v>
      </c>
      <c r="H306" s="273">
        <v>400000</v>
      </c>
      <c r="I306" s="269">
        <f t="shared" si="13"/>
        <v>400000</v>
      </c>
      <c r="J306" s="269">
        <v>0</v>
      </c>
      <c r="K306" s="299">
        <v>400000</v>
      </c>
      <c r="L306" s="299">
        <v>400000</v>
      </c>
      <c r="M306" s="300">
        <v>0</v>
      </c>
      <c r="N306" s="270"/>
      <c r="O306" s="271"/>
      <c r="P306" s="276">
        <f t="shared" ref="P306:P309" si="14">K306-G306</f>
        <v>0</v>
      </c>
      <c r="Q306" s="271"/>
      <c r="R306" s="271"/>
    </row>
    <row r="307" s="217" customFormat="1" customHeight="1" spans="1:18">
      <c r="A307" s="288"/>
      <c r="B307" s="289" t="s">
        <v>134</v>
      </c>
      <c r="C307" s="289" t="s">
        <v>135</v>
      </c>
      <c r="D307" s="289" t="s">
        <v>136</v>
      </c>
      <c r="E307" s="309"/>
      <c r="F307" s="293" t="s">
        <v>635</v>
      </c>
      <c r="G307" s="273">
        <v>550000</v>
      </c>
      <c r="H307" s="273">
        <v>550000</v>
      </c>
      <c r="I307" s="269">
        <f t="shared" si="13"/>
        <v>450000</v>
      </c>
      <c r="J307" s="269">
        <v>0</v>
      </c>
      <c r="K307" s="299">
        <v>450000</v>
      </c>
      <c r="L307" s="299">
        <v>450000</v>
      </c>
      <c r="M307" s="300">
        <v>0</v>
      </c>
      <c r="N307" s="274"/>
      <c r="O307" s="274" t="s">
        <v>295</v>
      </c>
      <c r="P307" s="276">
        <f t="shared" si="14"/>
        <v>-100000</v>
      </c>
      <c r="Q307" s="275"/>
      <c r="R307" s="275">
        <v>10</v>
      </c>
    </row>
    <row r="308" s="217" customFormat="1" customHeight="1" spans="1:18">
      <c r="A308" s="288"/>
      <c r="B308" s="289" t="s">
        <v>134</v>
      </c>
      <c r="C308" s="289" t="s">
        <v>135</v>
      </c>
      <c r="D308" s="289" t="s">
        <v>136</v>
      </c>
      <c r="E308" s="310"/>
      <c r="F308" s="294" t="s">
        <v>636</v>
      </c>
      <c r="G308" s="273"/>
      <c r="H308" s="273"/>
      <c r="I308" s="269">
        <f t="shared" si="13"/>
        <v>100000</v>
      </c>
      <c r="J308" s="269">
        <v>0</v>
      </c>
      <c r="K308" s="299">
        <v>100000</v>
      </c>
      <c r="L308" s="299">
        <v>100000</v>
      </c>
      <c r="M308" s="300">
        <v>0</v>
      </c>
      <c r="N308" s="270"/>
      <c r="O308" s="271"/>
      <c r="P308" s="276">
        <f t="shared" si="14"/>
        <v>100000</v>
      </c>
      <c r="Q308" s="271">
        <v>10</v>
      </c>
      <c r="R308" s="271"/>
    </row>
    <row r="309" s="217" customFormat="1" customHeight="1" spans="1:18">
      <c r="A309" s="288"/>
      <c r="B309" s="289" t="s">
        <v>134</v>
      </c>
      <c r="C309" s="289" t="s">
        <v>135</v>
      </c>
      <c r="D309" s="289" t="s">
        <v>136</v>
      </c>
      <c r="E309" s="310"/>
      <c r="F309" s="294" t="s">
        <v>637</v>
      </c>
      <c r="G309" s="273"/>
      <c r="H309" s="273"/>
      <c r="I309" s="269">
        <f t="shared" si="13"/>
        <v>60000</v>
      </c>
      <c r="J309" s="269">
        <v>0</v>
      </c>
      <c r="K309" s="299">
        <v>60000</v>
      </c>
      <c r="L309" s="299">
        <v>60000</v>
      </c>
      <c r="M309" s="300">
        <v>0</v>
      </c>
      <c r="N309" s="270"/>
      <c r="O309" s="271"/>
      <c r="P309" s="276">
        <f t="shared" si="14"/>
        <v>60000</v>
      </c>
      <c r="Q309" s="271"/>
      <c r="R309" s="271"/>
    </row>
    <row r="310" s="217" customFormat="1" customHeight="1" spans="1:18">
      <c r="A310" s="307" t="s">
        <v>638</v>
      </c>
      <c r="B310" s="289"/>
      <c r="C310" s="289"/>
      <c r="D310" s="289"/>
      <c r="E310" s="310"/>
      <c r="F310" s="310"/>
      <c r="G310" s="273"/>
      <c r="H310" s="273"/>
      <c r="I310" s="269">
        <f t="shared" si="13"/>
        <v>3706736.63</v>
      </c>
      <c r="J310" s="269">
        <v>0</v>
      </c>
      <c r="K310" s="299">
        <f>SUM(K311:K315)</f>
        <v>3706736.63</v>
      </c>
      <c r="L310" s="299">
        <f>SUM(L311:L315)</f>
        <v>3706736.63</v>
      </c>
      <c r="M310" s="300">
        <v>0</v>
      </c>
      <c r="N310" s="270"/>
      <c r="O310" s="271"/>
      <c r="P310" s="276"/>
      <c r="Q310" s="271"/>
      <c r="R310" s="271"/>
    </row>
    <row r="311" s="217" customFormat="1" customHeight="1" spans="1:18">
      <c r="A311" s="288"/>
      <c r="B311" s="289" t="s">
        <v>134</v>
      </c>
      <c r="C311" s="289" t="s">
        <v>200</v>
      </c>
      <c r="D311" s="289" t="s">
        <v>150</v>
      </c>
      <c r="E311" s="294" t="s">
        <v>600</v>
      </c>
      <c r="F311" s="310"/>
      <c r="G311" s="273"/>
      <c r="H311" s="273"/>
      <c r="I311" s="269">
        <f t="shared" si="13"/>
        <v>957605</v>
      </c>
      <c r="J311" s="269">
        <v>0</v>
      </c>
      <c r="K311" s="299">
        <v>957605</v>
      </c>
      <c r="L311" s="299">
        <v>957605</v>
      </c>
      <c r="M311" s="300">
        <v>0</v>
      </c>
      <c r="N311" s="274"/>
      <c r="O311" s="275"/>
      <c r="P311" s="276"/>
      <c r="Q311" s="275"/>
      <c r="R311" s="275"/>
    </row>
    <row r="312" s="217" customFormat="1" customHeight="1" spans="1:18">
      <c r="A312" s="288"/>
      <c r="B312" s="289" t="s">
        <v>134</v>
      </c>
      <c r="C312" s="289" t="s">
        <v>200</v>
      </c>
      <c r="D312" s="289" t="s">
        <v>150</v>
      </c>
      <c r="E312" s="294" t="s">
        <v>597</v>
      </c>
      <c r="F312" s="310"/>
      <c r="G312" s="273"/>
      <c r="H312" s="273"/>
      <c r="I312" s="269">
        <f t="shared" si="13"/>
        <v>479160</v>
      </c>
      <c r="J312" s="269">
        <v>0</v>
      </c>
      <c r="K312" s="299">
        <v>479160</v>
      </c>
      <c r="L312" s="299">
        <v>479160</v>
      </c>
      <c r="M312" s="300">
        <v>0</v>
      </c>
      <c r="N312" s="274" t="s">
        <v>598</v>
      </c>
      <c r="O312" s="275"/>
      <c r="P312" s="276"/>
      <c r="Q312" s="275"/>
      <c r="R312" s="275"/>
    </row>
    <row r="313" s="217" customFormat="1" customHeight="1" spans="1:18">
      <c r="A313" s="288"/>
      <c r="B313" s="289" t="s">
        <v>134</v>
      </c>
      <c r="C313" s="289" t="s">
        <v>200</v>
      </c>
      <c r="D313" s="289" t="s">
        <v>150</v>
      </c>
      <c r="E313" s="296" t="s">
        <v>599</v>
      </c>
      <c r="F313" s="310"/>
      <c r="G313" s="273"/>
      <c r="H313" s="273"/>
      <c r="I313" s="269">
        <f t="shared" si="13"/>
        <v>2139971.63</v>
      </c>
      <c r="J313" s="269">
        <v>0</v>
      </c>
      <c r="K313" s="299">
        <v>2139971.63</v>
      </c>
      <c r="L313" s="299">
        <v>2139971.63</v>
      </c>
      <c r="M313" s="300">
        <v>0</v>
      </c>
      <c r="N313" s="274"/>
      <c r="O313" s="275"/>
      <c r="P313" s="276"/>
      <c r="Q313" s="275"/>
      <c r="R313" s="275"/>
    </row>
    <row r="314" s="217" customFormat="1" customHeight="1" spans="1:18">
      <c r="A314" s="288"/>
      <c r="B314" s="289" t="s">
        <v>134</v>
      </c>
      <c r="C314" s="289" t="s">
        <v>200</v>
      </c>
      <c r="D314" s="290" t="s">
        <v>208</v>
      </c>
      <c r="E314" s="312"/>
      <c r="F314" s="291" t="s">
        <v>639</v>
      </c>
      <c r="G314" s="273">
        <v>100000</v>
      </c>
      <c r="H314" s="273">
        <v>100000</v>
      </c>
      <c r="I314" s="269">
        <f t="shared" si="13"/>
        <v>80000</v>
      </c>
      <c r="J314" s="269">
        <v>0</v>
      </c>
      <c r="K314" s="299">
        <v>80000</v>
      </c>
      <c r="L314" s="299">
        <v>80000</v>
      </c>
      <c r="M314" s="300">
        <v>0</v>
      </c>
      <c r="N314" s="270"/>
      <c r="O314" s="270" t="s">
        <v>640</v>
      </c>
      <c r="P314" s="276">
        <f>K314-G314</f>
        <v>-20000</v>
      </c>
      <c r="Q314" s="271"/>
      <c r="R314" s="271">
        <v>2</v>
      </c>
    </row>
    <row r="315" s="217" customFormat="1" customHeight="1" spans="1:18">
      <c r="A315" s="288"/>
      <c r="B315" s="289" t="s">
        <v>134</v>
      </c>
      <c r="C315" s="289" t="s">
        <v>200</v>
      </c>
      <c r="D315" s="289" t="s">
        <v>136</v>
      </c>
      <c r="E315" s="309"/>
      <c r="F315" s="294" t="s">
        <v>641</v>
      </c>
      <c r="G315" s="273">
        <v>50000</v>
      </c>
      <c r="H315" s="273">
        <v>50000</v>
      </c>
      <c r="I315" s="269">
        <f t="shared" si="13"/>
        <v>50000</v>
      </c>
      <c r="J315" s="269">
        <v>0</v>
      </c>
      <c r="K315" s="299">
        <v>50000</v>
      </c>
      <c r="L315" s="299">
        <v>50000</v>
      </c>
      <c r="M315" s="300">
        <v>0</v>
      </c>
      <c r="N315" s="270"/>
      <c r="O315" s="316"/>
      <c r="P315" s="276">
        <f>K315-G315</f>
        <v>0</v>
      </c>
      <c r="Q315" s="271"/>
      <c r="R315" s="271"/>
    </row>
    <row r="316" s="217" customFormat="1" customHeight="1" spans="1:18">
      <c r="A316" s="307" t="s">
        <v>642</v>
      </c>
      <c r="B316" s="289"/>
      <c r="C316" s="289"/>
      <c r="D316" s="289"/>
      <c r="E316" s="310"/>
      <c r="F316" s="310"/>
      <c r="G316" s="273"/>
      <c r="H316" s="273"/>
      <c r="I316" s="269">
        <f t="shared" si="13"/>
        <v>3056169.43</v>
      </c>
      <c r="J316" s="269">
        <v>0</v>
      </c>
      <c r="K316" s="299">
        <v>3056169.43</v>
      </c>
      <c r="L316" s="299">
        <v>3056169.43</v>
      </c>
      <c r="M316" s="300">
        <v>0</v>
      </c>
      <c r="N316" s="270"/>
      <c r="O316" s="271"/>
      <c r="P316" s="276"/>
      <c r="Q316" s="271"/>
      <c r="R316" s="271"/>
    </row>
    <row r="317" s="217" customFormat="1" customHeight="1" spans="1:18">
      <c r="A317" s="288"/>
      <c r="B317" s="289" t="s">
        <v>255</v>
      </c>
      <c r="C317" s="289" t="s">
        <v>150</v>
      </c>
      <c r="D317" s="289" t="s">
        <v>150</v>
      </c>
      <c r="E317" s="294" t="s">
        <v>597</v>
      </c>
      <c r="F317" s="310"/>
      <c r="G317" s="273"/>
      <c r="H317" s="273"/>
      <c r="I317" s="269">
        <f t="shared" si="13"/>
        <v>278600</v>
      </c>
      <c r="J317" s="269">
        <v>0</v>
      </c>
      <c r="K317" s="299">
        <v>278600</v>
      </c>
      <c r="L317" s="299">
        <v>278600</v>
      </c>
      <c r="M317" s="300">
        <v>0</v>
      </c>
      <c r="N317" s="274" t="s">
        <v>598</v>
      </c>
      <c r="O317" s="275"/>
      <c r="P317" s="276"/>
      <c r="Q317" s="275"/>
      <c r="R317" s="275"/>
    </row>
    <row r="318" s="217" customFormat="1" customHeight="1" spans="1:18">
      <c r="A318" s="288"/>
      <c r="B318" s="289" t="s">
        <v>255</v>
      </c>
      <c r="C318" s="289" t="s">
        <v>150</v>
      </c>
      <c r="D318" s="289" t="s">
        <v>150</v>
      </c>
      <c r="E318" s="294" t="s">
        <v>599</v>
      </c>
      <c r="F318" s="310"/>
      <c r="G318" s="273"/>
      <c r="H318" s="273"/>
      <c r="I318" s="269">
        <f t="shared" si="13"/>
        <v>1344589.43</v>
      </c>
      <c r="J318" s="269">
        <v>0</v>
      </c>
      <c r="K318" s="299">
        <v>1344589.43</v>
      </c>
      <c r="L318" s="299">
        <v>1344589.43</v>
      </c>
      <c r="M318" s="300">
        <v>0</v>
      </c>
      <c r="N318" s="274"/>
      <c r="O318" s="275"/>
      <c r="P318" s="276"/>
      <c r="Q318" s="275"/>
      <c r="R318" s="275"/>
    </row>
    <row r="319" s="217" customFormat="1" customHeight="1" spans="1:18">
      <c r="A319" s="288"/>
      <c r="B319" s="289" t="s">
        <v>255</v>
      </c>
      <c r="C319" s="289" t="s">
        <v>150</v>
      </c>
      <c r="D319" s="289" t="s">
        <v>150</v>
      </c>
      <c r="E319" s="294" t="s">
        <v>600</v>
      </c>
      <c r="F319" s="310"/>
      <c r="G319" s="273"/>
      <c r="H319" s="273"/>
      <c r="I319" s="269">
        <f t="shared" si="13"/>
        <v>1432980</v>
      </c>
      <c r="J319" s="269">
        <v>0</v>
      </c>
      <c r="K319" s="299">
        <v>1432980</v>
      </c>
      <c r="L319" s="299">
        <v>1432980</v>
      </c>
      <c r="M319" s="300">
        <v>0</v>
      </c>
      <c r="N319" s="274"/>
      <c r="O319" s="275"/>
      <c r="P319" s="276"/>
      <c r="Q319" s="275"/>
      <c r="R319" s="275"/>
    </row>
    <row r="320" s="217" customFormat="1" customHeight="1" spans="1:18">
      <c r="A320" s="307" t="s">
        <v>643</v>
      </c>
      <c r="B320" s="289"/>
      <c r="C320" s="289"/>
      <c r="D320" s="289"/>
      <c r="E320" s="220"/>
      <c r="F320" s="310"/>
      <c r="G320" s="273"/>
      <c r="H320" s="273"/>
      <c r="I320" s="269">
        <f t="shared" si="13"/>
        <v>3779725.02</v>
      </c>
      <c r="J320" s="269">
        <v>0</v>
      </c>
      <c r="K320" s="299">
        <v>3779725.02</v>
      </c>
      <c r="L320" s="299">
        <v>3779725.02</v>
      </c>
      <c r="M320" s="300">
        <v>0</v>
      </c>
      <c r="N320" s="270"/>
      <c r="O320" s="271"/>
      <c r="P320" s="276"/>
      <c r="Q320" s="271"/>
      <c r="R320" s="271"/>
    </row>
    <row r="321" s="217" customFormat="1" customHeight="1" spans="1:18">
      <c r="A321" s="288"/>
      <c r="B321" s="289" t="s">
        <v>185</v>
      </c>
      <c r="C321" s="289" t="s">
        <v>193</v>
      </c>
      <c r="D321" s="289" t="s">
        <v>150</v>
      </c>
      <c r="E321" s="294" t="s">
        <v>599</v>
      </c>
      <c r="F321" s="310"/>
      <c r="G321" s="273"/>
      <c r="H321" s="273"/>
      <c r="I321" s="269">
        <f t="shared" si="13"/>
        <v>2126355.02</v>
      </c>
      <c r="J321" s="269">
        <v>0</v>
      </c>
      <c r="K321" s="299">
        <v>2126355.02</v>
      </c>
      <c r="L321" s="299">
        <v>2126355.02</v>
      </c>
      <c r="M321" s="300">
        <v>0</v>
      </c>
      <c r="N321" s="274"/>
      <c r="O321" s="275"/>
      <c r="P321" s="276"/>
      <c r="Q321" s="275"/>
      <c r="R321" s="275"/>
    </row>
    <row r="322" s="217" customFormat="1" customHeight="1" spans="1:18">
      <c r="A322" s="288"/>
      <c r="B322" s="289" t="s">
        <v>185</v>
      </c>
      <c r="C322" s="289" t="s">
        <v>193</v>
      </c>
      <c r="D322" s="289" t="s">
        <v>150</v>
      </c>
      <c r="E322" s="294" t="s">
        <v>597</v>
      </c>
      <c r="F322" s="310"/>
      <c r="G322" s="273"/>
      <c r="H322" s="273"/>
      <c r="I322" s="269">
        <f t="shared" si="13"/>
        <v>403200</v>
      </c>
      <c r="J322" s="269">
        <v>0</v>
      </c>
      <c r="K322" s="299">
        <v>403200</v>
      </c>
      <c r="L322" s="299">
        <v>403200</v>
      </c>
      <c r="M322" s="300">
        <v>0</v>
      </c>
      <c r="N322" s="274" t="s">
        <v>598</v>
      </c>
      <c r="O322" s="275"/>
      <c r="P322" s="276"/>
      <c r="Q322" s="275"/>
      <c r="R322" s="275"/>
    </row>
    <row r="323" s="217" customFormat="1" customHeight="1" spans="1:18">
      <c r="A323" s="288"/>
      <c r="B323" s="289" t="s">
        <v>185</v>
      </c>
      <c r="C323" s="289" t="s">
        <v>193</v>
      </c>
      <c r="D323" s="289" t="s">
        <v>150</v>
      </c>
      <c r="E323" s="294" t="s">
        <v>600</v>
      </c>
      <c r="F323" s="310"/>
      <c r="G323" s="273"/>
      <c r="H323" s="273"/>
      <c r="I323" s="269">
        <f t="shared" si="13"/>
        <v>1170170</v>
      </c>
      <c r="J323" s="269">
        <v>0</v>
      </c>
      <c r="K323" s="299">
        <v>1170170</v>
      </c>
      <c r="L323" s="299">
        <v>1170170</v>
      </c>
      <c r="M323" s="300">
        <v>0</v>
      </c>
      <c r="N323" s="274"/>
      <c r="O323" s="275"/>
      <c r="P323" s="276"/>
      <c r="Q323" s="275"/>
      <c r="R323" s="275"/>
    </row>
    <row r="324" s="217" customFormat="1" customHeight="1" spans="1:18">
      <c r="A324" s="288"/>
      <c r="B324" s="289" t="s">
        <v>185</v>
      </c>
      <c r="C324" s="289" t="s">
        <v>193</v>
      </c>
      <c r="D324" s="289" t="s">
        <v>136</v>
      </c>
      <c r="E324" s="220"/>
      <c r="F324" s="294" t="s">
        <v>644</v>
      </c>
      <c r="G324" s="273">
        <v>100000</v>
      </c>
      <c r="H324" s="273">
        <v>100000</v>
      </c>
      <c r="I324" s="269">
        <f t="shared" si="13"/>
        <v>80000</v>
      </c>
      <c r="J324" s="269">
        <v>0</v>
      </c>
      <c r="K324" s="299">
        <v>80000</v>
      </c>
      <c r="L324" s="299">
        <v>80000</v>
      </c>
      <c r="M324" s="300">
        <v>0</v>
      </c>
      <c r="N324" s="274" t="s">
        <v>645</v>
      </c>
      <c r="O324" s="274" t="s">
        <v>646</v>
      </c>
      <c r="P324" s="276">
        <f>K324-G324</f>
        <v>-20000</v>
      </c>
      <c r="Q324" s="275"/>
      <c r="R324" s="275">
        <v>2</v>
      </c>
    </row>
    <row r="325" s="217" customFormat="1" customHeight="1" spans="1:18">
      <c r="A325" s="307" t="s">
        <v>647</v>
      </c>
      <c r="B325" s="289"/>
      <c r="C325" s="289"/>
      <c r="D325" s="289"/>
      <c r="E325" s="310"/>
      <c r="F325" s="310"/>
      <c r="G325" s="273"/>
      <c r="H325" s="273"/>
      <c r="I325" s="269">
        <f t="shared" si="13"/>
        <v>9055312.07</v>
      </c>
      <c r="J325" s="269">
        <v>0</v>
      </c>
      <c r="K325" s="299">
        <v>9055312.07</v>
      </c>
      <c r="L325" s="299">
        <v>9055312.07</v>
      </c>
      <c r="M325" s="300">
        <v>0</v>
      </c>
      <c r="N325" s="270"/>
      <c r="O325" s="271"/>
      <c r="P325" s="276"/>
      <c r="Q325" s="271"/>
      <c r="R325" s="271"/>
    </row>
    <row r="326" s="217" customFormat="1" customHeight="1" spans="1:18">
      <c r="A326" s="288"/>
      <c r="B326" s="289" t="s">
        <v>134</v>
      </c>
      <c r="C326" s="289" t="s">
        <v>156</v>
      </c>
      <c r="D326" s="289" t="s">
        <v>150</v>
      </c>
      <c r="E326" s="294" t="s">
        <v>597</v>
      </c>
      <c r="F326" s="310"/>
      <c r="G326" s="273"/>
      <c r="H326" s="273"/>
      <c r="I326" s="269">
        <f t="shared" ref="I326:I389" si="15">J326+K326</f>
        <v>952960</v>
      </c>
      <c r="J326" s="269">
        <v>0</v>
      </c>
      <c r="K326" s="299">
        <v>952960</v>
      </c>
      <c r="L326" s="299">
        <v>952960</v>
      </c>
      <c r="M326" s="300">
        <v>0</v>
      </c>
      <c r="N326" s="274" t="s">
        <v>598</v>
      </c>
      <c r="O326" s="275"/>
      <c r="P326" s="276"/>
      <c r="Q326" s="275"/>
      <c r="R326" s="275"/>
    </row>
    <row r="327" s="217" customFormat="1" customHeight="1" spans="1:18">
      <c r="A327" s="288"/>
      <c r="B327" s="289" t="s">
        <v>134</v>
      </c>
      <c r="C327" s="289" t="s">
        <v>156</v>
      </c>
      <c r="D327" s="289" t="s">
        <v>150</v>
      </c>
      <c r="E327" s="294" t="s">
        <v>600</v>
      </c>
      <c r="F327" s="310"/>
      <c r="G327" s="273"/>
      <c r="H327" s="273"/>
      <c r="I327" s="269">
        <f t="shared" si="15"/>
        <v>488130</v>
      </c>
      <c r="J327" s="269">
        <v>0</v>
      </c>
      <c r="K327" s="299">
        <v>488130</v>
      </c>
      <c r="L327" s="299">
        <v>488130</v>
      </c>
      <c r="M327" s="300">
        <v>0</v>
      </c>
      <c r="N327" s="274"/>
      <c r="O327" s="275"/>
      <c r="P327" s="276"/>
      <c r="Q327" s="275"/>
      <c r="R327" s="275"/>
    </row>
    <row r="328" s="217" customFormat="1" customHeight="1" spans="1:18">
      <c r="A328" s="288"/>
      <c r="B328" s="289" t="s">
        <v>134</v>
      </c>
      <c r="C328" s="289" t="s">
        <v>156</v>
      </c>
      <c r="D328" s="289" t="s">
        <v>150</v>
      </c>
      <c r="E328" s="296" t="s">
        <v>599</v>
      </c>
      <c r="F328" s="310"/>
      <c r="G328" s="273"/>
      <c r="H328" s="273"/>
      <c r="I328" s="269">
        <f t="shared" si="15"/>
        <v>4618222.07</v>
      </c>
      <c r="J328" s="269">
        <v>0</v>
      </c>
      <c r="K328" s="299">
        <v>4618222.07</v>
      </c>
      <c r="L328" s="299">
        <v>4618222.07</v>
      </c>
      <c r="M328" s="300">
        <v>0</v>
      </c>
      <c r="N328" s="274"/>
      <c r="O328" s="275"/>
      <c r="P328" s="276"/>
      <c r="Q328" s="275"/>
      <c r="R328" s="275"/>
    </row>
    <row r="329" s="217" customFormat="1" customHeight="1" spans="1:18">
      <c r="A329" s="288"/>
      <c r="B329" s="289" t="s">
        <v>134</v>
      </c>
      <c r="C329" s="289" t="s">
        <v>156</v>
      </c>
      <c r="D329" s="290" t="s">
        <v>136</v>
      </c>
      <c r="E329" s="312"/>
      <c r="F329" s="291" t="s">
        <v>648</v>
      </c>
      <c r="G329" s="273">
        <v>798000</v>
      </c>
      <c r="H329" s="273">
        <v>798000</v>
      </c>
      <c r="I329" s="269">
        <f t="shared" si="15"/>
        <v>680000</v>
      </c>
      <c r="J329" s="269">
        <v>0</v>
      </c>
      <c r="K329" s="299">
        <v>680000</v>
      </c>
      <c r="L329" s="299">
        <v>680000</v>
      </c>
      <c r="M329" s="300">
        <v>0</v>
      </c>
      <c r="N329" s="274" t="s">
        <v>649</v>
      </c>
      <c r="O329" s="274" t="s">
        <v>650</v>
      </c>
      <c r="P329" s="276">
        <f>K329-G329</f>
        <v>-118000</v>
      </c>
      <c r="Q329" s="275"/>
      <c r="R329" s="275">
        <v>11.8</v>
      </c>
    </row>
    <row r="330" s="217" customFormat="1" customHeight="1" spans="1:18">
      <c r="A330" s="288"/>
      <c r="B330" s="289" t="s">
        <v>134</v>
      </c>
      <c r="C330" s="289" t="s">
        <v>156</v>
      </c>
      <c r="D330" s="289" t="s">
        <v>136</v>
      </c>
      <c r="E330" s="309"/>
      <c r="F330" s="294" t="s">
        <v>651</v>
      </c>
      <c r="G330" s="273">
        <v>1550000</v>
      </c>
      <c r="H330" s="273">
        <v>1550000</v>
      </c>
      <c r="I330" s="269">
        <f t="shared" si="15"/>
        <v>2316000</v>
      </c>
      <c r="J330" s="269">
        <v>0</v>
      </c>
      <c r="K330" s="299">
        <v>2316000</v>
      </c>
      <c r="L330" s="299">
        <v>2316000</v>
      </c>
      <c r="M330" s="300">
        <v>0</v>
      </c>
      <c r="N330" s="274" t="s">
        <v>652</v>
      </c>
      <c r="O330" s="274" t="s">
        <v>653</v>
      </c>
      <c r="P330" s="276">
        <f>K330-G330</f>
        <v>766000</v>
      </c>
      <c r="Q330" s="275"/>
      <c r="R330" s="275"/>
    </row>
    <row r="331" s="217" customFormat="1" customHeight="1" spans="1:18">
      <c r="A331" s="307" t="s">
        <v>654</v>
      </c>
      <c r="B331" s="289"/>
      <c r="C331" s="289"/>
      <c r="D331" s="289"/>
      <c r="E331" s="310"/>
      <c r="F331" s="310"/>
      <c r="G331" s="273"/>
      <c r="H331" s="273"/>
      <c r="I331" s="269">
        <f t="shared" si="15"/>
        <v>2800403.14</v>
      </c>
      <c r="J331" s="269">
        <v>0</v>
      </c>
      <c r="K331" s="299">
        <v>2800403.14</v>
      </c>
      <c r="L331" s="299">
        <v>2800403.14</v>
      </c>
      <c r="M331" s="300">
        <v>0</v>
      </c>
      <c r="N331" s="270"/>
      <c r="O331" s="271"/>
      <c r="P331" s="276"/>
      <c r="Q331" s="271"/>
      <c r="R331" s="271"/>
    </row>
    <row r="332" s="217" customFormat="1" customHeight="1" spans="1:18">
      <c r="A332" s="288"/>
      <c r="B332" s="289" t="s">
        <v>134</v>
      </c>
      <c r="C332" s="289" t="s">
        <v>208</v>
      </c>
      <c r="D332" s="289" t="s">
        <v>150</v>
      </c>
      <c r="E332" s="294" t="s">
        <v>599</v>
      </c>
      <c r="F332" s="310"/>
      <c r="G332" s="273"/>
      <c r="H332" s="273"/>
      <c r="I332" s="269">
        <f t="shared" si="15"/>
        <v>1598688.14</v>
      </c>
      <c r="J332" s="269">
        <v>0</v>
      </c>
      <c r="K332" s="299">
        <v>1598688.14</v>
      </c>
      <c r="L332" s="299">
        <v>1598688.14</v>
      </c>
      <c r="M332" s="300">
        <v>0</v>
      </c>
      <c r="N332" s="274"/>
      <c r="O332" s="275"/>
      <c r="P332" s="276"/>
      <c r="Q332" s="275"/>
      <c r="R332" s="275"/>
    </row>
    <row r="333" s="217" customFormat="1" customHeight="1" spans="1:18">
      <c r="A333" s="288"/>
      <c r="B333" s="289" t="s">
        <v>134</v>
      </c>
      <c r="C333" s="289" t="s">
        <v>208</v>
      </c>
      <c r="D333" s="289" t="s">
        <v>150</v>
      </c>
      <c r="E333" s="294" t="s">
        <v>597</v>
      </c>
      <c r="F333" s="310"/>
      <c r="G333" s="273"/>
      <c r="H333" s="273"/>
      <c r="I333" s="269">
        <f t="shared" si="15"/>
        <v>353000</v>
      </c>
      <c r="J333" s="269">
        <v>0</v>
      </c>
      <c r="K333" s="299">
        <v>353000</v>
      </c>
      <c r="L333" s="299">
        <v>353000</v>
      </c>
      <c r="M333" s="300">
        <v>0</v>
      </c>
      <c r="N333" s="274" t="s">
        <v>598</v>
      </c>
      <c r="O333" s="275"/>
      <c r="P333" s="276"/>
      <c r="Q333" s="275"/>
      <c r="R333" s="275"/>
    </row>
    <row r="334" s="217" customFormat="1" customHeight="1" spans="1:18">
      <c r="A334" s="288"/>
      <c r="B334" s="289" t="s">
        <v>134</v>
      </c>
      <c r="C334" s="289" t="s">
        <v>208</v>
      </c>
      <c r="D334" s="289" t="s">
        <v>150</v>
      </c>
      <c r="E334" s="294" t="s">
        <v>600</v>
      </c>
      <c r="F334" s="310"/>
      <c r="G334" s="273"/>
      <c r="H334" s="273"/>
      <c r="I334" s="269">
        <f t="shared" si="15"/>
        <v>248715</v>
      </c>
      <c r="J334" s="269">
        <v>0</v>
      </c>
      <c r="K334" s="299">
        <v>248715</v>
      </c>
      <c r="L334" s="299">
        <v>248715</v>
      </c>
      <c r="M334" s="300">
        <v>0</v>
      </c>
      <c r="N334" s="274"/>
      <c r="O334" s="275"/>
      <c r="P334" s="276"/>
      <c r="Q334" s="275"/>
      <c r="R334" s="275"/>
    </row>
    <row r="335" s="217" customFormat="1" customHeight="1" spans="1:18">
      <c r="A335" s="288"/>
      <c r="B335" s="289" t="s">
        <v>134</v>
      </c>
      <c r="C335" s="289" t="s">
        <v>208</v>
      </c>
      <c r="D335" s="289" t="s">
        <v>200</v>
      </c>
      <c r="E335" s="220"/>
      <c r="F335" s="294" t="s">
        <v>655</v>
      </c>
      <c r="G335" s="273">
        <v>250000</v>
      </c>
      <c r="H335" s="273">
        <v>350000</v>
      </c>
      <c r="I335" s="269">
        <f t="shared" si="15"/>
        <v>600000</v>
      </c>
      <c r="J335" s="269">
        <v>0</v>
      </c>
      <c r="K335" s="299">
        <v>600000</v>
      </c>
      <c r="L335" s="299">
        <v>600000</v>
      </c>
      <c r="M335" s="300">
        <v>0</v>
      </c>
      <c r="N335" s="274"/>
      <c r="O335" s="274" t="s">
        <v>656</v>
      </c>
      <c r="P335" s="276">
        <f>K335-G335</f>
        <v>350000</v>
      </c>
      <c r="Q335" s="275"/>
      <c r="R335" s="275"/>
    </row>
    <row r="336" s="217" customFormat="1" customHeight="1" spans="1:18">
      <c r="A336" s="307" t="s">
        <v>657</v>
      </c>
      <c r="B336" s="289"/>
      <c r="C336" s="289"/>
      <c r="D336" s="289"/>
      <c r="E336" s="310"/>
      <c r="F336" s="310"/>
      <c r="G336" s="273"/>
      <c r="H336" s="273"/>
      <c r="I336" s="269">
        <f t="shared" si="15"/>
        <v>8166353.78</v>
      </c>
      <c r="J336" s="269">
        <v>0</v>
      </c>
      <c r="K336" s="299">
        <f>SUM(K337:K344)</f>
        <v>8166353.78</v>
      </c>
      <c r="L336" s="299">
        <f>SUM(L337:L344)</f>
        <v>8164853.78</v>
      </c>
      <c r="M336" s="300">
        <v>1500</v>
      </c>
      <c r="N336" s="270"/>
      <c r="O336" s="271"/>
      <c r="P336" s="276"/>
      <c r="Q336" s="271"/>
      <c r="R336" s="271"/>
    </row>
    <row r="337" s="217" customFormat="1" customHeight="1" spans="1:18">
      <c r="A337" s="288"/>
      <c r="B337" s="289" t="s">
        <v>134</v>
      </c>
      <c r="C337" s="289" t="s">
        <v>459</v>
      </c>
      <c r="D337" s="289" t="s">
        <v>150</v>
      </c>
      <c r="E337" s="294" t="s">
        <v>600</v>
      </c>
      <c r="F337" s="310"/>
      <c r="G337" s="273"/>
      <c r="H337" s="273"/>
      <c r="I337" s="269">
        <f t="shared" si="15"/>
        <v>1130255</v>
      </c>
      <c r="J337" s="269">
        <v>0</v>
      </c>
      <c r="K337" s="299">
        <v>1130255</v>
      </c>
      <c r="L337" s="299">
        <v>1130255</v>
      </c>
      <c r="M337" s="300">
        <v>0</v>
      </c>
      <c r="N337" s="274"/>
      <c r="O337" s="275"/>
      <c r="P337" s="276"/>
      <c r="Q337" s="275"/>
      <c r="R337" s="275"/>
    </row>
    <row r="338" s="217" customFormat="1" customHeight="1" spans="1:18">
      <c r="A338" s="288"/>
      <c r="B338" s="289" t="s">
        <v>134</v>
      </c>
      <c r="C338" s="289" t="s">
        <v>459</v>
      </c>
      <c r="D338" s="289" t="s">
        <v>150</v>
      </c>
      <c r="E338" s="294" t="s">
        <v>599</v>
      </c>
      <c r="F338" s="310"/>
      <c r="G338" s="273"/>
      <c r="H338" s="273"/>
      <c r="I338" s="269">
        <f t="shared" si="15"/>
        <v>5227238.78</v>
      </c>
      <c r="J338" s="269">
        <v>0</v>
      </c>
      <c r="K338" s="299">
        <v>5227238.78</v>
      </c>
      <c r="L338" s="299">
        <v>5227238.78</v>
      </c>
      <c r="M338" s="300">
        <v>0</v>
      </c>
      <c r="N338" s="274"/>
      <c r="O338" s="275"/>
      <c r="P338" s="276"/>
      <c r="Q338" s="275"/>
      <c r="R338" s="275"/>
    </row>
    <row r="339" s="217" customFormat="1" customHeight="1" spans="1:18">
      <c r="A339" s="288"/>
      <c r="B339" s="289" t="s">
        <v>134</v>
      </c>
      <c r="C339" s="289" t="s">
        <v>459</v>
      </c>
      <c r="D339" s="289" t="s">
        <v>150</v>
      </c>
      <c r="E339" s="294" t="s">
        <v>597</v>
      </c>
      <c r="F339" s="310"/>
      <c r="G339" s="273"/>
      <c r="H339" s="273"/>
      <c r="I339" s="269">
        <f t="shared" si="15"/>
        <v>868360</v>
      </c>
      <c r="J339" s="269">
        <v>0</v>
      </c>
      <c r="K339" s="299">
        <v>868360</v>
      </c>
      <c r="L339" s="299">
        <v>868360</v>
      </c>
      <c r="M339" s="300">
        <v>0</v>
      </c>
      <c r="N339" s="274" t="s">
        <v>598</v>
      </c>
      <c r="O339" s="275"/>
      <c r="P339" s="276"/>
      <c r="Q339" s="275"/>
      <c r="R339" s="275"/>
    </row>
    <row r="340" s="217" customFormat="1" customHeight="1" spans="1:18">
      <c r="A340" s="288"/>
      <c r="B340" s="289" t="s">
        <v>134</v>
      </c>
      <c r="C340" s="289" t="s">
        <v>459</v>
      </c>
      <c r="D340" s="289" t="s">
        <v>208</v>
      </c>
      <c r="E340" s="220"/>
      <c r="F340" s="294" t="s">
        <v>658</v>
      </c>
      <c r="G340" s="273">
        <v>200000</v>
      </c>
      <c r="H340" s="273">
        <v>200000</v>
      </c>
      <c r="I340" s="269">
        <f t="shared" si="15"/>
        <v>201500</v>
      </c>
      <c r="J340" s="269">
        <v>0</v>
      </c>
      <c r="K340" s="299">
        <v>201500</v>
      </c>
      <c r="L340" s="299">
        <v>200000</v>
      </c>
      <c r="M340" s="300">
        <v>1500</v>
      </c>
      <c r="N340" s="270"/>
      <c r="O340" s="271"/>
      <c r="P340" s="276">
        <f t="shared" ref="P340:P344" si="16">K340-G340</f>
        <v>1500</v>
      </c>
      <c r="Q340" s="271"/>
      <c r="R340" s="271"/>
    </row>
    <row r="341" s="217" customFormat="1" customHeight="1" spans="1:18">
      <c r="A341" s="288"/>
      <c r="B341" s="289" t="s">
        <v>185</v>
      </c>
      <c r="C341" s="289" t="s">
        <v>150</v>
      </c>
      <c r="D341" s="289" t="s">
        <v>178</v>
      </c>
      <c r="E341" s="310"/>
      <c r="F341" s="294" t="s">
        <v>659</v>
      </c>
      <c r="G341" s="273">
        <v>150000</v>
      </c>
      <c r="H341" s="273">
        <v>150000</v>
      </c>
      <c r="I341" s="269">
        <f t="shared" si="15"/>
        <v>150000</v>
      </c>
      <c r="J341" s="269">
        <v>0</v>
      </c>
      <c r="K341" s="299">
        <v>150000</v>
      </c>
      <c r="L341" s="299">
        <v>150000</v>
      </c>
      <c r="M341" s="300">
        <v>0</v>
      </c>
      <c r="N341" s="270"/>
      <c r="O341" s="271"/>
      <c r="P341" s="276">
        <f t="shared" si="16"/>
        <v>0</v>
      </c>
      <c r="Q341" s="271"/>
      <c r="R341" s="271"/>
    </row>
    <row r="342" s="217" customFormat="1" customHeight="1" spans="1:18">
      <c r="A342" s="288"/>
      <c r="B342" s="289" t="s">
        <v>185</v>
      </c>
      <c r="C342" s="289" t="s">
        <v>150</v>
      </c>
      <c r="D342" s="289" t="s">
        <v>155</v>
      </c>
      <c r="E342" s="310"/>
      <c r="F342" s="294" t="s">
        <v>660</v>
      </c>
      <c r="G342" s="273">
        <v>10000</v>
      </c>
      <c r="H342" s="273">
        <v>10000</v>
      </c>
      <c r="I342" s="269">
        <f t="shared" si="15"/>
        <v>9000</v>
      </c>
      <c r="J342" s="269">
        <v>0</v>
      </c>
      <c r="K342" s="299">
        <v>9000</v>
      </c>
      <c r="L342" s="299">
        <v>9000</v>
      </c>
      <c r="M342" s="300">
        <v>0</v>
      </c>
      <c r="N342" s="270"/>
      <c r="O342" s="270" t="s">
        <v>661</v>
      </c>
      <c r="P342" s="276">
        <f t="shared" si="16"/>
        <v>-1000</v>
      </c>
      <c r="Q342" s="271"/>
      <c r="R342" s="271"/>
    </row>
    <row r="343" s="217" customFormat="1" customHeight="1" spans="1:18">
      <c r="A343" s="288"/>
      <c r="B343" s="289" t="s">
        <v>185</v>
      </c>
      <c r="C343" s="289" t="s">
        <v>150</v>
      </c>
      <c r="D343" s="289" t="s">
        <v>363</v>
      </c>
      <c r="E343" s="310"/>
      <c r="F343" s="294" t="s">
        <v>662</v>
      </c>
      <c r="G343" s="273">
        <v>540000</v>
      </c>
      <c r="H343" s="273">
        <v>540000</v>
      </c>
      <c r="I343" s="269">
        <f t="shared" si="15"/>
        <v>490000</v>
      </c>
      <c r="J343" s="269">
        <v>0</v>
      </c>
      <c r="K343" s="299">
        <v>490000</v>
      </c>
      <c r="L343" s="299">
        <v>490000</v>
      </c>
      <c r="M343" s="300">
        <v>0</v>
      </c>
      <c r="N343" s="274" t="s">
        <v>663</v>
      </c>
      <c r="O343" s="274" t="s">
        <v>335</v>
      </c>
      <c r="P343" s="276">
        <f t="shared" si="16"/>
        <v>-50000</v>
      </c>
      <c r="Q343" s="275"/>
      <c r="R343" s="275">
        <v>5</v>
      </c>
    </row>
    <row r="344" s="217" customFormat="1" customHeight="1" spans="1:18">
      <c r="A344" s="288"/>
      <c r="B344" s="289" t="s">
        <v>185</v>
      </c>
      <c r="C344" s="289" t="s">
        <v>150</v>
      </c>
      <c r="D344" s="289" t="s">
        <v>136</v>
      </c>
      <c r="E344" s="309"/>
      <c r="F344" s="294" t="s">
        <v>664</v>
      </c>
      <c r="G344" s="273">
        <v>100000</v>
      </c>
      <c r="H344" s="273">
        <v>100000</v>
      </c>
      <c r="I344" s="269">
        <f t="shared" si="15"/>
        <v>90000</v>
      </c>
      <c r="J344" s="269">
        <v>0</v>
      </c>
      <c r="K344" s="299">
        <v>90000</v>
      </c>
      <c r="L344" s="299">
        <v>90000</v>
      </c>
      <c r="M344" s="300">
        <v>0</v>
      </c>
      <c r="N344" s="274"/>
      <c r="O344" s="275"/>
      <c r="P344" s="276">
        <f t="shared" si="16"/>
        <v>-10000</v>
      </c>
      <c r="Q344" s="275"/>
      <c r="R344" s="275"/>
    </row>
    <row r="345" s="217" customFormat="1" customHeight="1" spans="1:18">
      <c r="A345" s="307" t="s">
        <v>665</v>
      </c>
      <c r="B345" s="289"/>
      <c r="C345" s="289"/>
      <c r="D345" s="289"/>
      <c r="E345" s="310"/>
      <c r="F345" s="310"/>
      <c r="G345" s="273"/>
      <c r="H345" s="273"/>
      <c r="I345" s="269">
        <f t="shared" si="15"/>
        <v>30780872.96</v>
      </c>
      <c r="J345" s="269">
        <v>0</v>
      </c>
      <c r="K345" s="299">
        <f t="shared" ref="K345:M345" si="17">SUM(K346:K352)</f>
        <v>30780872.96</v>
      </c>
      <c r="L345" s="299">
        <f t="shared" si="17"/>
        <v>30380872.96</v>
      </c>
      <c r="M345" s="300">
        <f t="shared" si="17"/>
        <v>400000</v>
      </c>
      <c r="N345" s="270"/>
      <c r="O345" s="271"/>
      <c r="P345" s="276"/>
      <c r="Q345" s="271"/>
      <c r="R345" s="271"/>
    </row>
    <row r="346" s="217" customFormat="1" customHeight="1" spans="1:18">
      <c r="A346" s="288"/>
      <c r="B346" s="289" t="s">
        <v>134</v>
      </c>
      <c r="C346" s="289" t="s">
        <v>135</v>
      </c>
      <c r="D346" s="289" t="s">
        <v>150</v>
      </c>
      <c r="E346" s="294" t="s">
        <v>600</v>
      </c>
      <c r="F346" s="310"/>
      <c r="G346" s="273"/>
      <c r="H346" s="273"/>
      <c r="I346" s="269">
        <f t="shared" si="15"/>
        <v>1484970</v>
      </c>
      <c r="J346" s="269">
        <v>0</v>
      </c>
      <c r="K346" s="299">
        <v>1484970</v>
      </c>
      <c r="L346" s="299">
        <v>1484970</v>
      </c>
      <c r="M346" s="300">
        <v>0</v>
      </c>
      <c r="N346" s="274"/>
      <c r="O346" s="275"/>
      <c r="P346" s="276"/>
      <c r="Q346" s="275"/>
      <c r="R346" s="275"/>
    </row>
    <row r="347" s="217" customFormat="1" customHeight="1" spans="1:18">
      <c r="A347" s="288"/>
      <c r="B347" s="289" t="s">
        <v>134</v>
      </c>
      <c r="C347" s="289" t="s">
        <v>135</v>
      </c>
      <c r="D347" s="289" t="s">
        <v>150</v>
      </c>
      <c r="E347" s="294" t="s">
        <v>597</v>
      </c>
      <c r="F347" s="310"/>
      <c r="G347" s="273"/>
      <c r="H347" s="273"/>
      <c r="I347" s="269">
        <f t="shared" si="15"/>
        <v>537280</v>
      </c>
      <c r="J347" s="269">
        <v>0</v>
      </c>
      <c r="K347" s="299">
        <v>537280</v>
      </c>
      <c r="L347" s="299">
        <v>537280</v>
      </c>
      <c r="M347" s="300">
        <v>0</v>
      </c>
      <c r="N347" s="274" t="s">
        <v>598</v>
      </c>
      <c r="O347" s="275"/>
      <c r="P347" s="276"/>
      <c r="Q347" s="275"/>
      <c r="R347" s="275"/>
    </row>
    <row r="348" s="217" customFormat="1" customHeight="1" spans="1:18">
      <c r="A348" s="288"/>
      <c r="B348" s="289" t="s">
        <v>134</v>
      </c>
      <c r="C348" s="289" t="s">
        <v>135</v>
      </c>
      <c r="D348" s="289" t="s">
        <v>150</v>
      </c>
      <c r="E348" s="294" t="s">
        <v>599</v>
      </c>
      <c r="F348" s="310"/>
      <c r="G348" s="273"/>
      <c r="H348" s="273"/>
      <c r="I348" s="269">
        <f t="shared" si="15"/>
        <v>2604902.96</v>
      </c>
      <c r="J348" s="269">
        <v>0</v>
      </c>
      <c r="K348" s="299">
        <v>2604902.96</v>
      </c>
      <c r="L348" s="299">
        <v>2604902.96</v>
      </c>
      <c r="M348" s="300">
        <v>0</v>
      </c>
      <c r="N348" s="274"/>
      <c r="O348" s="275"/>
      <c r="P348" s="276"/>
      <c r="Q348" s="275"/>
      <c r="R348" s="275"/>
    </row>
    <row r="349" s="217" customFormat="1" customHeight="1" spans="1:18">
      <c r="A349" s="288"/>
      <c r="B349" s="289" t="s">
        <v>134</v>
      </c>
      <c r="C349" s="289" t="s">
        <v>135</v>
      </c>
      <c r="D349" s="289" t="s">
        <v>136</v>
      </c>
      <c r="E349" s="310"/>
      <c r="F349" s="294" t="s">
        <v>666</v>
      </c>
      <c r="G349" s="273">
        <v>3035000</v>
      </c>
      <c r="H349" s="273">
        <v>3035000</v>
      </c>
      <c r="I349" s="269">
        <f t="shared" si="15"/>
        <v>2843720</v>
      </c>
      <c r="J349" s="269">
        <v>0</v>
      </c>
      <c r="K349" s="299">
        <v>2843720</v>
      </c>
      <c r="L349" s="299">
        <v>2843720</v>
      </c>
      <c r="M349" s="300">
        <v>0</v>
      </c>
      <c r="N349" s="274" t="s">
        <v>667</v>
      </c>
      <c r="O349" s="274" t="s">
        <v>668</v>
      </c>
      <c r="P349" s="276">
        <f t="shared" ref="P349:P352" si="18">K349-G349</f>
        <v>-191280</v>
      </c>
      <c r="Q349" s="275"/>
      <c r="R349" s="275">
        <v>19</v>
      </c>
    </row>
    <row r="350" s="217" customFormat="1" ht="62.4" spans="1:18">
      <c r="A350" s="288"/>
      <c r="B350" s="289" t="s">
        <v>134</v>
      </c>
      <c r="C350" s="289" t="s">
        <v>135</v>
      </c>
      <c r="D350" s="289" t="s">
        <v>136</v>
      </c>
      <c r="E350" s="310"/>
      <c r="F350" s="294" t="s">
        <v>669</v>
      </c>
      <c r="G350" s="273">
        <v>17156336</v>
      </c>
      <c r="H350" s="273">
        <v>17156336</v>
      </c>
      <c r="I350" s="269">
        <f t="shared" si="15"/>
        <v>22830000</v>
      </c>
      <c r="J350" s="269">
        <v>0</v>
      </c>
      <c r="K350" s="299">
        <v>22830000</v>
      </c>
      <c r="L350" s="299">
        <v>22830000</v>
      </c>
      <c r="M350" s="300">
        <v>0</v>
      </c>
      <c r="N350" s="270" t="s">
        <v>670</v>
      </c>
      <c r="O350" s="270" t="s">
        <v>671</v>
      </c>
      <c r="P350" s="276">
        <f t="shared" si="18"/>
        <v>5673664</v>
      </c>
      <c r="Q350" s="271">
        <v>266</v>
      </c>
      <c r="R350" s="271"/>
    </row>
    <row r="351" s="217" customFormat="1" customHeight="1" spans="1:18">
      <c r="A351" s="288"/>
      <c r="B351" s="289" t="s">
        <v>134</v>
      </c>
      <c r="C351" s="289" t="s">
        <v>135</v>
      </c>
      <c r="D351" s="289" t="s">
        <v>136</v>
      </c>
      <c r="E351" s="310"/>
      <c r="F351" s="294" t="s">
        <v>672</v>
      </c>
      <c r="G351" s="273"/>
      <c r="H351" s="273"/>
      <c r="I351" s="269">
        <f t="shared" si="15"/>
        <v>400000</v>
      </c>
      <c r="J351" s="269">
        <v>0</v>
      </c>
      <c r="K351" s="299">
        <v>400000</v>
      </c>
      <c r="L351" s="299">
        <v>0</v>
      </c>
      <c r="M351" s="300">
        <v>400000</v>
      </c>
      <c r="N351" s="274"/>
      <c r="O351" s="275"/>
      <c r="P351" s="276">
        <f t="shared" si="18"/>
        <v>400000</v>
      </c>
      <c r="Q351" s="275"/>
      <c r="R351" s="275"/>
    </row>
    <row r="352" s="217" customFormat="1" customHeight="1" spans="1:18">
      <c r="A352" s="288"/>
      <c r="B352" s="289" t="s">
        <v>134</v>
      </c>
      <c r="C352" s="289" t="s">
        <v>135</v>
      </c>
      <c r="D352" s="289" t="s">
        <v>136</v>
      </c>
      <c r="E352" s="310"/>
      <c r="F352" s="294" t="s">
        <v>673</v>
      </c>
      <c r="G352" s="273"/>
      <c r="H352" s="273"/>
      <c r="I352" s="269">
        <f t="shared" si="15"/>
        <v>80000</v>
      </c>
      <c r="J352" s="269">
        <v>0</v>
      </c>
      <c r="K352" s="299">
        <v>80000</v>
      </c>
      <c r="L352" s="299">
        <v>80000</v>
      </c>
      <c r="M352" s="300">
        <v>0</v>
      </c>
      <c r="N352" s="274"/>
      <c r="O352" s="275"/>
      <c r="P352" s="276">
        <f t="shared" si="18"/>
        <v>80000</v>
      </c>
      <c r="Q352" s="275"/>
      <c r="R352" s="275"/>
    </row>
    <row r="353" s="217" customFormat="1" customHeight="1" spans="1:18">
      <c r="A353" s="307" t="s">
        <v>674</v>
      </c>
      <c r="B353" s="289"/>
      <c r="C353" s="289"/>
      <c r="D353" s="289"/>
      <c r="E353" s="310"/>
      <c r="F353" s="310"/>
      <c r="G353" s="273"/>
      <c r="H353" s="273"/>
      <c r="I353" s="269">
        <f t="shared" si="15"/>
        <v>3450416.94</v>
      </c>
      <c r="J353" s="269">
        <v>0</v>
      </c>
      <c r="K353" s="299">
        <f>SUM(K354:K357)</f>
        <v>3450416.94</v>
      </c>
      <c r="L353" s="299">
        <f>SUM(L354:L357)</f>
        <v>3450416.94</v>
      </c>
      <c r="M353" s="300">
        <v>0</v>
      </c>
      <c r="N353" s="270"/>
      <c r="O353" s="271"/>
      <c r="P353" s="276"/>
      <c r="Q353" s="271"/>
      <c r="R353" s="271"/>
    </row>
    <row r="354" s="217" customFormat="1" customHeight="1" spans="1:18">
      <c r="A354" s="288"/>
      <c r="B354" s="289" t="s">
        <v>255</v>
      </c>
      <c r="C354" s="289" t="s">
        <v>150</v>
      </c>
      <c r="D354" s="289" t="s">
        <v>150</v>
      </c>
      <c r="E354" s="294" t="s">
        <v>599</v>
      </c>
      <c r="F354" s="310"/>
      <c r="G354" s="273"/>
      <c r="H354" s="273"/>
      <c r="I354" s="269">
        <f t="shared" si="15"/>
        <v>2585976.94</v>
      </c>
      <c r="J354" s="269">
        <v>0</v>
      </c>
      <c r="K354" s="299">
        <f>2675976.94-90000</f>
        <v>2585976.94</v>
      </c>
      <c r="L354" s="299">
        <f>2675976.94-90000</f>
        <v>2585976.94</v>
      </c>
      <c r="M354" s="300">
        <v>0</v>
      </c>
      <c r="N354" s="274"/>
      <c r="O354" s="275"/>
      <c r="P354" s="276"/>
      <c r="Q354" s="275"/>
      <c r="R354" s="275"/>
    </row>
    <row r="355" s="217" customFormat="1" customHeight="1" spans="1:18">
      <c r="A355" s="288"/>
      <c r="B355" s="289" t="s">
        <v>255</v>
      </c>
      <c r="C355" s="289" t="s">
        <v>150</v>
      </c>
      <c r="D355" s="289" t="s">
        <v>150</v>
      </c>
      <c r="E355" s="294" t="s">
        <v>600</v>
      </c>
      <c r="F355" s="310"/>
      <c r="G355" s="273"/>
      <c r="H355" s="273"/>
      <c r="I355" s="269">
        <f t="shared" si="15"/>
        <v>157280</v>
      </c>
      <c r="J355" s="269">
        <v>0</v>
      </c>
      <c r="K355" s="299">
        <v>157280</v>
      </c>
      <c r="L355" s="299">
        <v>157280</v>
      </c>
      <c r="M355" s="300">
        <v>0</v>
      </c>
      <c r="N355" s="274"/>
      <c r="O355" s="275"/>
      <c r="P355" s="276"/>
      <c r="Q355" s="275"/>
      <c r="R355" s="275"/>
    </row>
    <row r="356" s="217" customFormat="1" customHeight="1" spans="1:18">
      <c r="A356" s="288"/>
      <c r="B356" s="289" t="s">
        <v>255</v>
      </c>
      <c r="C356" s="289" t="s">
        <v>150</v>
      </c>
      <c r="D356" s="289" t="s">
        <v>150</v>
      </c>
      <c r="E356" s="294" t="s">
        <v>597</v>
      </c>
      <c r="F356" s="310"/>
      <c r="G356" s="273"/>
      <c r="H356" s="273"/>
      <c r="I356" s="269">
        <f t="shared" si="15"/>
        <v>497160</v>
      </c>
      <c r="J356" s="269">
        <v>0</v>
      </c>
      <c r="K356" s="299">
        <v>497160</v>
      </c>
      <c r="L356" s="299">
        <v>497160</v>
      </c>
      <c r="M356" s="300">
        <v>0</v>
      </c>
      <c r="N356" s="274" t="s">
        <v>598</v>
      </c>
      <c r="O356" s="275"/>
      <c r="P356" s="276"/>
      <c r="Q356" s="275"/>
      <c r="R356" s="275"/>
    </row>
    <row r="357" s="217" customFormat="1" customHeight="1" spans="1:18">
      <c r="A357" s="288"/>
      <c r="B357" s="289" t="s">
        <v>255</v>
      </c>
      <c r="C357" s="289" t="s">
        <v>150</v>
      </c>
      <c r="D357" s="289" t="s">
        <v>135</v>
      </c>
      <c r="E357" s="310"/>
      <c r="F357" s="294" t="s">
        <v>675</v>
      </c>
      <c r="G357" s="273">
        <v>200000</v>
      </c>
      <c r="H357" s="273">
        <v>200000</v>
      </c>
      <c r="I357" s="269">
        <f t="shared" si="15"/>
        <v>210000</v>
      </c>
      <c r="J357" s="269">
        <v>0</v>
      </c>
      <c r="K357" s="299">
        <v>210000</v>
      </c>
      <c r="L357" s="299">
        <v>210000</v>
      </c>
      <c r="M357" s="300">
        <v>0</v>
      </c>
      <c r="N357" s="270"/>
      <c r="O357" s="274" t="s">
        <v>676</v>
      </c>
      <c r="P357" s="276">
        <f>K357-G357</f>
        <v>10000</v>
      </c>
      <c r="Q357" s="271">
        <v>1</v>
      </c>
      <c r="R357" s="271"/>
    </row>
    <row r="358" s="217" customFormat="1" customHeight="1" spans="1:18">
      <c r="A358" s="307" t="s">
        <v>677</v>
      </c>
      <c r="B358" s="289"/>
      <c r="C358" s="289"/>
      <c r="D358" s="289"/>
      <c r="E358" s="310"/>
      <c r="F358" s="310"/>
      <c r="G358" s="273"/>
      <c r="H358" s="273"/>
      <c r="I358" s="269">
        <f t="shared" si="15"/>
        <v>4935863.49</v>
      </c>
      <c r="J358" s="269">
        <v>0</v>
      </c>
      <c r="K358" s="299">
        <v>4935863.49</v>
      </c>
      <c r="L358" s="299">
        <v>4935863.49</v>
      </c>
      <c r="M358" s="300">
        <v>0</v>
      </c>
      <c r="N358" s="270"/>
      <c r="O358" s="271"/>
      <c r="P358" s="276"/>
      <c r="Q358" s="271"/>
      <c r="R358" s="271"/>
    </row>
    <row r="359" s="217" customFormat="1" customHeight="1" spans="1:18">
      <c r="A359" s="288"/>
      <c r="B359" s="289" t="s">
        <v>134</v>
      </c>
      <c r="C359" s="289" t="s">
        <v>252</v>
      </c>
      <c r="D359" s="289" t="s">
        <v>150</v>
      </c>
      <c r="E359" s="294" t="s">
        <v>599</v>
      </c>
      <c r="F359" s="310"/>
      <c r="G359" s="273"/>
      <c r="H359" s="273"/>
      <c r="I359" s="269">
        <f t="shared" si="15"/>
        <v>2658628.49</v>
      </c>
      <c r="J359" s="269">
        <v>0</v>
      </c>
      <c r="K359" s="299">
        <v>2658628.49</v>
      </c>
      <c r="L359" s="299">
        <v>2658628.49</v>
      </c>
      <c r="M359" s="300">
        <v>0</v>
      </c>
      <c r="N359" s="274"/>
      <c r="O359" s="275"/>
      <c r="P359" s="276"/>
      <c r="Q359" s="275"/>
      <c r="R359" s="275"/>
    </row>
    <row r="360" s="217" customFormat="1" customHeight="1" spans="1:18">
      <c r="A360" s="288"/>
      <c r="B360" s="289" t="s">
        <v>134</v>
      </c>
      <c r="C360" s="289" t="s">
        <v>252</v>
      </c>
      <c r="D360" s="289" t="s">
        <v>150</v>
      </c>
      <c r="E360" s="294" t="s">
        <v>597</v>
      </c>
      <c r="F360" s="310"/>
      <c r="G360" s="273"/>
      <c r="H360" s="273"/>
      <c r="I360" s="269">
        <f t="shared" si="15"/>
        <v>496440</v>
      </c>
      <c r="J360" s="269">
        <v>0</v>
      </c>
      <c r="K360" s="299">
        <v>496440</v>
      </c>
      <c r="L360" s="299">
        <v>496440</v>
      </c>
      <c r="M360" s="300">
        <v>0</v>
      </c>
      <c r="N360" s="274" t="s">
        <v>598</v>
      </c>
      <c r="O360" s="275"/>
      <c r="P360" s="276"/>
      <c r="Q360" s="275"/>
      <c r="R360" s="275"/>
    </row>
    <row r="361" s="217" customFormat="1" customHeight="1" spans="1:18">
      <c r="A361" s="288"/>
      <c r="B361" s="289" t="s">
        <v>134</v>
      </c>
      <c r="C361" s="289" t="s">
        <v>252</v>
      </c>
      <c r="D361" s="289" t="s">
        <v>150</v>
      </c>
      <c r="E361" s="294" t="s">
        <v>600</v>
      </c>
      <c r="F361" s="310"/>
      <c r="G361" s="273"/>
      <c r="H361" s="273"/>
      <c r="I361" s="269">
        <f t="shared" si="15"/>
        <v>1780795</v>
      </c>
      <c r="J361" s="269">
        <v>0</v>
      </c>
      <c r="K361" s="299">
        <v>1780795</v>
      </c>
      <c r="L361" s="299">
        <v>1780795</v>
      </c>
      <c r="M361" s="300">
        <v>0</v>
      </c>
      <c r="N361" s="274"/>
      <c r="O361" s="275"/>
      <c r="P361" s="276"/>
      <c r="Q361" s="275"/>
      <c r="R361" s="275"/>
    </row>
    <row r="362" s="217" customFormat="1" customHeight="1" spans="1:18">
      <c r="A362" s="307" t="s">
        <v>678</v>
      </c>
      <c r="B362" s="289"/>
      <c r="C362" s="289"/>
      <c r="D362" s="289"/>
      <c r="E362" s="310"/>
      <c r="F362" s="310"/>
      <c r="G362" s="273"/>
      <c r="H362" s="273"/>
      <c r="I362" s="269">
        <f t="shared" si="15"/>
        <v>5397895.37</v>
      </c>
      <c r="J362" s="269">
        <v>0</v>
      </c>
      <c r="K362" s="299">
        <f t="shared" ref="K362:M362" si="19">SUM(K363:K367)</f>
        <v>5397895.37</v>
      </c>
      <c r="L362" s="299">
        <f t="shared" si="19"/>
        <v>5361895.37</v>
      </c>
      <c r="M362" s="300">
        <f t="shared" si="19"/>
        <v>36000</v>
      </c>
      <c r="N362" s="270"/>
      <c r="O362" s="271"/>
      <c r="P362" s="276"/>
      <c r="Q362" s="271"/>
      <c r="R362" s="271"/>
    </row>
    <row r="363" s="217" customFormat="1" customHeight="1" spans="1:18">
      <c r="A363" s="288"/>
      <c r="B363" s="289" t="s">
        <v>149</v>
      </c>
      <c r="C363" s="289" t="s">
        <v>150</v>
      </c>
      <c r="D363" s="289" t="s">
        <v>150</v>
      </c>
      <c r="E363" s="294" t="s">
        <v>600</v>
      </c>
      <c r="F363" s="310"/>
      <c r="G363" s="273"/>
      <c r="H363" s="273"/>
      <c r="I363" s="269">
        <f t="shared" si="15"/>
        <v>740379</v>
      </c>
      <c r="J363" s="269">
        <v>0</v>
      </c>
      <c r="K363" s="299">
        <v>740379</v>
      </c>
      <c r="L363" s="299">
        <v>740379</v>
      </c>
      <c r="M363" s="300">
        <v>0</v>
      </c>
      <c r="N363" s="274"/>
      <c r="O363" s="275"/>
      <c r="P363" s="276"/>
      <c r="Q363" s="275"/>
      <c r="R363" s="275"/>
    </row>
    <row r="364" s="217" customFormat="1" customHeight="1" spans="1:18">
      <c r="A364" s="288"/>
      <c r="B364" s="289" t="s">
        <v>149</v>
      </c>
      <c r="C364" s="289" t="s">
        <v>150</v>
      </c>
      <c r="D364" s="289" t="s">
        <v>150</v>
      </c>
      <c r="E364" s="294" t="s">
        <v>597</v>
      </c>
      <c r="F364" s="310"/>
      <c r="G364" s="273"/>
      <c r="H364" s="273"/>
      <c r="I364" s="269">
        <f t="shared" si="15"/>
        <v>570840</v>
      </c>
      <c r="J364" s="269">
        <v>0</v>
      </c>
      <c r="K364" s="299">
        <v>570840</v>
      </c>
      <c r="L364" s="299">
        <v>570840</v>
      </c>
      <c r="M364" s="300">
        <v>0</v>
      </c>
      <c r="N364" s="274" t="s">
        <v>598</v>
      </c>
      <c r="O364" s="275"/>
      <c r="P364" s="276"/>
      <c r="Q364" s="275"/>
      <c r="R364" s="275"/>
    </row>
    <row r="365" s="217" customFormat="1" customHeight="1" spans="1:18">
      <c r="A365" s="288"/>
      <c r="B365" s="289" t="s">
        <v>149</v>
      </c>
      <c r="C365" s="289" t="s">
        <v>150</v>
      </c>
      <c r="D365" s="289" t="s">
        <v>150</v>
      </c>
      <c r="E365" s="294" t="s">
        <v>599</v>
      </c>
      <c r="F365" s="310"/>
      <c r="G365" s="273"/>
      <c r="H365" s="273"/>
      <c r="I365" s="269">
        <f t="shared" si="15"/>
        <v>3020676.37</v>
      </c>
      <c r="J365" s="269">
        <v>0</v>
      </c>
      <c r="K365" s="299">
        <v>3020676.37</v>
      </c>
      <c r="L365" s="299">
        <v>3020676.37</v>
      </c>
      <c r="M365" s="300">
        <v>0</v>
      </c>
      <c r="N365" s="274"/>
      <c r="O365" s="275"/>
      <c r="P365" s="276"/>
      <c r="Q365" s="275"/>
      <c r="R365" s="275"/>
    </row>
    <row r="366" s="217" customFormat="1" customHeight="1" spans="1:18">
      <c r="A366" s="288"/>
      <c r="B366" s="289" t="s">
        <v>149</v>
      </c>
      <c r="C366" s="289" t="s">
        <v>150</v>
      </c>
      <c r="D366" s="289" t="s">
        <v>136</v>
      </c>
      <c r="E366" s="310"/>
      <c r="F366" s="294" t="s">
        <v>618</v>
      </c>
      <c r="G366" s="273">
        <v>30000</v>
      </c>
      <c r="H366" s="273">
        <v>30000</v>
      </c>
      <c r="I366" s="269">
        <f t="shared" si="15"/>
        <v>30000</v>
      </c>
      <c r="J366" s="269">
        <v>0</v>
      </c>
      <c r="K366" s="299">
        <v>30000</v>
      </c>
      <c r="L366" s="299">
        <v>30000</v>
      </c>
      <c r="M366" s="300">
        <v>0</v>
      </c>
      <c r="N366" s="270"/>
      <c r="O366" s="271"/>
      <c r="P366" s="276">
        <f>K366-G366</f>
        <v>0</v>
      </c>
      <c r="Q366" s="271"/>
      <c r="R366" s="271"/>
    </row>
    <row r="367" s="217" customFormat="1" ht="62.4" spans="1:18">
      <c r="A367" s="288"/>
      <c r="B367" s="289">
        <v>203</v>
      </c>
      <c r="C367" s="289" t="s">
        <v>156</v>
      </c>
      <c r="D367" s="289" t="s">
        <v>135</v>
      </c>
      <c r="E367" s="310"/>
      <c r="F367" s="294" t="s">
        <v>679</v>
      </c>
      <c r="G367" s="273"/>
      <c r="H367" s="273"/>
      <c r="I367" s="269">
        <f t="shared" si="15"/>
        <v>1036000</v>
      </c>
      <c r="J367" s="269">
        <v>0</v>
      </c>
      <c r="K367" s="299">
        <v>1036000</v>
      </c>
      <c r="L367" s="299">
        <v>1000000</v>
      </c>
      <c r="M367" s="300">
        <v>36000</v>
      </c>
      <c r="N367" s="274" t="s">
        <v>680</v>
      </c>
      <c r="O367" s="274" t="s">
        <v>191</v>
      </c>
      <c r="P367" s="276">
        <f>K367-G367</f>
        <v>1036000</v>
      </c>
      <c r="Q367" s="275"/>
      <c r="R367" s="275"/>
    </row>
    <row r="368" s="217" customFormat="1" customHeight="1" spans="1:18">
      <c r="A368" s="307" t="s">
        <v>681</v>
      </c>
      <c r="B368" s="289"/>
      <c r="C368" s="289"/>
      <c r="D368" s="289"/>
      <c r="E368" s="310"/>
      <c r="F368" s="310"/>
      <c r="G368" s="273"/>
      <c r="H368" s="273"/>
      <c r="I368" s="269">
        <f t="shared" si="15"/>
        <v>4483005.58</v>
      </c>
      <c r="J368" s="269">
        <v>0</v>
      </c>
      <c r="K368" s="299">
        <v>4483005.58</v>
      </c>
      <c r="L368" s="299">
        <v>4483005.58</v>
      </c>
      <c r="M368" s="300">
        <v>0</v>
      </c>
      <c r="N368" s="270"/>
      <c r="O368" s="271"/>
      <c r="P368" s="276"/>
      <c r="Q368" s="271"/>
      <c r="R368" s="271"/>
    </row>
    <row r="369" s="217" customFormat="1" customHeight="1" spans="1:18">
      <c r="A369" s="288"/>
      <c r="B369" s="289" t="s">
        <v>149</v>
      </c>
      <c r="C369" s="289" t="s">
        <v>150</v>
      </c>
      <c r="D369" s="289" t="s">
        <v>150</v>
      </c>
      <c r="E369" s="294" t="s">
        <v>599</v>
      </c>
      <c r="F369" s="310"/>
      <c r="G369" s="273"/>
      <c r="H369" s="273"/>
      <c r="I369" s="269">
        <f t="shared" si="15"/>
        <v>3267985.58</v>
      </c>
      <c r="J369" s="269">
        <v>0</v>
      </c>
      <c r="K369" s="299">
        <v>3267985.58</v>
      </c>
      <c r="L369" s="299">
        <v>3267985.58</v>
      </c>
      <c r="M369" s="300">
        <v>0</v>
      </c>
      <c r="N369" s="274"/>
      <c r="O369" s="275"/>
      <c r="P369" s="276"/>
      <c r="Q369" s="275"/>
      <c r="R369" s="275"/>
    </row>
    <row r="370" s="217" customFormat="1" customHeight="1" spans="1:18">
      <c r="A370" s="288"/>
      <c r="B370" s="289" t="s">
        <v>149</v>
      </c>
      <c r="C370" s="289" t="s">
        <v>150</v>
      </c>
      <c r="D370" s="289" t="s">
        <v>150</v>
      </c>
      <c r="E370" s="294" t="s">
        <v>597</v>
      </c>
      <c r="F370" s="310"/>
      <c r="G370" s="273"/>
      <c r="H370" s="273"/>
      <c r="I370" s="269">
        <f t="shared" si="15"/>
        <v>521120</v>
      </c>
      <c r="J370" s="269">
        <v>0</v>
      </c>
      <c r="K370" s="299">
        <v>521120</v>
      </c>
      <c r="L370" s="299">
        <v>521120</v>
      </c>
      <c r="M370" s="300">
        <v>0</v>
      </c>
      <c r="N370" s="274" t="s">
        <v>598</v>
      </c>
      <c r="O370" s="275"/>
      <c r="P370" s="276"/>
      <c r="Q370" s="275"/>
      <c r="R370" s="275"/>
    </row>
    <row r="371" s="217" customFormat="1" customHeight="1" spans="1:18">
      <c r="A371" s="288"/>
      <c r="B371" s="289" t="s">
        <v>149</v>
      </c>
      <c r="C371" s="289" t="s">
        <v>150</v>
      </c>
      <c r="D371" s="289" t="s">
        <v>150</v>
      </c>
      <c r="E371" s="294" t="s">
        <v>600</v>
      </c>
      <c r="F371" s="310"/>
      <c r="G371" s="273"/>
      <c r="H371" s="273"/>
      <c r="I371" s="269">
        <f t="shared" si="15"/>
        <v>693900</v>
      </c>
      <c r="J371" s="269">
        <v>0</v>
      </c>
      <c r="K371" s="299">
        <v>693900</v>
      </c>
      <c r="L371" s="299">
        <v>693900</v>
      </c>
      <c r="M371" s="300">
        <v>0</v>
      </c>
      <c r="N371" s="274"/>
      <c r="O371" s="275"/>
      <c r="P371" s="276"/>
      <c r="Q371" s="275"/>
      <c r="R371" s="275"/>
    </row>
    <row r="372" s="217" customFormat="1" customHeight="1" spans="1:18">
      <c r="A372" s="307" t="s">
        <v>682</v>
      </c>
      <c r="B372" s="289"/>
      <c r="C372" s="289"/>
      <c r="D372" s="289"/>
      <c r="E372" s="310"/>
      <c r="F372" s="310"/>
      <c r="G372" s="273"/>
      <c r="H372" s="273"/>
      <c r="I372" s="269">
        <f t="shared" si="15"/>
        <v>2589298.33</v>
      </c>
      <c r="J372" s="269">
        <v>0</v>
      </c>
      <c r="K372" s="299">
        <v>2589298.33</v>
      </c>
      <c r="L372" s="299">
        <v>2589298.33</v>
      </c>
      <c r="M372" s="300">
        <v>0</v>
      </c>
      <c r="N372" s="270"/>
      <c r="O372" s="271"/>
      <c r="P372" s="276"/>
      <c r="Q372" s="271"/>
      <c r="R372" s="271"/>
    </row>
    <row r="373" s="217" customFormat="1" customHeight="1" spans="1:18">
      <c r="A373" s="288"/>
      <c r="B373" s="289" t="s">
        <v>323</v>
      </c>
      <c r="C373" s="289" t="s">
        <v>200</v>
      </c>
      <c r="D373" s="289" t="s">
        <v>150</v>
      </c>
      <c r="E373" s="294" t="s">
        <v>599</v>
      </c>
      <c r="F373" s="310"/>
      <c r="G373" s="273"/>
      <c r="H373" s="273"/>
      <c r="I373" s="269">
        <f t="shared" si="15"/>
        <v>1033858.33</v>
      </c>
      <c r="J373" s="269">
        <v>0</v>
      </c>
      <c r="K373" s="299">
        <v>1033858.33</v>
      </c>
      <c r="L373" s="299">
        <v>1033858.33</v>
      </c>
      <c r="M373" s="300">
        <v>0</v>
      </c>
      <c r="N373" s="274"/>
      <c r="O373" s="275"/>
      <c r="P373" s="276"/>
      <c r="Q373" s="275"/>
      <c r="R373" s="275"/>
    </row>
    <row r="374" s="217" customFormat="1" customHeight="1" spans="1:18">
      <c r="A374" s="288"/>
      <c r="B374" s="289" t="s">
        <v>323</v>
      </c>
      <c r="C374" s="289" t="s">
        <v>200</v>
      </c>
      <c r="D374" s="289" t="s">
        <v>150</v>
      </c>
      <c r="E374" s="294" t="s">
        <v>600</v>
      </c>
      <c r="F374" s="310"/>
      <c r="G374" s="273"/>
      <c r="H374" s="273"/>
      <c r="I374" s="269">
        <f t="shared" si="15"/>
        <v>1555440</v>
      </c>
      <c r="J374" s="269">
        <v>0</v>
      </c>
      <c r="K374" s="299">
        <v>1555440</v>
      </c>
      <c r="L374" s="299">
        <v>1555440</v>
      </c>
      <c r="M374" s="300">
        <v>0</v>
      </c>
      <c r="N374" s="274"/>
      <c r="O374" s="275"/>
      <c r="P374" s="276"/>
      <c r="Q374" s="275"/>
      <c r="R374" s="275"/>
    </row>
    <row r="375" s="217" customFormat="1" customHeight="1" spans="1:18">
      <c r="A375" s="307" t="s">
        <v>683</v>
      </c>
      <c r="B375" s="289"/>
      <c r="C375" s="289"/>
      <c r="D375" s="289"/>
      <c r="E375" s="310"/>
      <c r="F375" s="310"/>
      <c r="G375" s="273"/>
      <c r="H375" s="273"/>
      <c r="I375" s="269">
        <f t="shared" si="15"/>
        <v>3511361.67</v>
      </c>
      <c r="J375" s="269">
        <v>0</v>
      </c>
      <c r="K375" s="299">
        <v>3511361.67</v>
      </c>
      <c r="L375" s="299">
        <v>3511361.67</v>
      </c>
      <c r="M375" s="300">
        <v>0</v>
      </c>
      <c r="N375" s="270"/>
      <c r="O375" s="271"/>
      <c r="P375" s="276"/>
      <c r="Q375" s="271"/>
      <c r="R375" s="271"/>
    </row>
    <row r="376" s="217" customFormat="1" customHeight="1" spans="1:18">
      <c r="A376" s="288"/>
      <c r="B376" s="289" t="s">
        <v>323</v>
      </c>
      <c r="C376" s="289" t="s">
        <v>178</v>
      </c>
      <c r="D376" s="289" t="s">
        <v>150</v>
      </c>
      <c r="E376" s="294" t="s">
        <v>599</v>
      </c>
      <c r="F376" s="310"/>
      <c r="G376" s="273"/>
      <c r="H376" s="273"/>
      <c r="I376" s="269">
        <f t="shared" si="15"/>
        <v>1624191.67</v>
      </c>
      <c r="J376" s="269">
        <v>0</v>
      </c>
      <c r="K376" s="299">
        <v>1624191.67</v>
      </c>
      <c r="L376" s="299">
        <v>1624191.67</v>
      </c>
      <c r="M376" s="300">
        <v>0</v>
      </c>
      <c r="N376" s="274"/>
      <c r="O376" s="275"/>
      <c r="P376" s="276"/>
      <c r="Q376" s="275"/>
      <c r="R376" s="275"/>
    </row>
    <row r="377" s="217" customFormat="1" customHeight="1" spans="1:18">
      <c r="A377" s="288"/>
      <c r="B377" s="289" t="s">
        <v>323</v>
      </c>
      <c r="C377" s="289" t="s">
        <v>178</v>
      </c>
      <c r="D377" s="289" t="s">
        <v>150</v>
      </c>
      <c r="E377" s="294" t="s">
        <v>600</v>
      </c>
      <c r="F377" s="310"/>
      <c r="G377" s="273"/>
      <c r="H377" s="273"/>
      <c r="I377" s="269">
        <f t="shared" si="15"/>
        <v>1887170</v>
      </c>
      <c r="J377" s="269">
        <v>0</v>
      </c>
      <c r="K377" s="299">
        <v>1887170</v>
      </c>
      <c r="L377" s="299">
        <v>1887170</v>
      </c>
      <c r="M377" s="300">
        <v>0</v>
      </c>
      <c r="N377" s="274"/>
      <c r="O377" s="275"/>
      <c r="P377" s="276"/>
      <c r="Q377" s="275"/>
      <c r="R377" s="275"/>
    </row>
    <row r="378" s="217" customFormat="1" customHeight="1" spans="1:18">
      <c r="A378" s="307" t="s">
        <v>684</v>
      </c>
      <c r="B378" s="289"/>
      <c r="C378" s="289"/>
      <c r="D378" s="289"/>
      <c r="E378" s="310"/>
      <c r="F378" s="310"/>
      <c r="G378" s="273"/>
      <c r="H378" s="273"/>
      <c r="I378" s="269">
        <f t="shared" si="15"/>
        <v>4483276.1</v>
      </c>
      <c r="J378" s="269">
        <v>0</v>
      </c>
      <c r="K378" s="299">
        <v>4483276.1</v>
      </c>
      <c r="L378" s="299">
        <v>4483276.1</v>
      </c>
      <c r="M378" s="300">
        <v>0</v>
      </c>
      <c r="N378" s="270"/>
      <c r="O378" s="271"/>
      <c r="P378" s="276"/>
      <c r="Q378" s="271"/>
      <c r="R378" s="271"/>
    </row>
    <row r="379" s="217" customFormat="1" customHeight="1" spans="1:18">
      <c r="A379" s="288"/>
      <c r="B379" s="289" t="s">
        <v>323</v>
      </c>
      <c r="C379" s="289" t="s">
        <v>156</v>
      </c>
      <c r="D379" s="289" t="s">
        <v>150</v>
      </c>
      <c r="E379" s="294" t="s">
        <v>597</v>
      </c>
      <c r="F379" s="310"/>
      <c r="G379" s="273"/>
      <c r="H379" s="273"/>
      <c r="I379" s="269">
        <f t="shared" si="15"/>
        <v>678440</v>
      </c>
      <c r="J379" s="269">
        <v>0</v>
      </c>
      <c r="K379" s="299">
        <v>678440</v>
      </c>
      <c r="L379" s="299">
        <v>678440</v>
      </c>
      <c r="M379" s="300">
        <v>0</v>
      </c>
      <c r="N379" s="274" t="s">
        <v>598</v>
      </c>
      <c r="O379" s="275"/>
      <c r="P379" s="276"/>
      <c r="Q379" s="275"/>
      <c r="R379" s="275"/>
    </row>
    <row r="380" s="217" customFormat="1" customHeight="1" spans="1:18">
      <c r="A380" s="288"/>
      <c r="B380" s="289" t="s">
        <v>323</v>
      </c>
      <c r="C380" s="289" t="s">
        <v>156</v>
      </c>
      <c r="D380" s="289" t="s">
        <v>150</v>
      </c>
      <c r="E380" s="294" t="s">
        <v>599</v>
      </c>
      <c r="F380" s="310"/>
      <c r="G380" s="273"/>
      <c r="H380" s="273"/>
      <c r="I380" s="269">
        <f t="shared" si="15"/>
        <v>3524321.1</v>
      </c>
      <c r="J380" s="269">
        <v>0</v>
      </c>
      <c r="K380" s="299">
        <v>3524321.1</v>
      </c>
      <c r="L380" s="299">
        <v>3524321.1</v>
      </c>
      <c r="M380" s="300">
        <v>0</v>
      </c>
      <c r="N380" s="274"/>
      <c r="O380" s="275"/>
      <c r="P380" s="276"/>
      <c r="Q380" s="275"/>
      <c r="R380" s="275"/>
    </row>
    <row r="381" s="217" customFormat="1" customHeight="1" spans="1:18">
      <c r="A381" s="288"/>
      <c r="B381" s="289" t="s">
        <v>323</v>
      </c>
      <c r="C381" s="289" t="s">
        <v>156</v>
      </c>
      <c r="D381" s="289" t="s">
        <v>150</v>
      </c>
      <c r="E381" s="294" t="s">
        <v>600</v>
      </c>
      <c r="F381" s="310"/>
      <c r="G381" s="273"/>
      <c r="H381" s="273"/>
      <c r="I381" s="269">
        <f t="shared" si="15"/>
        <v>250515</v>
      </c>
      <c r="J381" s="269">
        <v>0</v>
      </c>
      <c r="K381" s="299">
        <v>250515</v>
      </c>
      <c r="L381" s="299">
        <v>250515</v>
      </c>
      <c r="M381" s="300">
        <v>0</v>
      </c>
      <c r="N381" s="274"/>
      <c r="O381" s="275"/>
      <c r="P381" s="276"/>
      <c r="Q381" s="275"/>
      <c r="R381" s="275"/>
    </row>
    <row r="382" s="217" customFormat="1" customHeight="1" spans="1:18">
      <c r="A382" s="288"/>
      <c r="B382" s="289" t="s">
        <v>323</v>
      </c>
      <c r="C382" s="289" t="s">
        <v>156</v>
      </c>
      <c r="D382" s="289" t="s">
        <v>136</v>
      </c>
      <c r="E382" s="310"/>
      <c r="F382" s="294" t="s">
        <v>618</v>
      </c>
      <c r="G382" s="273">
        <v>30000</v>
      </c>
      <c r="H382" s="273">
        <v>30000</v>
      </c>
      <c r="I382" s="269">
        <f t="shared" si="15"/>
        <v>30000</v>
      </c>
      <c r="J382" s="269">
        <v>0</v>
      </c>
      <c r="K382" s="299">
        <v>30000</v>
      </c>
      <c r="L382" s="299">
        <v>30000</v>
      </c>
      <c r="M382" s="300">
        <v>0</v>
      </c>
      <c r="N382" s="270"/>
      <c r="O382" s="270" t="s">
        <v>191</v>
      </c>
      <c r="P382" s="276">
        <f>K382-G382</f>
        <v>0</v>
      </c>
      <c r="Q382" s="271">
        <v>3</v>
      </c>
      <c r="R382" s="271"/>
    </row>
    <row r="383" s="217" customFormat="1" customHeight="1" spans="1:18">
      <c r="A383" s="307" t="s">
        <v>685</v>
      </c>
      <c r="B383" s="289"/>
      <c r="C383" s="289"/>
      <c r="D383" s="289"/>
      <c r="E383" s="310"/>
      <c r="F383" s="310"/>
      <c r="G383" s="273"/>
      <c r="H383" s="273"/>
      <c r="I383" s="269">
        <f t="shared" si="15"/>
        <v>1810250.7</v>
      </c>
      <c r="J383" s="269">
        <v>0</v>
      </c>
      <c r="K383" s="299">
        <v>1810250.7</v>
      </c>
      <c r="L383" s="299">
        <v>1810250.7</v>
      </c>
      <c r="M383" s="300">
        <v>0</v>
      </c>
      <c r="N383" s="270"/>
      <c r="O383" s="271"/>
      <c r="P383" s="276"/>
      <c r="Q383" s="271"/>
      <c r="R383" s="271"/>
    </row>
    <row r="384" s="217" customFormat="1" customHeight="1" spans="1:18">
      <c r="A384" s="288"/>
      <c r="B384" s="289" t="s">
        <v>362</v>
      </c>
      <c r="C384" s="289" t="s">
        <v>150</v>
      </c>
      <c r="D384" s="289" t="s">
        <v>150</v>
      </c>
      <c r="E384" s="294" t="s">
        <v>599</v>
      </c>
      <c r="F384" s="310"/>
      <c r="G384" s="273"/>
      <c r="H384" s="273"/>
      <c r="I384" s="269">
        <f t="shared" si="15"/>
        <v>1006210.7</v>
      </c>
      <c r="J384" s="269">
        <v>0</v>
      </c>
      <c r="K384" s="299">
        <v>1006210.7</v>
      </c>
      <c r="L384" s="299">
        <v>1006210.7</v>
      </c>
      <c r="M384" s="300">
        <v>0</v>
      </c>
      <c r="N384" s="274"/>
      <c r="O384" s="275"/>
      <c r="P384" s="276"/>
      <c r="Q384" s="275"/>
      <c r="R384" s="275"/>
    </row>
    <row r="385" s="217" customFormat="1" customHeight="1" spans="1:18">
      <c r="A385" s="288"/>
      <c r="B385" s="289" t="s">
        <v>362</v>
      </c>
      <c r="C385" s="289" t="s">
        <v>150</v>
      </c>
      <c r="D385" s="289" t="s">
        <v>150</v>
      </c>
      <c r="E385" s="294" t="s">
        <v>597</v>
      </c>
      <c r="F385" s="310"/>
      <c r="G385" s="273"/>
      <c r="H385" s="273"/>
      <c r="I385" s="269">
        <f t="shared" si="15"/>
        <v>190280</v>
      </c>
      <c r="J385" s="269">
        <v>0</v>
      </c>
      <c r="K385" s="299">
        <v>190280</v>
      </c>
      <c r="L385" s="299">
        <v>190280</v>
      </c>
      <c r="M385" s="300">
        <v>0</v>
      </c>
      <c r="N385" s="274" t="s">
        <v>598</v>
      </c>
      <c r="O385" s="275"/>
      <c r="P385" s="276"/>
      <c r="Q385" s="275"/>
      <c r="R385" s="275"/>
    </row>
    <row r="386" s="217" customFormat="1" customHeight="1" spans="1:18">
      <c r="A386" s="288"/>
      <c r="B386" s="289" t="s">
        <v>362</v>
      </c>
      <c r="C386" s="289" t="s">
        <v>150</v>
      </c>
      <c r="D386" s="289" t="s">
        <v>150</v>
      </c>
      <c r="E386" s="294" t="s">
        <v>600</v>
      </c>
      <c r="F386" s="310"/>
      <c r="G386" s="273"/>
      <c r="H386" s="273"/>
      <c r="I386" s="269">
        <f t="shared" si="15"/>
        <v>613760</v>
      </c>
      <c r="J386" s="269">
        <v>0</v>
      </c>
      <c r="K386" s="299">
        <v>613760</v>
      </c>
      <c r="L386" s="299">
        <v>613760</v>
      </c>
      <c r="M386" s="300">
        <v>0</v>
      </c>
      <c r="N386" s="274"/>
      <c r="O386" s="275"/>
      <c r="P386" s="276"/>
      <c r="Q386" s="275"/>
      <c r="R386" s="275"/>
    </row>
    <row r="387" s="217" customFormat="1" customHeight="1" spans="1:18">
      <c r="A387" s="307" t="s">
        <v>686</v>
      </c>
      <c r="B387" s="289"/>
      <c r="C387" s="289"/>
      <c r="D387" s="289"/>
      <c r="E387" s="310"/>
      <c r="F387" s="310"/>
      <c r="G387" s="273"/>
      <c r="H387" s="273"/>
      <c r="I387" s="269">
        <f t="shared" si="15"/>
        <v>1134135.35</v>
      </c>
      <c r="J387" s="269">
        <v>0</v>
      </c>
      <c r="K387" s="299">
        <f>SUM(K388:K391)</f>
        <v>1134135.35</v>
      </c>
      <c r="L387" s="299">
        <f>SUM(L388:L391)</f>
        <v>1134135.35</v>
      </c>
      <c r="M387" s="300">
        <v>0</v>
      </c>
      <c r="N387" s="270"/>
      <c r="O387" s="271"/>
      <c r="P387" s="276"/>
      <c r="Q387" s="271"/>
      <c r="R387" s="271"/>
    </row>
    <row r="388" s="217" customFormat="1" customHeight="1" spans="1:18">
      <c r="A388" s="288"/>
      <c r="B388" s="289" t="s">
        <v>362</v>
      </c>
      <c r="C388" s="289" t="s">
        <v>150</v>
      </c>
      <c r="D388" s="289" t="s">
        <v>150</v>
      </c>
      <c r="E388" s="294" t="s">
        <v>597</v>
      </c>
      <c r="F388" s="310"/>
      <c r="G388" s="273"/>
      <c r="H388" s="273"/>
      <c r="I388" s="269">
        <f t="shared" si="15"/>
        <v>114160</v>
      </c>
      <c r="J388" s="269">
        <v>0</v>
      </c>
      <c r="K388" s="299">
        <v>114160</v>
      </c>
      <c r="L388" s="299">
        <v>114160</v>
      </c>
      <c r="M388" s="300">
        <v>0</v>
      </c>
      <c r="N388" s="274" t="s">
        <v>598</v>
      </c>
      <c r="O388" s="275"/>
      <c r="P388" s="276"/>
      <c r="Q388" s="275"/>
      <c r="R388" s="275"/>
    </row>
    <row r="389" s="217" customFormat="1" customHeight="1" spans="1:18">
      <c r="A389" s="288"/>
      <c r="B389" s="289" t="s">
        <v>362</v>
      </c>
      <c r="C389" s="289" t="s">
        <v>150</v>
      </c>
      <c r="D389" s="289" t="s">
        <v>150</v>
      </c>
      <c r="E389" s="294" t="s">
        <v>600</v>
      </c>
      <c r="F389" s="310"/>
      <c r="G389" s="273"/>
      <c r="H389" s="273"/>
      <c r="I389" s="269">
        <f t="shared" si="15"/>
        <v>248775</v>
      </c>
      <c r="J389" s="269">
        <v>0</v>
      </c>
      <c r="K389" s="299">
        <v>248775</v>
      </c>
      <c r="L389" s="299">
        <v>248775</v>
      </c>
      <c r="M389" s="300">
        <v>0</v>
      </c>
      <c r="N389" s="274"/>
      <c r="O389" s="275"/>
      <c r="P389" s="276"/>
      <c r="Q389" s="275"/>
      <c r="R389" s="275"/>
    </row>
    <row r="390" s="217" customFormat="1" customHeight="1" spans="1:18">
      <c r="A390" s="288"/>
      <c r="B390" s="289" t="s">
        <v>362</v>
      </c>
      <c r="C390" s="289" t="s">
        <v>150</v>
      </c>
      <c r="D390" s="289" t="s">
        <v>150</v>
      </c>
      <c r="E390" s="294" t="s">
        <v>599</v>
      </c>
      <c r="F390" s="310"/>
      <c r="G390" s="273"/>
      <c r="H390" s="273"/>
      <c r="I390" s="269">
        <f t="shared" ref="I390:I453" si="20">J390+K390</f>
        <v>671200.35</v>
      </c>
      <c r="J390" s="269">
        <v>0</v>
      </c>
      <c r="K390" s="299">
        <v>671200.35</v>
      </c>
      <c r="L390" s="299">
        <v>671200.35</v>
      </c>
      <c r="M390" s="300">
        <v>0</v>
      </c>
      <c r="N390" s="274"/>
      <c r="O390" s="275"/>
      <c r="P390" s="276"/>
      <c r="Q390" s="275"/>
      <c r="R390" s="275"/>
    </row>
    <row r="391" s="217" customFormat="1" customHeight="1" spans="1:18">
      <c r="A391" s="288"/>
      <c r="B391" s="289" t="s">
        <v>362</v>
      </c>
      <c r="C391" s="289" t="s">
        <v>150</v>
      </c>
      <c r="D391" s="289" t="s">
        <v>208</v>
      </c>
      <c r="E391" s="317"/>
      <c r="F391" s="294" t="s">
        <v>687</v>
      </c>
      <c r="G391" s="273">
        <v>100000</v>
      </c>
      <c r="H391" s="273">
        <v>100000</v>
      </c>
      <c r="I391" s="269">
        <f t="shared" si="20"/>
        <v>100000</v>
      </c>
      <c r="J391" s="269">
        <v>0</v>
      </c>
      <c r="K391" s="299">
        <v>100000</v>
      </c>
      <c r="L391" s="299">
        <v>100000</v>
      </c>
      <c r="M391" s="300">
        <v>0</v>
      </c>
      <c r="N391" s="270"/>
      <c r="O391" s="271"/>
      <c r="P391" s="276">
        <f>K391-G391</f>
        <v>0</v>
      </c>
      <c r="Q391" s="271"/>
      <c r="R391" s="271"/>
    </row>
    <row r="392" s="217" customFormat="1" customHeight="1" spans="1:18">
      <c r="A392" s="307" t="s">
        <v>688</v>
      </c>
      <c r="B392" s="289"/>
      <c r="C392" s="289"/>
      <c r="D392" s="289"/>
      <c r="E392" s="317"/>
      <c r="F392" s="310"/>
      <c r="G392" s="273"/>
      <c r="H392" s="273"/>
      <c r="I392" s="269">
        <f t="shared" si="20"/>
        <v>19276832.43</v>
      </c>
      <c r="J392" s="269">
        <v>0</v>
      </c>
      <c r="K392" s="299">
        <f>SUM(K393:K396)</f>
        <v>19276832.43</v>
      </c>
      <c r="L392" s="299">
        <f>SUM(L393:L396)</f>
        <v>19276832.43</v>
      </c>
      <c r="M392" s="300">
        <v>0</v>
      </c>
      <c r="N392" s="270"/>
      <c r="O392" s="271"/>
      <c r="P392" s="276"/>
      <c r="Q392" s="271"/>
      <c r="R392" s="271"/>
    </row>
    <row r="393" s="217" customFormat="1" customHeight="1" spans="1:18">
      <c r="A393" s="288"/>
      <c r="B393" s="289" t="s">
        <v>395</v>
      </c>
      <c r="C393" s="289" t="s">
        <v>150</v>
      </c>
      <c r="D393" s="289" t="s">
        <v>150</v>
      </c>
      <c r="E393" s="294" t="s">
        <v>600</v>
      </c>
      <c r="F393" s="310"/>
      <c r="G393" s="273"/>
      <c r="H393" s="273"/>
      <c r="I393" s="269">
        <f t="shared" si="20"/>
        <v>1970978</v>
      </c>
      <c r="J393" s="269">
        <v>0</v>
      </c>
      <c r="K393" s="299">
        <f>2399120-428142</f>
        <v>1970978</v>
      </c>
      <c r="L393" s="299">
        <f>2399120-428142</f>
        <v>1970978</v>
      </c>
      <c r="M393" s="300">
        <v>0</v>
      </c>
      <c r="N393" s="274"/>
      <c r="O393" s="275"/>
      <c r="P393" s="276"/>
      <c r="Q393" s="275"/>
      <c r="R393" s="275"/>
    </row>
    <row r="394" s="217" customFormat="1" customHeight="1" spans="1:18">
      <c r="A394" s="288"/>
      <c r="B394" s="289" t="s">
        <v>395</v>
      </c>
      <c r="C394" s="289" t="s">
        <v>150</v>
      </c>
      <c r="D394" s="289" t="s">
        <v>150</v>
      </c>
      <c r="E394" s="294" t="s">
        <v>597</v>
      </c>
      <c r="F394" s="310"/>
      <c r="G394" s="273"/>
      <c r="H394" s="273"/>
      <c r="I394" s="269">
        <f t="shared" si="20"/>
        <v>754760</v>
      </c>
      <c r="J394" s="269">
        <v>0</v>
      </c>
      <c r="K394" s="299">
        <v>754760</v>
      </c>
      <c r="L394" s="299">
        <v>754760</v>
      </c>
      <c r="M394" s="300">
        <v>0</v>
      </c>
      <c r="N394" s="274" t="s">
        <v>598</v>
      </c>
      <c r="O394" s="275"/>
      <c r="P394" s="276"/>
      <c r="Q394" s="275"/>
      <c r="R394" s="275"/>
    </row>
    <row r="395" s="217" customFormat="1" customHeight="1" spans="1:18">
      <c r="A395" s="288"/>
      <c r="B395" s="289" t="s">
        <v>395</v>
      </c>
      <c r="C395" s="289" t="s">
        <v>150</v>
      </c>
      <c r="D395" s="289" t="s">
        <v>150</v>
      </c>
      <c r="E395" s="294" t="s">
        <v>599</v>
      </c>
      <c r="F395" s="310"/>
      <c r="G395" s="273"/>
      <c r="H395" s="273"/>
      <c r="I395" s="269">
        <f t="shared" si="20"/>
        <v>16371094.43</v>
      </c>
      <c r="J395" s="269">
        <v>0</v>
      </c>
      <c r="K395" s="299">
        <f>15543094.43+828000</f>
        <v>16371094.43</v>
      </c>
      <c r="L395" s="299">
        <f>15543094.43+828000</f>
        <v>16371094.43</v>
      </c>
      <c r="M395" s="300">
        <v>0</v>
      </c>
      <c r="N395" s="274"/>
      <c r="O395" s="275"/>
      <c r="P395" s="276"/>
      <c r="Q395" s="275"/>
      <c r="R395" s="275"/>
    </row>
    <row r="396" s="217" customFormat="1" customHeight="1" spans="1:18">
      <c r="A396" s="288"/>
      <c r="B396" s="289" t="s">
        <v>395</v>
      </c>
      <c r="C396" s="289" t="s">
        <v>155</v>
      </c>
      <c r="D396" s="289" t="s">
        <v>136</v>
      </c>
      <c r="E396" s="310"/>
      <c r="F396" s="294" t="s">
        <v>689</v>
      </c>
      <c r="G396" s="273">
        <v>200000</v>
      </c>
      <c r="H396" s="273">
        <v>200000</v>
      </c>
      <c r="I396" s="269">
        <f t="shared" si="20"/>
        <v>180000</v>
      </c>
      <c r="J396" s="269">
        <v>0</v>
      </c>
      <c r="K396" s="299">
        <v>180000</v>
      </c>
      <c r="L396" s="299">
        <v>180000</v>
      </c>
      <c r="M396" s="300">
        <v>0</v>
      </c>
      <c r="N396" s="270"/>
      <c r="O396" s="270" t="s">
        <v>690</v>
      </c>
      <c r="P396" s="276">
        <f>K396-G396</f>
        <v>-20000</v>
      </c>
      <c r="Q396" s="271"/>
      <c r="R396" s="271">
        <v>2</v>
      </c>
    </row>
    <row r="397" s="217" customFormat="1" customHeight="1" spans="1:18">
      <c r="A397" s="307" t="s">
        <v>691</v>
      </c>
      <c r="B397" s="289"/>
      <c r="C397" s="289"/>
      <c r="D397" s="289"/>
      <c r="E397" s="310"/>
      <c r="F397" s="310"/>
      <c r="G397" s="273"/>
      <c r="H397" s="273"/>
      <c r="I397" s="269">
        <f t="shared" si="20"/>
        <v>10482540.72</v>
      </c>
      <c r="J397" s="269">
        <v>0</v>
      </c>
      <c r="K397" s="299">
        <v>10482540.72</v>
      </c>
      <c r="L397" s="299">
        <v>10482540.72</v>
      </c>
      <c r="M397" s="300">
        <v>0</v>
      </c>
      <c r="N397" s="270"/>
      <c r="O397" s="271"/>
      <c r="P397" s="276"/>
      <c r="Q397" s="271"/>
      <c r="R397" s="271"/>
    </row>
    <row r="398" s="217" customFormat="1" customHeight="1" spans="1:18">
      <c r="A398" s="288"/>
      <c r="B398" s="289" t="s">
        <v>437</v>
      </c>
      <c r="C398" s="289" t="s">
        <v>150</v>
      </c>
      <c r="D398" s="289" t="s">
        <v>150</v>
      </c>
      <c r="E398" s="294" t="s">
        <v>597</v>
      </c>
      <c r="F398" s="310"/>
      <c r="G398" s="273"/>
      <c r="H398" s="273"/>
      <c r="I398" s="269">
        <f t="shared" si="20"/>
        <v>1210680</v>
      </c>
      <c r="J398" s="269">
        <v>0</v>
      </c>
      <c r="K398" s="299">
        <v>1210680</v>
      </c>
      <c r="L398" s="299">
        <v>1210680</v>
      </c>
      <c r="M398" s="300">
        <v>0</v>
      </c>
      <c r="N398" s="274" t="s">
        <v>598</v>
      </c>
      <c r="O398" s="275"/>
      <c r="P398" s="276"/>
      <c r="Q398" s="275"/>
      <c r="R398" s="275"/>
    </row>
    <row r="399" s="217" customFormat="1" customHeight="1" spans="1:18">
      <c r="A399" s="288"/>
      <c r="B399" s="289" t="s">
        <v>437</v>
      </c>
      <c r="C399" s="289" t="s">
        <v>150</v>
      </c>
      <c r="D399" s="289" t="s">
        <v>150</v>
      </c>
      <c r="E399" s="294" t="s">
        <v>599</v>
      </c>
      <c r="F399" s="310"/>
      <c r="G399" s="273"/>
      <c r="H399" s="273"/>
      <c r="I399" s="269">
        <f t="shared" si="20"/>
        <v>6232985.72</v>
      </c>
      <c r="J399" s="269">
        <v>0</v>
      </c>
      <c r="K399" s="299">
        <v>6232985.72</v>
      </c>
      <c r="L399" s="299">
        <v>6232985.72</v>
      </c>
      <c r="M399" s="300">
        <v>0</v>
      </c>
      <c r="N399" s="274"/>
      <c r="O399" s="275"/>
      <c r="P399" s="276"/>
      <c r="Q399" s="275"/>
      <c r="R399" s="275"/>
    </row>
    <row r="400" s="217" customFormat="1" customHeight="1" spans="1:18">
      <c r="A400" s="288"/>
      <c r="B400" s="289" t="s">
        <v>437</v>
      </c>
      <c r="C400" s="289" t="s">
        <v>150</v>
      </c>
      <c r="D400" s="289" t="s">
        <v>150</v>
      </c>
      <c r="E400" s="294" t="s">
        <v>600</v>
      </c>
      <c r="F400" s="310"/>
      <c r="G400" s="273"/>
      <c r="H400" s="273"/>
      <c r="I400" s="269">
        <f t="shared" si="20"/>
        <v>3038875</v>
      </c>
      <c r="J400" s="269">
        <v>0</v>
      </c>
      <c r="K400" s="299">
        <v>3038875</v>
      </c>
      <c r="L400" s="299">
        <v>3038875</v>
      </c>
      <c r="M400" s="300">
        <v>0</v>
      </c>
      <c r="N400" s="274"/>
      <c r="O400" s="275"/>
      <c r="P400" s="276"/>
      <c r="Q400" s="275"/>
      <c r="R400" s="275"/>
    </row>
    <row r="401" s="217" customFormat="1" customHeight="1" spans="1:18">
      <c r="A401" s="307" t="s">
        <v>692</v>
      </c>
      <c r="B401" s="289"/>
      <c r="C401" s="289"/>
      <c r="D401" s="289"/>
      <c r="E401" s="310"/>
      <c r="F401" s="310"/>
      <c r="G401" s="273"/>
      <c r="H401" s="273"/>
      <c r="I401" s="269">
        <f t="shared" si="20"/>
        <v>1579333.04</v>
      </c>
      <c r="J401" s="269">
        <v>0</v>
      </c>
      <c r="K401" s="299">
        <f>SUM(K402:K404)</f>
        <v>1579333.04</v>
      </c>
      <c r="L401" s="299">
        <f>SUM(L402:L404)</f>
        <v>1519333.04</v>
      </c>
      <c r="M401" s="300">
        <v>60000</v>
      </c>
      <c r="N401" s="270"/>
      <c r="O401" s="271"/>
      <c r="P401" s="276"/>
      <c r="Q401" s="271"/>
      <c r="R401" s="271"/>
    </row>
    <row r="402" s="217" customFormat="1" customHeight="1" spans="1:18">
      <c r="A402" s="288"/>
      <c r="B402" s="289">
        <v>224</v>
      </c>
      <c r="C402" s="289" t="s">
        <v>150</v>
      </c>
      <c r="D402" s="302" t="s">
        <v>363</v>
      </c>
      <c r="E402" s="294" t="s">
        <v>597</v>
      </c>
      <c r="F402" s="310"/>
      <c r="G402" s="273"/>
      <c r="H402" s="273"/>
      <c r="I402" s="269">
        <f t="shared" si="20"/>
        <v>191720</v>
      </c>
      <c r="J402" s="269">
        <v>0</v>
      </c>
      <c r="K402" s="299">
        <v>191720</v>
      </c>
      <c r="L402" s="299">
        <v>191720</v>
      </c>
      <c r="M402" s="300">
        <v>0</v>
      </c>
      <c r="N402" s="274" t="s">
        <v>598</v>
      </c>
      <c r="O402" s="275"/>
      <c r="P402" s="276"/>
      <c r="Q402" s="275"/>
      <c r="R402" s="275"/>
    </row>
    <row r="403" s="217" customFormat="1" customHeight="1" spans="1:18">
      <c r="A403" s="288"/>
      <c r="B403" s="289">
        <v>224</v>
      </c>
      <c r="C403" s="289" t="s">
        <v>150</v>
      </c>
      <c r="D403" s="302" t="s">
        <v>363</v>
      </c>
      <c r="E403" s="294" t="s">
        <v>599</v>
      </c>
      <c r="F403" s="310"/>
      <c r="G403" s="273"/>
      <c r="H403" s="273"/>
      <c r="I403" s="269">
        <f t="shared" si="20"/>
        <v>1327613.04</v>
      </c>
      <c r="J403" s="269">
        <v>0</v>
      </c>
      <c r="K403" s="299">
        <v>1327613.04</v>
      </c>
      <c r="L403" s="299">
        <v>1327613.04</v>
      </c>
      <c r="M403" s="300">
        <v>0</v>
      </c>
      <c r="N403" s="274"/>
      <c r="O403" s="275"/>
      <c r="P403" s="276"/>
      <c r="Q403" s="275"/>
      <c r="R403" s="275"/>
    </row>
    <row r="404" s="217" customFormat="1" customHeight="1" spans="1:18">
      <c r="A404" s="288"/>
      <c r="B404" s="289">
        <v>224</v>
      </c>
      <c r="C404" s="289" t="s">
        <v>150</v>
      </c>
      <c r="D404" s="289" t="s">
        <v>156</v>
      </c>
      <c r="E404" s="310"/>
      <c r="F404" s="294" t="s">
        <v>693</v>
      </c>
      <c r="G404" s="273"/>
      <c r="H404" s="273"/>
      <c r="I404" s="269">
        <f t="shared" si="20"/>
        <v>60000</v>
      </c>
      <c r="J404" s="269">
        <v>0</v>
      </c>
      <c r="K404" s="299">
        <v>60000</v>
      </c>
      <c r="L404" s="299"/>
      <c r="M404" s="300">
        <v>60000</v>
      </c>
      <c r="N404" s="274"/>
      <c r="O404" s="275"/>
      <c r="P404" s="276"/>
      <c r="Q404" s="275"/>
      <c r="R404" s="275"/>
    </row>
    <row r="405" s="217" customFormat="1" customHeight="1" spans="1:18">
      <c r="A405" s="307" t="s">
        <v>694</v>
      </c>
      <c r="B405" s="289"/>
      <c r="C405" s="289"/>
      <c r="D405" s="289"/>
      <c r="E405" s="310"/>
      <c r="F405" s="310"/>
      <c r="G405" s="273"/>
      <c r="H405" s="273"/>
      <c r="I405" s="269">
        <f t="shared" si="20"/>
        <v>1420446.08</v>
      </c>
      <c r="J405" s="269">
        <v>0</v>
      </c>
      <c r="K405" s="299">
        <v>1420446.08</v>
      </c>
      <c r="L405" s="299">
        <v>1420446.08</v>
      </c>
      <c r="M405" s="300">
        <v>0</v>
      </c>
      <c r="N405" s="270"/>
      <c r="O405" s="271"/>
      <c r="P405" s="276"/>
      <c r="Q405" s="271"/>
      <c r="R405" s="271"/>
    </row>
    <row r="406" s="217" customFormat="1" customHeight="1" spans="1:18">
      <c r="A406" s="288"/>
      <c r="B406" s="289" t="s">
        <v>134</v>
      </c>
      <c r="C406" s="289" t="s">
        <v>135</v>
      </c>
      <c r="D406" s="289" t="s">
        <v>208</v>
      </c>
      <c r="E406" s="294" t="s">
        <v>599</v>
      </c>
      <c r="F406" s="310"/>
      <c r="G406" s="273"/>
      <c r="H406" s="273"/>
      <c r="I406" s="269">
        <f t="shared" si="20"/>
        <v>1024591.08</v>
      </c>
      <c r="J406" s="269">
        <v>0</v>
      </c>
      <c r="K406" s="299">
        <v>1024591.08</v>
      </c>
      <c r="L406" s="299">
        <v>1024591.08</v>
      </c>
      <c r="M406" s="300">
        <v>0</v>
      </c>
      <c r="N406" s="274"/>
      <c r="O406" s="275"/>
      <c r="P406" s="276"/>
      <c r="Q406" s="275"/>
      <c r="R406" s="275"/>
    </row>
    <row r="407" s="217" customFormat="1" customHeight="1" spans="1:18">
      <c r="A407" s="288"/>
      <c r="B407" s="289" t="s">
        <v>134</v>
      </c>
      <c r="C407" s="289" t="s">
        <v>135</v>
      </c>
      <c r="D407" s="289" t="s">
        <v>208</v>
      </c>
      <c r="E407" s="294" t="s">
        <v>600</v>
      </c>
      <c r="F407" s="310"/>
      <c r="G407" s="273"/>
      <c r="H407" s="273"/>
      <c r="I407" s="269">
        <f t="shared" si="20"/>
        <v>167015</v>
      </c>
      <c r="J407" s="269">
        <v>0</v>
      </c>
      <c r="K407" s="299">
        <v>167015</v>
      </c>
      <c r="L407" s="299">
        <v>167015</v>
      </c>
      <c r="M407" s="300">
        <v>0</v>
      </c>
      <c r="N407" s="274"/>
      <c r="O407" s="275"/>
      <c r="P407" s="276"/>
      <c r="Q407" s="275"/>
      <c r="R407" s="275"/>
    </row>
    <row r="408" s="217" customFormat="1" customHeight="1" spans="1:18">
      <c r="A408" s="288"/>
      <c r="B408" s="289" t="s">
        <v>134</v>
      </c>
      <c r="C408" s="289" t="s">
        <v>135</v>
      </c>
      <c r="D408" s="289" t="s">
        <v>208</v>
      </c>
      <c r="E408" s="294" t="s">
        <v>597</v>
      </c>
      <c r="F408" s="310"/>
      <c r="G408" s="273"/>
      <c r="H408" s="273"/>
      <c r="I408" s="269">
        <f t="shared" si="20"/>
        <v>228840</v>
      </c>
      <c r="J408" s="269">
        <v>0</v>
      </c>
      <c r="K408" s="299">
        <v>228840</v>
      </c>
      <c r="L408" s="299">
        <v>228840</v>
      </c>
      <c r="M408" s="300">
        <v>0</v>
      </c>
      <c r="N408" s="274" t="s">
        <v>598</v>
      </c>
      <c r="O408" s="275"/>
      <c r="P408" s="276"/>
      <c r="Q408" s="275"/>
      <c r="R408" s="275"/>
    </row>
    <row r="409" s="217" customFormat="1" customHeight="1" spans="1:18">
      <c r="A409" s="307" t="s">
        <v>695</v>
      </c>
      <c r="B409" s="289"/>
      <c r="C409" s="289"/>
      <c r="D409" s="289"/>
      <c r="E409" s="310"/>
      <c r="F409" s="310"/>
      <c r="G409" s="273"/>
      <c r="H409" s="273"/>
      <c r="I409" s="269">
        <f t="shared" si="20"/>
        <v>673986.87</v>
      </c>
      <c r="J409" s="269">
        <v>0</v>
      </c>
      <c r="K409" s="299">
        <v>673986.87</v>
      </c>
      <c r="L409" s="299">
        <v>673986.87</v>
      </c>
      <c r="M409" s="300">
        <v>0</v>
      </c>
      <c r="N409" s="270"/>
      <c r="O409" s="271"/>
      <c r="P409" s="276"/>
      <c r="Q409" s="271"/>
      <c r="R409" s="271"/>
    </row>
    <row r="410" s="217" customFormat="1" customHeight="1" spans="1:18">
      <c r="A410" s="288"/>
      <c r="B410" s="289" t="s">
        <v>185</v>
      </c>
      <c r="C410" s="289" t="s">
        <v>313</v>
      </c>
      <c r="D410" s="289" t="s">
        <v>150</v>
      </c>
      <c r="E410" s="294" t="s">
        <v>597</v>
      </c>
      <c r="F410" s="310"/>
      <c r="G410" s="273"/>
      <c r="H410" s="273"/>
      <c r="I410" s="269">
        <f t="shared" si="20"/>
        <v>87840</v>
      </c>
      <c r="J410" s="269">
        <v>0</v>
      </c>
      <c r="K410" s="299">
        <v>87840</v>
      </c>
      <c r="L410" s="299">
        <v>87840</v>
      </c>
      <c r="M410" s="300">
        <v>0</v>
      </c>
      <c r="N410" s="274" t="s">
        <v>598</v>
      </c>
      <c r="O410" s="275"/>
      <c r="P410" s="276"/>
      <c r="Q410" s="275"/>
      <c r="R410" s="275"/>
    </row>
    <row r="411" s="217" customFormat="1" customHeight="1" spans="1:18">
      <c r="A411" s="288"/>
      <c r="B411" s="289" t="s">
        <v>185</v>
      </c>
      <c r="C411" s="289" t="s">
        <v>313</v>
      </c>
      <c r="D411" s="289" t="s">
        <v>150</v>
      </c>
      <c r="E411" s="294" t="s">
        <v>600</v>
      </c>
      <c r="F411" s="310"/>
      <c r="G411" s="273"/>
      <c r="H411" s="273"/>
      <c r="I411" s="269">
        <f t="shared" si="20"/>
        <v>86095</v>
      </c>
      <c r="J411" s="269">
        <v>0</v>
      </c>
      <c r="K411" s="299">
        <v>86095</v>
      </c>
      <c r="L411" s="299">
        <v>86095</v>
      </c>
      <c r="M411" s="300">
        <v>0</v>
      </c>
      <c r="N411" s="274"/>
      <c r="O411" s="275"/>
      <c r="P411" s="276"/>
      <c r="Q411" s="275"/>
      <c r="R411" s="275"/>
    </row>
    <row r="412" s="217" customFormat="1" customHeight="1" spans="1:18">
      <c r="A412" s="288"/>
      <c r="B412" s="289" t="s">
        <v>185</v>
      </c>
      <c r="C412" s="289" t="s">
        <v>313</v>
      </c>
      <c r="D412" s="289" t="s">
        <v>150</v>
      </c>
      <c r="E412" s="294" t="s">
        <v>599</v>
      </c>
      <c r="F412" s="310"/>
      <c r="G412" s="273"/>
      <c r="H412" s="273"/>
      <c r="I412" s="269">
        <f t="shared" si="20"/>
        <v>440051.87</v>
      </c>
      <c r="J412" s="269">
        <v>0</v>
      </c>
      <c r="K412" s="299">
        <v>440051.87</v>
      </c>
      <c r="L412" s="299">
        <v>440051.87</v>
      </c>
      <c r="M412" s="300">
        <v>0</v>
      </c>
      <c r="N412" s="274"/>
      <c r="O412" s="275"/>
      <c r="P412" s="276"/>
      <c r="Q412" s="275"/>
      <c r="R412" s="275"/>
    </row>
    <row r="413" s="217" customFormat="1" customHeight="1" spans="1:18">
      <c r="A413" s="288"/>
      <c r="B413" s="289" t="s">
        <v>185</v>
      </c>
      <c r="C413" s="289" t="s">
        <v>313</v>
      </c>
      <c r="D413" s="289" t="s">
        <v>136</v>
      </c>
      <c r="E413" s="310"/>
      <c r="F413" s="294" t="s">
        <v>696</v>
      </c>
      <c r="G413" s="273">
        <v>40000</v>
      </c>
      <c r="H413" s="273">
        <v>40000</v>
      </c>
      <c r="I413" s="269">
        <f t="shared" si="20"/>
        <v>40000</v>
      </c>
      <c r="J413" s="269">
        <v>0</v>
      </c>
      <c r="K413" s="299">
        <v>40000</v>
      </c>
      <c r="L413" s="299">
        <v>40000</v>
      </c>
      <c r="M413" s="300">
        <v>0</v>
      </c>
      <c r="N413" s="270"/>
      <c r="O413" s="271"/>
      <c r="P413" s="276">
        <f>K413-G413</f>
        <v>0</v>
      </c>
      <c r="Q413" s="271"/>
      <c r="R413" s="271"/>
    </row>
    <row r="414" s="217" customFormat="1" customHeight="1" spans="1:18">
      <c r="A414" s="288"/>
      <c r="B414" s="289" t="s">
        <v>185</v>
      </c>
      <c r="C414" s="289" t="s">
        <v>313</v>
      </c>
      <c r="D414" s="289" t="s">
        <v>136</v>
      </c>
      <c r="E414" s="310"/>
      <c r="F414" s="294" t="s">
        <v>697</v>
      </c>
      <c r="G414" s="273">
        <v>20000</v>
      </c>
      <c r="H414" s="273">
        <v>20000</v>
      </c>
      <c r="I414" s="269">
        <f t="shared" si="20"/>
        <v>20000</v>
      </c>
      <c r="J414" s="269">
        <v>0</v>
      </c>
      <c r="K414" s="299">
        <v>20000</v>
      </c>
      <c r="L414" s="299">
        <v>20000</v>
      </c>
      <c r="M414" s="300">
        <v>0</v>
      </c>
      <c r="N414" s="270"/>
      <c r="O414" s="271"/>
      <c r="P414" s="276">
        <f>K414-G414</f>
        <v>0</v>
      </c>
      <c r="Q414" s="271"/>
      <c r="R414" s="271"/>
    </row>
    <row r="415" s="217" customFormat="1" customHeight="1" spans="1:18">
      <c r="A415" s="307" t="s">
        <v>698</v>
      </c>
      <c r="B415" s="289"/>
      <c r="C415" s="289"/>
      <c r="D415" s="289"/>
      <c r="E415" s="310"/>
      <c r="F415" s="310"/>
      <c r="G415" s="273"/>
      <c r="H415" s="273"/>
      <c r="I415" s="269">
        <f t="shared" si="20"/>
        <v>13750648.41</v>
      </c>
      <c r="J415" s="269">
        <v>0</v>
      </c>
      <c r="K415" s="299">
        <v>13750648.41</v>
      </c>
      <c r="L415" s="299">
        <v>5750648.41</v>
      </c>
      <c r="M415" s="300">
        <v>8000000</v>
      </c>
      <c r="N415" s="270"/>
      <c r="O415" s="271"/>
      <c r="P415" s="276"/>
      <c r="Q415" s="271"/>
      <c r="R415" s="271"/>
    </row>
    <row r="416" s="217" customFormat="1" customHeight="1" spans="1:18">
      <c r="A416" s="288"/>
      <c r="B416" s="289" t="s">
        <v>395</v>
      </c>
      <c r="C416" s="289" t="s">
        <v>200</v>
      </c>
      <c r="D416" s="289" t="s">
        <v>150</v>
      </c>
      <c r="E416" s="294" t="s">
        <v>600</v>
      </c>
      <c r="F416" s="310"/>
      <c r="G416" s="273"/>
      <c r="H416" s="273"/>
      <c r="I416" s="269">
        <f t="shared" si="20"/>
        <v>1254835</v>
      </c>
      <c r="J416" s="269">
        <v>0</v>
      </c>
      <c r="K416" s="299">
        <v>1254835</v>
      </c>
      <c r="L416" s="299">
        <v>1254835</v>
      </c>
      <c r="M416" s="300">
        <v>0</v>
      </c>
      <c r="N416" s="274"/>
      <c r="O416" s="275"/>
      <c r="P416" s="276"/>
      <c r="Q416" s="275"/>
      <c r="R416" s="275"/>
    </row>
    <row r="417" s="217" customFormat="1" customHeight="1" spans="1:18">
      <c r="A417" s="288"/>
      <c r="B417" s="289" t="s">
        <v>395</v>
      </c>
      <c r="C417" s="289" t="s">
        <v>200</v>
      </c>
      <c r="D417" s="289" t="s">
        <v>150</v>
      </c>
      <c r="E417" s="294" t="s">
        <v>597</v>
      </c>
      <c r="F417" s="310"/>
      <c r="G417" s="273"/>
      <c r="H417" s="273"/>
      <c r="I417" s="269">
        <f t="shared" si="20"/>
        <v>641960</v>
      </c>
      <c r="J417" s="269">
        <v>0</v>
      </c>
      <c r="K417" s="299">
        <v>641960</v>
      </c>
      <c r="L417" s="299">
        <v>641960</v>
      </c>
      <c r="M417" s="300">
        <v>0</v>
      </c>
      <c r="N417" s="274" t="s">
        <v>598</v>
      </c>
      <c r="O417" s="275"/>
      <c r="P417" s="276"/>
      <c r="Q417" s="275"/>
      <c r="R417" s="275"/>
    </row>
    <row r="418" s="217" customFormat="1" customHeight="1" spans="1:18">
      <c r="A418" s="288"/>
      <c r="B418" s="289" t="s">
        <v>395</v>
      </c>
      <c r="C418" s="289" t="s">
        <v>200</v>
      </c>
      <c r="D418" s="289" t="s">
        <v>150</v>
      </c>
      <c r="E418" s="294" t="s">
        <v>599</v>
      </c>
      <c r="F418" s="310"/>
      <c r="G418" s="273"/>
      <c r="H418" s="273"/>
      <c r="I418" s="269">
        <f t="shared" si="20"/>
        <v>3853853.41</v>
      </c>
      <c r="J418" s="269">
        <v>0</v>
      </c>
      <c r="K418" s="299">
        <v>3853853.41</v>
      </c>
      <c r="L418" s="299">
        <v>3853853.41</v>
      </c>
      <c r="M418" s="300">
        <v>0</v>
      </c>
      <c r="N418" s="274"/>
      <c r="O418" s="275"/>
      <c r="P418" s="276"/>
      <c r="Q418" s="275"/>
      <c r="R418" s="275"/>
    </row>
    <row r="419" s="217" customFormat="1" customHeight="1" spans="1:18">
      <c r="A419" s="288"/>
      <c r="B419" s="289" t="s">
        <v>395</v>
      </c>
      <c r="C419" s="289" t="s">
        <v>200</v>
      </c>
      <c r="D419" s="289" t="s">
        <v>150</v>
      </c>
      <c r="E419" s="310"/>
      <c r="F419" s="294" t="s">
        <v>699</v>
      </c>
      <c r="G419" s="273"/>
      <c r="H419" s="273"/>
      <c r="I419" s="269">
        <f t="shared" si="20"/>
        <v>8000000</v>
      </c>
      <c r="J419" s="269">
        <v>0</v>
      </c>
      <c r="K419" s="299">
        <v>8000000</v>
      </c>
      <c r="L419" s="299">
        <v>0</v>
      </c>
      <c r="M419" s="300">
        <v>8000000</v>
      </c>
      <c r="N419" s="270"/>
      <c r="O419" s="271"/>
      <c r="P419" s="276">
        <f t="shared" ref="P419:P425" si="21">K419-G419</f>
        <v>8000000</v>
      </c>
      <c r="Q419" s="271"/>
      <c r="R419" s="271"/>
    </row>
    <row r="420" s="217" customFormat="1" customHeight="1" spans="1:18">
      <c r="A420" s="307" t="s">
        <v>700</v>
      </c>
      <c r="B420" s="289"/>
      <c r="C420" s="289"/>
      <c r="D420" s="289"/>
      <c r="E420" s="310"/>
      <c r="F420" s="310"/>
      <c r="G420" s="273"/>
      <c r="H420" s="273"/>
      <c r="I420" s="269">
        <f t="shared" si="20"/>
        <v>4374365.3</v>
      </c>
      <c r="J420" s="269">
        <v>0</v>
      </c>
      <c r="K420" s="299">
        <v>4374365.3</v>
      </c>
      <c r="L420" s="299">
        <v>3954365.3</v>
      </c>
      <c r="M420" s="300">
        <v>420000</v>
      </c>
      <c r="N420" s="270"/>
      <c r="O420" s="271"/>
      <c r="P420" s="276"/>
      <c r="Q420" s="271"/>
      <c r="R420" s="271"/>
    </row>
    <row r="421" s="217" customFormat="1" customHeight="1" spans="1:18">
      <c r="A421" s="288"/>
      <c r="B421" s="289" t="s">
        <v>149</v>
      </c>
      <c r="C421" s="289" t="s">
        <v>150</v>
      </c>
      <c r="D421" s="289" t="s">
        <v>150</v>
      </c>
      <c r="E421" s="294" t="s">
        <v>597</v>
      </c>
      <c r="F421" s="310"/>
      <c r="G421" s="273"/>
      <c r="H421" s="273"/>
      <c r="I421" s="269">
        <f t="shared" si="20"/>
        <v>252360</v>
      </c>
      <c r="J421" s="269">
        <v>0</v>
      </c>
      <c r="K421" s="299">
        <v>252360</v>
      </c>
      <c r="L421" s="299">
        <v>252360</v>
      </c>
      <c r="M421" s="300">
        <v>0</v>
      </c>
      <c r="N421" s="274" t="s">
        <v>598</v>
      </c>
      <c r="O421" s="275"/>
      <c r="P421" s="276"/>
      <c r="Q421" s="275"/>
      <c r="R421" s="275"/>
    </row>
    <row r="422" s="217" customFormat="1" customHeight="1" spans="1:18">
      <c r="A422" s="288"/>
      <c r="B422" s="289" t="s">
        <v>149</v>
      </c>
      <c r="C422" s="289" t="s">
        <v>150</v>
      </c>
      <c r="D422" s="289" t="s">
        <v>150</v>
      </c>
      <c r="E422" s="294" t="s">
        <v>599</v>
      </c>
      <c r="F422" s="310"/>
      <c r="G422" s="273"/>
      <c r="H422" s="273"/>
      <c r="I422" s="269">
        <f t="shared" si="20"/>
        <v>1518005.3</v>
      </c>
      <c r="J422" s="269">
        <v>0</v>
      </c>
      <c r="K422" s="299">
        <v>1518005.3</v>
      </c>
      <c r="L422" s="299">
        <v>1518005.3</v>
      </c>
      <c r="M422" s="300">
        <v>0</v>
      </c>
      <c r="N422" s="274"/>
      <c r="O422" s="275"/>
      <c r="P422" s="276"/>
      <c r="Q422" s="275"/>
      <c r="R422" s="275"/>
    </row>
    <row r="423" s="217" customFormat="1" customHeight="1" spans="1:18">
      <c r="A423" s="288"/>
      <c r="B423" s="289" t="s">
        <v>134</v>
      </c>
      <c r="C423" s="289" t="s">
        <v>135</v>
      </c>
      <c r="D423" s="289" t="s">
        <v>136</v>
      </c>
      <c r="E423" s="310"/>
      <c r="F423" s="294" t="s">
        <v>701</v>
      </c>
      <c r="G423" s="273"/>
      <c r="H423" s="273"/>
      <c r="I423" s="269">
        <f t="shared" si="20"/>
        <v>420000</v>
      </c>
      <c r="J423" s="269">
        <v>0</v>
      </c>
      <c r="K423" s="299">
        <v>420000</v>
      </c>
      <c r="L423" s="299">
        <v>0</v>
      </c>
      <c r="M423" s="300">
        <v>420000</v>
      </c>
      <c r="N423" s="270"/>
      <c r="O423" s="271"/>
      <c r="P423" s="276">
        <f t="shared" si="21"/>
        <v>420000</v>
      </c>
      <c r="Q423" s="271"/>
      <c r="R423" s="271"/>
    </row>
    <row r="424" s="217" customFormat="1" customHeight="1" spans="1:18">
      <c r="A424" s="288"/>
      <c r="B424" s="289" t="s">
        <v>149</v>
      </c>
      <c r="C424" s="289" t="s">
        <v>136</v>
      </c>
      <c r="D424" s="289" t="s">
        <v>150</v>
      </c>
      <c r="E424" s="310"/>
      <c r="F424" s="294" t="s">
        <v>702</v>
      </c>
      <c r="G424" s="273">
        <v>1040000</v>
      </c>
      <c r="H424" s="273">
        <v>1040000</v>
      </c>
      <c r="I424" s="269">
        <f t="shared" si="20"/>
        <v>1040000</v>
      </c>
      <c r="J424" s="269">
        <v>0</v>
      </c>
      <c r="K424" s="299">
        <v>1040000</v>
      </c>
      <c r="L424" s="299">
        <v>1040000</v>
      </c>
      <c r="M424" s="300">
        <v>0</v>
      </c>
      <c r="N424" s="274" t="s">
        <v>703</v>
      </c>
      <c r="O424" s="275"/>
      <c r="P424" s="276">
        <f t="shared" si="21"/>
        <v>0</v>
      </c>
      <c r="Q424" s="275"/>
      <c r="R424" s="275"/>
    </row>
    <row r="425" s="217" customFormat="1" customHeight="1" spans="1:18">
      <c r="A425" s="288"/>
      <c r="B425" s="289" t="s">
        <v>149</v>
      </c>
      <c r="C425" s="289" t="s">
        <v>136</v>
      </c>
      <c r="D425" s="289" t="s">
        <v>150</v>
      </c>
      <c r="E425" s="310"/>
      <c r="F425" s="294" t="s">
        <v>704</v>
      </c>
      <c r="G425" s="273">
        <v>1144000</v>
      </c>
      <c r="H425" s="273">
        <v>1144000</v>
      </c>
      <c r="I425" s="269">
        <f t="shared" si="20"/>
        <v>1144000</v>
      </c>
      <c r="J425" s="269">
        <v>0</v>
      </c>
      <c r="K425" s="299">
        <v>1144000</v>
      </c>
      <c r="L425" s="299">
        <v>1144000</v>
      </c>
      <c r="M425" s="300">
        <v>0</v>
      </c>
      <c r="N425" s="274" t="s">
        <v>705</v>
      </c>
      <c r="O425" s="275"/>
      <c r="P425" s="276">
        <f t="shared" si="21"/>
        <v>0</v>
      </c>
      <c r="Q425" s="275"/>
      <c r="R425" s="275"/>
    </row>
    <row r="426" s="217" customFormat="1" customHeight="1" spans="1:18">
      <c r="A426" s="307" t="s">
        <v>706</v>
      </c>
      <c r="B426" s="289"/>
      <c r="C426" s="289"/>
      <c r="D426" s="289"/>
      <c r="E426" s="310"/>
      <c r="F426" s="310"/>
      <c r="G426" s="273"/>
      <c r="H426" s="273"/>
      <c r="I426" s="269">
        <f t="shared" si="20"/>
        <v>855178.72</v>
      </c>
      <c r="J426" s="269">
        <v>0</v>
      </c>
      <c r="K426" s="299">
        <v>855178.72</v>
      </c>
      <c r="L426" s="299">
        <v>855178.72</v>
      </c>
      <c r="M426" s="300">
        <v>0</v>
      </c>
      <c r="N426" s="270"/>
      <c r="O426" s="271"/>
      <c r="P426" s="276"/>
      <c r="Q426" s="271"/>
      <c r="R426" s="271"/>
    </row>
    <row r="427" s="217" customFormat="1" customHeight="1" spans="1:18">
      <c r="A427" s="288"/>
      <c r="B427" s="289" t="s">
        <v>185</v>
      </c>
      <c r="C427" s="289" t="s">
        <v>172</v>
      </c>
      <c r="D427" s="289" t="s">
        <v>150</v>
      </c>
      <c r="E427" s="294" t="s">
        <v>597</v>
      </c>
      <c r="F427" s="310"/>
      <c r="G427" s="273"/>
      <c r="H427" s="273"/>
      <c r="I427" s="269">
        <f t="shared" si="20"/>
        <v>110960</v>
      </c>
      <c r="J427" s="269">
        <v>0</v>
      </c>
      <c r="K427" s="299">
        <v>110960</v>
      </c>
      <c r="L427" s="299">
        <v>110960</v>
      </c>
      <c r="M427" s="300">
        <v>0</v>
      </c>
      <c r="N427" s="274" t="s">
        <v>598</v>
      </c>
      <c r="O427" s="275"/>
      <c r="P427" s="276"/>
      <c r="Q427" s="275"/>
      <c r="R427" s="275"/>
    </row>
    <row r="428" s="217" customFormat="1" customHeight="1" spans="1:18">
      <c r="A428" s="288"/>
      <c r="B428" s="289" t="s">
        <v>185</v>
      </c>
      <c r="C428" s="289" t="s">
        <v>172</v>
      </c>
      <c r="D428" s="289" t="s">
        <v>150</v>
      </c>
      <c r="E428" s="294" t="s">
        <v>599</v>
      </c>
      <c r="F428" s="310"/>
      <c r="G428" s="273"/>
      <c r="H428" s="273"/>
      <c r="I428" s="269">
        <f t="shared" si="20"/>
        <v>659698.72</v>
      </c>
      <c r="J428" s="269">
        <v>0</v>
      </c>
      <c r="K428" s="299">
        <v>659698.72</v>
      </c>
      <c r="L428" s="299">
        <v>659698.72</v>
      </c>
      <c r="M428" s="300">
        <v>0</v>
      </c>
      <c r="N428" s="274"/>
      <c r="O428" s="275"/>
      <c r="P428" s="276"/>
      <c r="Q428" s="275"/>
      <c r="R428" s="275"/>
    </row>
    <row r="429" s="217" customFormat="1" customHeight="1" spans="1:18">
      <c r="A429" s="288"/>
      <c r="B429" s="289" t="s">
        <v>185</v>
      </c>
      <c r="C429" s="289" t="s">
        <v>172</v>
      </c>
      <c r="D429" s="289" t="s">
        <v>150</v>
      </c>
      <c r="E429" s="294" t="s">
        <v>600</v>
      </c>
      <c r="F429" s="310"/>
      <c r="G429" s="273"/>
      <c r="H429" s="273"/>
      <c r="I429" s="269">
        <f t="shared" si="20"/>
        <v>84520</v>
      </c>
      <c r="J429" s="269">
        <v>0</v>
      </c>
      <c r="K429" s="299">
        <v>84520</v>
      </c>
      <c r="L429" s="299">
        <v>84520</v>
      </c>
      <c r="M429" s="300">
        <v>0</v>
      </c>
      <c r="N429" s="274"/>
      <c r="O429" s="275"/>
      <c r="P429" s="276"/>
      <c r="Q429" s="275"/>
      <c r="R429" s="275"/>
    </row>
    <row r="430" s="217" customFormat="1" customHeight="1" spans="1:18">
      <c r="A430" s="307" t="s">
        <v>707</v>
      </c>
      <c r="B430" s="289"/>
      <c r="C430" s="289"/>
      <c r="D430" s="289"/>
      <c r="E430" s="310"/>
      <c r="F430" s="310"/>
      <c r="G430" s="273"/>
      <c r="H430" s="273"/>
      <c r="I430" s="269">
        <f t="shared" si="20"/>
        <v>3170718.27</v>
      </c>
      <c r="J430" s="269">
        <v>0</v>
      </c>
      <c r="K430" s="299">
        <v>3170718.27</v>
      </c>
      <c r="L430" s="299">
        <v>3170718.27</v>
      </c>
      <c r="M430" s="300">
        <v>0</v>
      </c>
      <c r="N430" s="270"/>
      <c r="O430" s="271"/>
      <c r="P430" s="276"/>
      <c r="Q430" s="271"/>
      <c r="R430" s="271"/>
    </row>
    <row r="431" s="217" customFormat="1" customHeight="1" spans="1:18">
      <c r="A431" s="288"/>
      <c r="B431" s="289" t="s">
        <v>395</v>
      </c>
      <c r="C431" s="289" t="s">
        <v>200</v>
      </c>
      <c r="D431" s="289" t="s">
        <v>135</v>
      </c>
      <c r="E431" s="294" t="s">
        <v>597</v>
      </c>
      <c r="F431" s="310"/>
      <c r="G431" s="273"/>
      <c r="H431" s="273"/>
      <c r="I431" s="269">
        <f t="shared" si="20"/>
        <v>295360</v>
      </c>
      <c r="J431" s="269">
        <v>0</v>
      </c>
      <c r="K431" s="299">
        <v>295360</v>
      </c>
      <c r="L431" s="299">
        <v>295360</v>
      </c>
      <c r="M431" s="300">
        <v>0</v>
      </c>
      <c r="N431" s="274" t="s">
        <v>598</v>
      </c>
      <c r="O431" s="275"/>
      <c r="P431" s="276"/>
      <c r="Q431" s="275"/>
      <c r="R431" s="275"/>
    </row>
    <row r="432" s="217" customFormat="1" customHeight="1" spans="1:18">
      <c r="A432" s="288"/>
      <c r="B432" s="289" t="s">
        <v>395</v>
      </c>
      <c r="C432" s="289" t="s">
        <v>200</v>
      </c>
      <c r="D432" s="289" t="s">
        <v>135</v>
      </c>
      <c r="E432" s="294" t="s">
        <v>600</v>
      </c>
      <c r="F432" s="310"/>
      <c r="G432" s="273"/>
      <c r="H432" s="273"/>
      <c r="I432" s="269">
        <f t="shared" si="20"/>
        <v>694635</v>
      </c>
      <c r="J432" s="269">
        <v>0</v>
      </c>
      <c r="K432" s="299">
        <v>694635</v>
      </c>
      <c r="L432" s="299">
        <v>694635</v>
      </c>
      <c r="M432" s="300">
        <v>0</v>
      </c>
      <c r="N432" s="274"/>
      <c r="O432" s="275"/>
      <c r="P432" s="276"/>
      <c r="Q432" s="275"/>
      <c r="R432" s="275"/>
    </row>
    <row r="433" s="217" customFormat="1" customHeight="1" spans="1:18">
      <c r="A433" s="288"/>
      <c r="B433" s="289" t="s">
        <v>395</v>
      </c>
      <c r="C433" s="289" t="s">
        <v>200</v>
      </c>
      <c r="D433" s="289" t="s">
        <v>135</v>
      </c>
      <c r="E433" s="294" t="s">
        <v>599</v>
      </c>
      <c r="F433" s="310"/>
      <c r="G433" s="273"/>
      <c r="H433" s="273"/>
      <c r="I433" s="269">
        <f t="shared" si="20"/>
        <v>1750723.27</v>
      </c>
      <c r="J433" s="269">
        <v>0</v>
      </c>
      <c r="K433" s="299">
        <v>1750723.27</v>
      </c>
      <c r="L433" s="299">
        <v>1750723.27</v>
      </c>
      <c r="M433" s="300">
        <v>0</v>
      </c>
      <c r="N433" s="274"/>
      <c r="O433" s="275"/>
      <c r="P433" s="276"/>
      <c r="Q433" s="275"/>
      <c r="R433" s="275"/>
    </row>
    <row r="434" s="217" customFormat="1" customHeight="1" spans="1:18">
      <c r="A434" s="288"/>
      <c r="B434" s="289" t="s">
        <v>395</v>
      </c>
      <c r="C434" s="289" t="s">
        <v>200</v>
      </c>
      <c r="D434" s="289" t="s">
        <v>135</v>
      </c>
      <c r="E434" s="310"/>
      <c r="F434" s="294" t="s">
        <v>708</v>
      </c>
      <c r="G434" s="273">
        <v>150000</v>
      </c>
      <c r="H434" s="273">
        <v>150000</v>
      </c>
      <c r="I434" s="269">
        <f t="shared" si="20"/>
        <v>130000</v>
      </c>
      <c r="J434" s="269">
        <v>0</v>
      </c>
      <c r="K434" s="299">
        <v>130000</v>
      </c>
      <c r="L434" s="299">
        <v>130000</v>
      </c>
      <c r="M434" s="300">
        <v>0</v>
      </c>
      <c r="N434" s="270"/>
      <c r="O434" s="270" t="s">
        <v>223</v>
      </c>
      <c r="P434" s="276">
        <f t="shared" ref="P434:P436" si="22">K434-G434</f>
        <v>-20000</v>
      </c>
      <c r="Q434" s="271"/>
      <c r="R434" s="271">
        <v>2</v>
      </c>
    </row>
    <row r="435" s="217" customFormat="1" customHeight="1" spans="1:18">
      <c r="A435" s="288"/>
      <c r="B435" s="289" t="s">
        <v>395</v>
      </c>
      <c r="C435" s="289" t="s">
        <v>200</v>
      </c>
      <c r="D435" s="289" t="s">
        <v>135</v>
      </c>
      <c r="E435" s="310"/>
      <c r="F435" s="294" t="s">
        <v>709</v>
      </c>
      <c r="G435" s="273">
        <v>300000</v>
      </c>
      <c r="H435" s="273">
        <v>300000</v>
      </c>
      <c r="I435" s="269">
        <f t="shared" si="20"/>
        <v>250000</v>
      </c>
      <c r="J435" s="269">
        <v>0</v>
      </c>
      <c r="K435" s="299">
        <v>250000</v>
      </c>
      <c r="L435" s="299">
        <v>250000</v>
      </c>
      <c r="M435" s="300">
        <v>0</v>
      </c>
      <c r="N435" s="274"/>
      <c r="O435" s="270" t="s">
        <v>335</v>
      </c>
      <c r="P435" s="276">
        <f t="shared" si="22"/>
        <v>-50000</v>
      </c>
      <c r="Q435" s="275"/>
      <c r="R435" s="275">
        <v>5</v>
      </c>
    </row>
    <row r="436" s="217" customFormat="1" customHeight="1" spans="1:18">
      <c r="A436" s="288"/>
      <c r="B436" s="289" t="s">
        <v>395</v>
      </c>
      <c r="C436" s="289" t="s">
        <v>200</v>
      </c>
      <c r="D436" s="289" t="s">
        <v>135</v>
      </c>
      <c r="E436" s="310"/>
      <c r="F436" s="294" t="s">
        <v>710</v>
      </c>
      <c r="G436" s="273"/>
      <c r="H436" s="273"/>
      <c r="I436" s="269">
        <f t="shared" si="20"/>
        <v>50000</v>
      </c>
      <c r="J436" s="269">
        <v>0</v>
      </c>
      <c r="K436" s="299">
        <v>50000</v>
      </c>
      <c r="L436" s="299">
        <v>50000</v>
      </c>
      <c r="M436" s="300">
        <v>0</v>
      </c>
      <c r="N436" s="270"/>
      <c r="O436" s="270" t="s">
        <v>191</v>
      </c>
      <c r="P436" s="276">
        <f t="shared" si="22"/>
        <v>50000</v>
      </c>
      <c r="Q436" s="271">
        <v>5</v>
      </c>
      <c r="R436" s="271"/>
    </row>
    <row r="437" s="217" customFormat="1" customHeight="1" spans="1:18">
      <c r="A437" s="307" t="s">
        <v>711</v>
      </c>
      <c r="B437" s="289"/>
      <c r="C437" s="289"/>
      <c r="D437" s="289"/>
      <c r="E437" s="310"/>
      <c r="F437" s="310"/>
      <c r="G437" s="273"/>
      <c r="H437" s="273"/>
      <c r="I437" s="269">
        <f t="shared" si="20"/>
        <v>1083319.85</v>
      </c>
      <c r="J437" s="269">
        <v>0</v>
      </c>
      <c r="K437" s="299">
        <f>SUM(K438:K441)</f>
        <v>1083319.85</v>
      </c>
      <c r="L437" s="299">
        <f>SUM(L438:L441)</f>
        <v>1083319.85</v>
      </c>
      <c r="M437" s="300">
        <v>0</v>
      </c>
      <c r="N437" s="270"/>
      <c r="O437" s="271"/>
      <c r="P437" s="276"/>
      <c r="Q437" s="271"/>
      <c r="R437" s="271"/>
    </row>
    <row r="438" s="217" customFormat="1" customHeight="1" spans="1:18">
      <c r="A438" s="288"/>
      <c r="B438" s="289" t="s">
        <v>134</v>
      </c>
      <c r="C438" s="289" t="s">
        <v>140</v>
      </c>
      <c r="D438" s="289" t="s">
        <v>150</v>
      </c>
      <c r="E438" s="294" t="s">
        <v>599</v>
      </c>
      <c r="F438" s="310"/>
      <c r="G438" s="273"/>
      <c r="H438" s="273"/>
      <c r="I438" s="269">
        <f t="shared" si="20"/>
        <v>791079.85</v>
      </c>
      <c r="J438" s="269">
        <v>0</v>
      </c>
      <c r="K438" s="299">
        <v>791079.85</v>
      </c>
      <c r="L438" s="299">
        <v>791079.85</v>
      </c>
      <c r="M438" s="300">
        <v>0</v>
      </c>
      <c r="N438" s="274"/>
      <c r="O438" s="275"/>
      <c r="P438" s="276"/>
      <c r="Q438" s="275"/>
      <c r="R438" s="275"/>
    </row>
    <row r="439" s="217" customFormat="1" customHeight="1" spans="1:18">
      <c r="A439" s="288"/>
      <c r="B439" s="289" t="s">
        <v>134</v>
      </c>
      <c r="C439" s="289" t="s">
        <v>140</v>
      </c>
      <c r="D439" s="289" t="s">
        <v>150</v>
      </c>
      <c r="E439" s="294" t="s">
        <v>597</v>
      </c>
      <c r="F439" s="310"/>
      <c r="G439" s="273"/>
      <c r="H439" s="273"/>
      <c r="I439" s="269">
        <f t="shared" si="20"/>
        <v>162240</v>
      </c>
      <c r="J439" s="269">
        <v>0</v>
      </c>
      <c r="K439" s="299">
        <v>162240</v>
      </c>
      <c r="L439" s="299">
        <v>162240</v>
      </c>
      <c r="M439" s="300">
        <v>0</v>
      </c>
      <c r="N439" s="274" t="s">
        <v>598</v>
      </c>
      <c r="O439" s="275"/>
      <c r="P439" s="276"/>
      <c r="Q439" s="275"/>
      <c r="R439" s="275"/>
    </row>
    <row r="440" s="217" customFormat="1" customHeight="1" spans="1:18">
      <c r="A440" s="288"/>
      <c r="B440" s="289" t="s">
        <v>134</v>
      </c>
      <c r="C440" s="289" t="s">
        <v>140</v>
      </c>
      <c r="D440" s="289" t="s">
        <v>136</v>
      </c>
      <c r="E440" s="310"/>
      <c r="F440" s="294" t="s">
        <v>712</v>
      </c>
      <c r="G440" s="273">
        <v>100000</v>
      </c>
      <c r="H440" s="273">
        <v>100000</v>
      </c>
      <c r="I440" s="269">
        <f t="shared" si="20"/>
        <v>90000</v>
      </c>
      <c r="J440" s="269">
        <v>0</v>
      </c>
      <c r="K440" s="299">
        <v>90000</v>
      </c>
      <c r="L440" s="299">
        <v>90000</v>
      </c>
      <c r="M440" s="300">
        <v>0</v>
      </c>
      <c r="N440" s="270"/>
      <c r="O440" s="270" t="s">
        <v>713</v>
      </c>
      <c r="P440" s="276">
        <f>K440-G440</f>
        <v>-10000</v>
      </c>
      <c r="Q440" s="271"/>
      <c r="R440" s="271">
        <v>2</v>
      </c>
    </row>
    <row r="441" s="217" customFormat="1" customHeight="1" spans="1:18">
      <c r="A441" s="288"/>
      <c r="B441" s="289" t="s">
        <v>134</v>
      </c>
      <c r="C441" s="289" t="s">
        <v>140</v>
      </c>
      <c r="D441" s="289" t="s">
        <v>136</v>
      </c>
      <c r="E441" s="310"/>
      <c r="F441" s="294" t="s">
        <v>714</v>
      </c>
      <c r="G441" s="273">
        <v>40000</v>
      </c>
      <c r="H441" s="273">
        <v>40000</v>
      </c>
      <c r="I441" s="269">
        <f t="shared" si="20"/>
        <v>40000</v>
      </c>
      <c r="J441" s="269">
        <v>0</v>
      </c>
      <c r="K441" s="299">
        <v>40000</v>
      </c>
      <c r="L441" s="299">
        <v>40000</v>
      </c>
      <c r="M441" s="300">
        <v>0</v>
      </c>
      <c r="N441" s="270"/>
      <c r="O441" s="270"/>
      <c r="P441" s="276">
        <f>K441-G441</f>
        <v>0</v>
      </c>
      <c r="Q441" s="271"/>
      <c r="R441" s="271">
        <v>1</v>
      </c>
    </row>
    <row r="442" s="217" customFormat="1" customHeight="1" spans="1:18">
      <c r="A442" s="307" t="s">
        <v>715</v>
      </c>
      <c r="B442" s="289"/>
      <c r="C442" s="289"/>
      <c r="D442" s="289"/>
      <c r="E442" s="310"/>
      <c r="F442" s="310"/>
      <c r="G442" s="273"/>
      <c r="H442" s="273"/>
      <c r="I442" s="269">
        <f t="shared" si="20"/>
        <v>671788.68</v>
      </c>
      <c r="J442" s="269">
        <v>0</v>
      </c>
      <c r="K442" s="299">
        <v>671788.68</v>
      </c>
      <c r="L442" s="299">
        <v>671788.68</v>
      </c>
      <c r="M442" s="300">
        <v>0</v>
      </c>
      <c r="N442" s="270"/>
      <c r="O442" s="271"/>
      <c r="P442" s="276"/>
      <c r="Q442" s="271"/>
      <c r="R442" s="271"/>
    </row>
    <row r="443" s="217" customFormat="1" customHeight="1" spans="1:18">
      <c r="A443" s="288"/>
      <c r="B443" s="289" t="s">
        <v>255</v>
      </c>
      <c r="C443" s="289" t="s">
        <v>150</v>
      </c>
      <c r="D443" s="289" t="s">
        <v>150</v>
      </c>
      <c r="E443" s="294" t="s">
        <v>599</v>
      </c>
      <c r="F443" s="310"/>
      <c r="G443" s="273"/>
      <c r="H443" s="273"/>
      <c r="I443" s="269">
        <f t="shared" si="20"/>
        <v>583948.68</v>
      </c>
      <c r="J443" s="269">
        <v>0</v>
      </c>
      <c r="K443" s="299">
        <v>583948.68</v>
      </c>
      <c r="L443" s="299">
        <v>583948.68</v>
      </c>
      <c r="M443" s="300">
        <v>0</v>
      </c>
      <c r="N443" s="274"/>
      <c r="O443" s="275"/>
      <c r="P443" s="276"/>
      <c r="Q443" s="275"/>
      <c r="R443" s="275"/>
    </row>
    <row r="444" s="217" customFormat="1" customHeight="1" spans="1:18">
      <c r="A444" s="288"/>
      <c r="B444" s="289" t="s">
        <v>255</v>
      </c>
      <c r="C444" s="289" t="s">
        <v>150</v>
      </c>
      <c r="D444" s="289" t="s">
        <v>150</v>
      </c>
      <c r="E444" s="294" t="s">
        <v>597</v>
      </c>
      <c r="F444" s="310"/>
      <c r="G444" s="273"/>
      <c r="H444" s="273"/>
      <c r="I444" s="269">
        <f t="shared" si="20"/>
        <v>87840</v>
      </c>
      <c r="J444" s="269">
        <v>0</v>
      </c>
      <c r="K444" s="299">
        <v>87840</v>
      </c>
      <c r="L444" s="299">
        <v>87840</v>
      </c>
      <c r="M444" s="300">
        <v>0</v>
      </c>
      <c r="N444" s="274" t="s">
        <v>598</v>
      </c>
      <c r="O444" s="275"/>
      <c r="P444" s="276"/>
      <c r="Q444" s="275"/>
      <c r="R444" s="275"/>
    </row>
    <row r="445" s="217" customFormat="1" ht="31.2" spans="1:18">
      <c r="A445" s="307" t="s">
        <v>716</v>
      </c>
      <c r="B445" s="289"/>
      <c r="C445" s="289"/>
      <c r="D445" s="289"/>
      <c r="E445" s="313"/>
      <c r="F445" s="310"/>
      <c r="G445" s="273"/>
      <c r="H445" s="273"/>
      <c r="I445" s="269">
        <f t="shared" si="20"/>
        <v>8278000</v>
      </c>
      <c r="J445" s="269">
        <v>0</v>
      </c>
      <c r="K445" s="299">
        <f t="shared" ref="K445:M445" si="23">SUM(K446:K448)</f>
        <v>8278000</v>
      </c>
      <c r="L445" s="299">
        <f t="shared" si="23"/>
        <v>7918000</v>
      </c>
      <c r="M445" s="300">
        <f t="shared" si="23"/>
        <v>360000</v>
      </c>
      <c r="N445" s="270"/>
      <c r="O445" s="271"/>
      <c r="P445" s="276"/>
      <c r="Q445" s="271"/>
      <c r="R445" s="271"/>
    </row>
    <row r="446" s="217" customFormat="1" ht="31.2" spans="1:18">
      <c r="A446" s="288"/>
      <c r="B446" s="289">
        <v>224</v>
      </c>
      <c r="C446" s="289" t="s">
        <v>193</v>
      </c>
      <c r="D446" s="290" t="s">
        <v>150</v>
      </c>
      <c r="E446" s="241"/>
      <c r="F446" s="291" t="s">
        <v>717</v>
      </c>
      <c r="G446" s="273">
        <v>6358000</v>
      </c>
      <c r="H446" s="273">
        <v>6358000</v>
      </c>
      <c r="I446" s="269">
        <f t="shared" si="20"/>
        <v>7218000</v>
      </c>
      <c r="J446" s="269">
        <v>0</v>
      </c>
      <c r="K446" s="299">
        <v>7218000</v>
      </c>
      <c r="L446" s="299">
        <v>7218000</v>
      </c>
      <c r="M446" s="300">
        <v>0</v>
      </c>
      <c r="N446" s="274" t="s">
        <v>718</v>
      </c>
      <c r="O446" s="274" t="s">
        <v>719</v>
      </c>
      <c r="P446" s="276">
        <f t="shared" ref="P446:P448" si="24">K446-G446</f>
        <v>860000</v>
      </c>
      <c r="Q446" s="275"/>
      <c r="R446" s="275"/>
    </row>
    <row r="447" s="217" customFormat="1" ht="31.2" spans="1:18">
      <c r="A447" s="288"/>
      <c r="B447" s="289" t="s">
        <v>568</v>
      </c>
      <c r="C447" s="289" t="s">
        <v>193</v>
      </c>
      <c r="D447" s="290" t="s">
        <v>200</v>
      </c>
      <c r="E447" s="241"/>
      <c r="F447" s="291" t="s">
        <v>720</v>
      </c>
      <c r="G447" s="273">
        <v>1000000</v>
      </c>
      <c r="H447" s="273">
        <v>1000000</v>
      </c>
      <c r="I447" s="269">
        <f t="shared" si="20"/>
        <v>960000</v>
      </c>
      <c r="J447" s="269">
        <v>0</v>
      </c>
      <c r="K447" s="299">
        <v>960000</v>
      </c>
      <c r="L447" s="299">
        <v>600000</v>
      </c>
      <c r="M447" s="300">
        <v>360000</v>
      </c>
      <c r="N447" s="274" t="s">
        <v>721</v>
      </c>
      <c r="O447" s="275"/>
      <c r="P447" s="276">
        <f t="shared" si="24"/>
        <v>-40000</v>
      </c>
      <c r="Q447" s="275"/>
      <c r="R447" s="275"/>
    </row>
    <row r="448" s="217" customFormat="1" ht="31.2" spans="1:18">
      <c r="A448" s="288"/>
      <c r="B448" s="289" t="s">
        <v>568</v>
      </c>
      <c r="C448" s="289" t="s">
        <v>193</v>
      </c>
      <c r="D448" s="290" t="s">
        <v>136</v>
      </c>
      <c r="E448" s="241"/>
      <c r="F448" s="291" t="s">
        <v>722</v>
      </c>
      <c r="G448" s="273">
        <v>200000</v>
      </c>
      <c r="H448" s="273">
        <v>200000</v>
      </c>
      <c r="I448" s="269">
        <f t="shared" si="20"/>
        <v>100000</v>
      </c>
      <c r="J448" s="269">
        <v>0</v>
      </c>
      <c r="K448" s="299">
        <v>100000</v>
      </c>
      <c r="L448" s="299">
        <v>100000</v>
      </c>
      <c r="M448" s="300">
        <v>0</v>
      </c>
      <c r="N448" s="274" t="s">
        <v>723</v>
      </c>
      <c r="O448" s="274" t="s">
        <v>295</v>
      </c>
      <c r="P448" s="276">
        <f t="shared" si="24"/>
        <v>-100000</v>
      </c>
      <c r="Q448" s="275"/>
      <c r="R448" s="275">
        <v>10</v>
      </c>
    </row>
    <row r="449" s="217" customFormat="1" ht="46.8" spans="1:18">
      <c r="A449" s="307" t="s">
        <v>724</v>
      </c>
      <c r="B449" s="289"/>
      <c r="C449" s="289"/>
      <c r="D449" s="289"/>
      <c r="E449" s="309"/>
      <c r="F449" s="310"/>
      <c r="G449" s="273"/>
      <c r="H449" s="273"/>
      <c r="I449" s="269">
        <f t="shared" si="20"/>
        <v>1864340.55</v>
      </c>
      <c r="J449" s="269">
        <v>0</v>
      </c>
      <c r="K449" s="299">
        <v>1864340.55</v>
      </c>
      <c r="L449" s="299">
        <v>1864340.55</v>
      </c>
      <c r="M449" s="300">
        <v>0</v>
      </c>
      <c r="N449" s="270"/>
      <c r="O449" s="271"/>
      <c r="P449" s="276"/>
      <c r="Q449" s="271"/>
      <c r="R449" s="271"/>
    </row>
    <row r="450" s="217" customFormat="1" ht="31.2" spans="1:18">
      <c r="A450" s="288"/>
      <c r="B450" s="289" t="s">
        <v>149</v>
      </c>
      <c r="C450" s="289" t="s">
        <v>193</v>
      </c>
      <c r="D450" s="289" t="s">
        <v>150</v>
      </c>
      <c r="E450" s="294" t="s">
        <v>599</v>
      </c>
      <c r="F450" s="310"/>
      <c r="G450" s="273"/>
      <c r="H450" s="273"/>
      <c r="I450" s="269">
        <f t="shared" si="20"/>
        <v>1594740.55</v>
      </c>
      <c r="J450" s="269">
        <v>0</v>
      </c>
      <c r="K450" s="299">
        <v>1594740.55</v>
      </c>
      <c r="L450" s="299">
        <v>1594740.55</v>
      </c>
      <c r="M450" s="300">
        <v>0</v>
      </c>
      <c r="N450" s="274"/>
      <c r="O450" s="275"/>
      <c r="P450" s="276"/>
      <c r="Q450" s="275"/>
      <c r="R450" s="275"/>
    </row>
    <row r="451" s="217" customFormat="1" ht="46.8" spans="1:18">
      <c r="A451" s="288"/>
      <c r="B451" s="289" t="s">
        <v>149</v>
      </c>
      <c r="C451" s="289" t="s">
        <v>193</v>
      </c>
      <c r="D451" s="289" t="s">
        <v>150</v>
      </c>
      <c r="E451" s="294" t="s">
        <v>597</v>
      </c>
      <c r="F451" s="310"/>
      <c r="G451" s="273"/>
      <c r="H451" s="273"/>
      <c r="I451" s="269">
        <f t="shared" si="20"/>
        <v>269600</v>
      </c>
      <c r="J451" s="269">
        <v>0</v>
      </c>
      <c r="K451" s="299">
        <v>269600</v>
      </c>
      <c r="L451" s="299">
        <v>269600</v>
      </c>
      <c r="M451" s="300">
        <v>0</v>
      </c>
      <c r="N451" s="274" t="s">
        <v>598</v>
      </c>
      <c r="O451" s="275"/>
      <c r="P451" s="276"/>
      <c r="Q451" s="275"/>
      <c r="R451" s="275"/>
    </row>
    <row r="452" s="217" customFormat="1" ht="15.6" spans="1:18">
      <c r="A452" s="307" t="s">
        <v>725</v>
      </c>
      <c r="B452" s="289"/>
      <c r="C452" s="289"/>
      <c r="D452" s="289"/>
      <c r="E452" s="310"/>
      <c r="F452" s="310"/>
      <c r="G452" s="273"/>
      <c r="H452" s="273"/>
      <c r="I452" s="269">
        <f t="shared" si="20"/>
        <v>29614130</v>
      </c>
      <c r="J452" s="269">
        <v>0</v>
      </c>
      <c r="K452" s="299">
        <f>SUM(K453:K456)</f>
        <v>29614130</v>
      </c>
      <c r="L452" s="299">
        <f>SUM(L453:L456)</f>
        <v>25024130</v>
      </c>
      <c r="M452" s="300">
        <v>4590000</v>
      </c>
      <c r="N452" s="270"/>
      <c r="O452" s="271"/>
      <c r="P452" s="276"/>
      <c r="Q452" s="318"/>
      <c r="R452" s="318"/>
    </row>
    <row r="453" s="217" customFormat="1" ht="46.8" spans="1:18">
      <c r="A453" s="288"/>
      <c r="B453" s="289" t="s">
        <v>149</v>
      </c>
      <c r="C453" s="289" t="s">
        <v>178</v>
      </c>
      <c r="D453" s="289" t="s">
        <v>150</v>
      </c>
      <c r="E453" s="294" t="s">
        <v>597</v>
      </c>
      <c r="F453" s="310"/>
      <c r="G453" s="273"/>
      <c r="H453" s="273"/>
      <c r="I453" s="269">
        <f t="shared" si="20"/>
        <v>1025000</v>
      </c>
      <c r="J453" s="269">
        <v>0</v>
      </c>
      <c r="K453" s="299">
        <v>1025000</v>
      </c>
      <c r="L453" s="299">
        <v>1025000</v>
      </c>
      <c r="M453" s="300">
        <v>0</v>
      </c>
      <c r="N453" s="274" t="s">
        <v>598</v>
      </c>
      <c r="O453" s="275"/>
      <c r="P453" s="276"/>
      <c r="Q453" s="275"/>
      <c r="R453" s="275"/>
    </row>
    <row r="454" s="217" customFormat="1" ht="46.8" spans="1:18">
      <c r="A454" s="288"/>
      <c r="B454" s="289" t="s">
        <v>149</v>
      </c>
      <c r="C454" s="289" t="s">
        <v>178</v>
      </c>
      <c r="D454" s="289" t="s">
        <v>150</v>
      </c>
      <c r="E454" s="294" t="s">
        <v>600</v>
      </c>
      <c r="F454" s="310"/>
      <c r="G454" s="273"/>
      <c r="H454" s="273"/>
      <c r="I454" s="269">
        <f t="shared" ref="I454:I517" si="25">J454+K454</f>
        <v>14425769</v>
      </c>
      <c r="J454" s="269">
        <v>0</v>
      </c>
      <c r="K454" s="299">
        <v>14425769</v>
      </c>
      <c r="L454" s="299">
        <v>14425769</v>
      </c>
      <c r="M454" s="300">
        <v>0</v>
      </c>
      <c r="N454" s="274"/>
      <c r="O454" s="275"/>
      <c r="P454" s="276"/>
      <c r="Q454" s="275"/>
      <c r="R454" s="275"/>
    </row>
    <row r="455" s="217" customFormat="1" ht="31.2" spans="1:18">
      <c r="A455" s="288"/>
      <c r="B455" s="289" t="s">
        <v>149</v>
      </c>
      <c r="C455" s="289" t="s">
        <v>178</v>
      </c>
      <c r="D455" s="289" t="s">
        <v>150</v>
      </c>
      <c r="E455" s="294" t="s">
        <v>599</v>
      </c>
      <c r="F455" s="310"/>
      <c r="G455" s="273"/>
      <c r="H455" s="273"/>
      <c r="I455" s="269">
        <f t="shared" si="25"/>
        <v>9573361</v>
      </c>
      <c r="J455" s="269">
        <v>0</v>
      </c>
      <c r="K455" s="299">
        <v>9573361</v>
      </c>
      <c r="L455" s="299">
        <v>9573361</v>
      </c>
      <c r="M455" s="300">
        <v>0</v>
      </c>
      <c r="N455" s="274"/>
      <c r="O455" s="275"/>
      <c r="P455" s="276"/>
      <c r="Q455" s="275"/>
      <c r="R455" s="275"/>
    </row>
    <row r="456" s="217" customFormat="1" ht="31.2" spans="1:18">
      <c r="A456" s="288"/>
      <c r="B456" s="289" t="s">
        <v>149</v>
      </c>
      <c r="C456" s="289" t="s">
        <v>178</v>
      </c>
      <c r="D456" s="289" t="s">
        <v>150</v>
      </c>
      <c r="E456" s="310"/>
      <c r="F456" s="294" t="s">
        <v>726</v>
      </c>
      <c r="G456" s="273"/>
      <c r="H456" s="273"/>
      <c r="I456" s="269">
        <f t="shared" si="25"/>
        <v>4590000</v>
      </c>
      <c r="J456" s="269">
        <v>0</v>
      </c>
      <c r="K456" s="299">
        <v>4590000</v>
      </c>
      <c r="L456" s="299"/>
      <c r="M456" s="300">
        <v>4590000</v>
      </c>
      <c r="N456" s="274"/>
      <c r="O456" s="275"/>
      <c r="P456" s="276"/>
      <c r="Q456" s="275"/>
      <c r="R456" s="275"/>
    </row>
    <row r="457" s="217" customFormat="1" ht="62.4" spans="1:18">
      <c r="A457" s="307" t="s">
        <v>727</v>
      </c>
      <c r="B457" s="289"/>
      <c r="C457" s="289"/>
      <c r="D457" s="289"/>
      <c r="E457" s="310"/>
      <c r="F457" s="310"/>
      <c r="G457" s="273"/>
      <c r="H457" s="273"/>
      <c r="I457" s="269">
        <f t="shared" si="25"/>
        <v>961221.7</v>
      </c>
      <c r="J457" s="269">
        <v>0</v>
      </c>
      <c r="K457" s="299">
        <v>961221.7</v>
      </c>
      <c r="L457" s="299">
        <v>961221.7</v>
      </c>
      <c r="M457" s="300">
        <v>0</v>
      </c>
      <c r="N457" s="270"/>
      <c r="O457" s="271"/>
      <c r="P457" s="276"/>
      <c r="Q457" s="271"/>
      <c r="R457" s="271"/>
    </row>
    <row r="458" s="217" customFormat="1" ht="46.8" spans="1:18">
      <c r="A458" s="288"/>
      <c r="B458" s="289" t="s">
        <v>134</v>
      </c>
      <c r="C458" s="289" t="s">
        <v>135</v>
      </c>
      <c r="D458" s="289" t="s">
        <v>150</v>
      </c>
      <c r="E458" s="294" t="s">
        <v>597</v>
      </c>
      <c r="F458" s="310"/>
      <c r="G458" s="273"/>
      <c r="H458" s="273"/>
      <c r="I458" s="269">
        <f t="shared" si="25"/>
        <v>138760</v>
      </c>
      <c r="J458" s="269">
        <v>0</v>
      </c>
      <c r="K458" s="299">
        <v>138760</v>
      </c>
      <c r="L458" s="299">
        <v>138760</v>
      </c>
      <c r="M458" s="300">
        <v>0</v>
      </c>
      <c r="N458" s="274" t="s">
        <v>598</v>
      </c>
      <c r="O458" s="275"/>
      <c r="P458" s="276"/>
      <c r="Q458" s="275"/>
      <c r="R458" s="275"/>
    </row>
    <row r="459" s="217" customFormat="1" ht="31.2" spans="1:18">
      <c r="A459" s="288"/>
      <c r="B459" s="289" t="s">
        <v>134</v>
      </c>
      <c r="C459" s="289" t="s">
        <v>135</v>
      </c>
      <c r="D459" s="289" t="s">
        <v>150</v>
      </c>
      <c r="E459" s="294" t="s">
        <v>599</v>
      </c>
      <c r="F459" s="310"/>
      <c r="G459" s="273"/>
      <c r="H459" s="273"/>
      <c r="I459" s="269">
        <f t="shared" si="25"/>
        <v>822461.7</v>
      </c>
      <c r="J459" s="269">
        <v>0</v>
      </c>
      <c r="K459" s="299">
        <v>822461.7</v>
      </c>
      <c r="L459" s="299">
        <v>822461.7</v>
      </c>
      <c r="M459" s="300">
        <v>0</v>
      </c>
      <c r="N459" s="274"/>
      <c r="O459" s="275"/>
      <c r="P459" s="276"/>
      <c r="Q459" s="275"/>
      <c r="R459" s="275"/>
    </row>
    <row r="460" s="217" customFormat="1" customHeight="1" spans="1:18">
      <c r="A460" s="307" t="s">
        <v>728</v>
      </c>
      <c r="B460" s="289"/>
      <c r="C460" s="289"/>
      <c r="D460" s="289"/>
      <c r="E460" s="310"/>
      <c r="F460" s="310"/>
      <c r="G460" s="273"/>
      <c r="H460" s="273"/>
      <c r="I460" s="269">
        <f t="shared" si="25"/>
        <v>27205720.01</v>
      </c>
      <c r="J460" s="269">
        <v>0</v>
      </c>
      <c r="K460" s="299">
        <v>27205720.01</v>
      </c>
      <c r="L460" s="299">
        <v>25455720.01</v>
      </c>
      <c r="M460" s="300">
        <v>1750000</v>
      </c>
      <c r="N460" s="270"/>
      <c r="O460" s="271"/>
      <c r="P460" s="276"/>
      <c r="Q460" s="271"/>
      <c r="R460" s="271"/>
    </row>
    <row r="461" s="217" customFormat="1" customHeight="1" spans="1:18">
      <c r="A461" s="288"/>
      <c r="B461" s="289" t="s">
        <v>149</v>
      </c>
      <c r="C461" s="289" t="s">
        <v>150</v>
      </c>
      <c r="D461" s="289" t="s">
        <v>200</v>
      </c>
      <c r="E461" s="294" t="s">
        <v>600</v>
      </c>
      <c r="F461" s="310"/>
      <c r="G461" s="273"/>
      <c r="H461" s="273"/>
      <c r="I461" s="269">
        <f t="shared" si="25"/>
        <v>239670</v>
      </c>
      <c r="J461" s="269">
        <v>0</v>
      </c>
      <c r="K461" s="299">
        <v>239670</v>
      </c>
      <c r="L461" s="299">
        <v>239670</v>
      </c>
      <c r="M461" s="300">
        <v>0</v>
      </c>
      <c r="N461" s="274"/>
      <c r="O461" s="275"/>
      <c r="P461" s="276"/>
      <c r="Q461" s="275"/>
      <c r="R461" s="275"/>
    </row>
    <row r="462" s="217" customFormat="1" customHeight="1" spans="1:18">
      <c r="A462" s="288"/>
      <c r="B462" s="289" t="s">
        <v>149</v>
      </c>
      <c r="C462" s="289" t="s">
        <v>150</v>
      </c>
      <c r="D462" s="289" t="s">
        <v>200</v>
      </c>
      <c r="E462" s="294" t="s">
        <v>597</v>
      </c>
      <c r="F462" s="310"/>
      <c r="G462" s="273"/>
      <c r="H462" s="273"/>
      <c r="I462" s="269">
        <f t="shared" si="25"/>
        <v>2857480</v>
      </c>
      <c r="J462" s="269">
        <v>0</v>
      </c>
      <c r="K462" s="299">
        <v>2857480</v>
      </c>
      <c r="L462" s="299">
        <v>2857480</v>
      </c>
      <c r="M462" s="300">
        <v>0</v>
      </c>
      <c r="N462" s="274" t="s">
        <v>598</v>
      </c>
      <c r="O462" s="275"/>
      <c r="P462" s="276"/>
      <c r="Q462" s="275"/>
      <c r="R462" s="275"/>
    </row>
    <row r="463" s="217" customFormat="1" customHeight="1" spans="1:18">
      <c r="A463" s="288"/>
      <c r="B463" s="289" t="s">
        <v>149</v>
      </c>
      <c r="C463" s="289" t="s">
        <v>150</v>
      </c>
      <c r="D463" s="289" t="s">
        <v>200</v>
      </c>
      <c r="E463" s="294" t="s">
        <v>599</v>
      </c>
      <c r="F463" s="310"/>
      <c r="G463" s="273"/>
      <c r="H463" s="273"/>
      <c r="I463" s="269">
        <f t="shared" si="25"/>
        <v>12718570.01</v>
      </c>
      <c r="J463" s="269">
        <v>0</v>
      </c>
      <c r="K463" s="299">
        <v>12718570.01</v>
      </c>
      <c r="L463" s="299">
        <v>12718570.01</v>
      </c>
      <c r="M463" s="300">
        <v>0</v>
      </c>
      <c r="N463" s="274"/>
      <c r="O463" s="275"/>
      <c r="P463" s="276"/>
      <c r="Q463" s="275"/>
      <c r="R463" s="275"/>
    </row>
    <row r="464" s="217" customFormat="1" ht="46.8" spans="1:18">
      <c r="A464" s="288"/>
      <c r="B464" s="289" t="s">
        <v>149</v>
      </c>
      <c r="C464" s="289" t="s">
        <v>150</v>
      </c>
      <c r="D464" s="289" t="s">
        <v>200</v>
      </c>
      <c r="E464" s="310"/>
      <c r="F464" s="310" t="s">
        <v>729</v>
      </c>
      <c r="G464" s="273"/>
      <c r="H464" s="273"/>
      <c r="I464" s="269">
        <f t="shared" si="25"/>
        <v>1750000</v>
      </c>
      <c r="J464" s="269">
        <v>0</v>
      </c>
      <c r="K464" s="299">
        <v>1750000</v>
      </c>
      <c r="L464" s="299">
        <v>0</v>
      </c>
      <c r="M464" s="300">
        <v>1750000</v>
      </c>
      <c r="N464" s="270"/>
      <c r="O464" s="271"/>
      <c r="P464" s="276">
        <f>K464-G464</f>
        <v>1750000</v>
      </c>
      <c r="Q464" s="271"/>
      <c r="R464" s="271"/>
    </row>
    <row r="465" s="217" customFormat="1" ht="31.2" spans="1:18">
      <c r="A465" s="288"/>
      <c r="B465" s="289" t="s">
        <v>149</v>
      </c>
      <c r="C465" s="289" t="s">
        <v>150</v>
      </c>
      <c r="D465" s="289" t="s">
        <v>200</v>
      </c>
      <c r="E465" s="310"/>
      <c r="F465" s="294" t="s">
        <v>730</v>
      </c>
      <c r="G465" s="273">
        <v>8950000</v>
      </c>
      <c r="H465" s="273">
        <v>9640000</v>
      </c>
      <c r="I465" s="269">
        <f t="shared" si="25"/>
        <v>9640000</v>
      </c>
      <c r="J465" s="269">
        <v>0</v>
      </c>
      <c r="K465" s="299">
        <v>9640000</v>
      </c>
      <c r="L465" s="299">
        <v>9640000</v>
      </c>
      <c r="M465" s="300">
        <v>0</v>
      </c>
      <c r="N465" s="274" t="s">
        <v>731</v>
      </c>
      <c r="O465" s="274" t="s">
        <v>732</v>
      </c>
      <c r="P465" s="276">
        <f>K465-G465</f>
        <v>690000</v>
      </c>
      <c r="Q465" s="275"/>
      <c r="R465" s="275"/>
    </row>
    <row r="466" s="217" customFormat="1" ht="15.6" spans="1:18">
      <c r="A466" s="307" t="s">
        <v>733</v>
      </c>
      <c r="B466" s="289"/>
      <c r="C466" s="289"/>
      <c r="D466" s="289"/>
      <c r="E466" s="310"/>
      <c r="F466" s="310"/>
      <c r="G466" s="273"/>
      <c r="H466" s="273"/>
      <c r="I466" s="269">
        <f t="shared" si="25"/>
        <v>2468980.12</v>
      </c>
      <c r="J466" s="269">
        <v>0</v>
      </c>
      <c r="K466" s="299">
        <v>2468980.12</v>
      </c>
      <c r="L466" s="299">
        <v>2468980.12</v>
      </c>
      <c r="M466" s="300">
        <v>0</v>
      </c>
      <c r="N466" s="270"/>
      <c r="O466" s="271"/>
      <c r="P466" s="276"/>
      <c r="Q466" s="271"/>
      <c r="R466" s="271"/>
    </row>
    <row r="467" s="217" customFormat="1" ht="46.8" spans="1:18">
      <c r="A467" s="288"/>
      <c r="B467" s="289" t="s">
        <v>134</v>
      </c>
      <c r="C467" s="289" t="s">
        <v>178</v>
      </c>
      <c r="D467" s="289" t="s">
        <v>150</v>
      </c>
      <c r="E467" s="294" t="s">
        <v>597</v>
      </c>
      <c r="F467" s="310"/>
      <c r="G467" s="273"/>
      <c r="H467" s="273"/>
      <c r="I467" s="269">
        <f t="shared" si="25"/>
        <v>356720</v>
      </c>
      <c r="J467" s="269">
        <v>0</v>
      </c>
      <c r="K467" s="299">
        <v>356720</v>
      </c>
      <c r="L467" s="299">
        <v>356720</v>
      </c>
      <c r="M467" s="300">
        <v>0</v>
      </c>
      <c r="N467" s="274" t="s">
        <v>598</v>
      </c>
      <c r="O467" s="275"/>
      <c r="P467" s="276"/>
      <c r="Q467" s="275"/>
      <c r="R467" s="275"/>
    </row>
    <row r="468" s="217" customFormat="1" ht="31.2" spans="1:18">
      <c r="A468" s="288"/>
      <c r="B468" s="289" t="s">
        <v>134</v>
      </c>
      <c r="C468" s="289" t="s">
        <v>178</v>
      </c>
      <c r="D468" s="289" t="s">
        <v>150</v>
      </c>
      <c r="E468" s="294" t="s">
        <v>599</v>
      </c>
      <c r="F468" s="310"/>
      <c r="G468" s="273"/>
      <c r="H468" s="273"/>
      <c r="I468" s="269">
        <f t="shared" si="25"/>
        <v>2035480.12</v>
      </c>
      <c r="J468" s="269">
        <v>0</v>
      </c>
      <c r="K468" s="299">
        <v>2035480.12</v>
      </c>
      <c r="L468" s="299">
        <v>2035480.12</v>
      </c>
      <c r="M468" s="300">
        <v>0</v>
      </c>
      <c r="N468" s="274"/>
      <c r="O468" s="275"/>
      <c r="P468" s="276"/>
      <c r="Q468" s="275"/>
      <c r="R468" s="275"/>
    </row>
    <row r="469" s="217" customFormat="1" ht="46.8" spans="1:18">
      <c r="A469" s="288"/>
      <c r="B469" s="289" t="s">
        <v>134</v>
      </c>
      <c r="C469" s="289" t="s">
        <v>178</v>
      </c>
      <c r="D469" s="289" t="s">
        <v>150</v>
      </c>
      <c r="E469" s="294" t="s">
        <v>600</v>
      </c>
      <c r="F469" s="310"/>
      <c r="G469" s="273"/>
      <c r="H469" s="273"/>
      <c r="I469" s="269">
        <f t="shared" si="25"/>
        <v>76780</v>
      </c>
      <c r="J469" s="269">
        <v>0</v>
      </c>
      <c r="K469" s="299">
        <v>76780</v>
      </c>
      <c r="L469" s="299">
        <v>76780</v>
      </c>
      <c r="M469" s="300">
        <v>0</v>
      </c>
      <c r="N469" s="274"/>
      <c r="O469" s="275"/>
      <c r="P469" s="276"/>
      <c r="Q469" s="275"/>
      <c r="R469" s="275"/>
    </row>
    <row r="470" s="217" customFormat="1" customHeight="1" spans="1:18">
      <c r="A470" s="307" t="s">
        <v>734</v>
      </c>
      <c r="B470" s="289"/>
      <c r="C470" s="289"/>
      <c r="D470" s="289"/>
      <c r="E470" s="310"/>
      <c r="F470" s="310"/>
      <c r="G470" s="273"/>
      <c r="H470" s="273"/>
      <c r="I470" s="269">
        <f t="shared" si="25"/>
        <v>4733814.26</v>
      </c>
      <c r="J470" s="269">
        <v>0</v>
      </c>
      <c r="K470" s="299">
        <v>4733814.26</v>
      </c>
      <c r="L470" s="299">
        <v>4733814.26</v>
      </c>
      <c r="M470" s="300">
        <v>0</v>
      </c>
      <c r="N470" s="270"/>
      <c r="O470" s="271"/>
      <c r="P470" s="276"/>
      <c r="Q470" s="271"/>
      <c r="R470" s="271"/>
    </row>
    <row r="471" s="217" customFormat="1" customHeight="1" spans="1:18">
      <c r="A471" s="288"/>
      <c r="B471" s="289" t="s">
        <v>149</v>
      </c>
      <c r="C471" s="289" t="s">
        <v>150</v>
      </c>
      <c r="D471" s="289" t="s">
        <v>150</v>
      </c>
      <c r="E471" s="294" t="s">
        <v>599</v>
      </c>
      <c r="F471" s="310"/>
      <c r="G471" s="273"/>
      <c r="H471" s="273"/>
      <c r="I471" s="269">
        <f t="shared" si="25"/>
        <v>1863814.26</v>
      </c>
      <c r="J471" s="269">
        <v>0</v>
      </c>
      <c r="K471" s="299">
        <v>1863814.26</v>
      </c>
      <c r="L471" s="299">
        <v>1863814.26</v>
      </c>
      <c r="M471" s="300">
        <v>0</v>
      </c>
      <c r="N471" s="274"/>
      <c r="O471" s="275"/>
      <c r="P471" s="276"/>
      <c r="Q471" s="275"/>
      <c r="R471" s="275"/>
    </row>
    <row r="472" s="217" customFormat="1" customHeight="1" spans="1:18">
      <c r="A472" s="288"/>
      <c r="B472" s="289" t="s">
        <v>149</v>
      </c>
      <c r="C472" s="289" t="s">
        <v>150</v>
      </c>
      <c r="D472" s="289" t="s">
        <v>150</v>
      </c>
      <c r="E472" s="294" t="s">
        <v>597</v>
      </c>
      <c r="F472" s="310"/>
      <c r="G472" s="273"/>
      <c r="H472" s="273"/>
      <c r="I472" s="269">
        <f t="shared" si="25"/>
        <v>320000</v>
      </c>
      <c r="J472" s="269">
        <v>0</v>
      </c>
      <c r="K472" s="299">
        <v>320000</v>
      </c>
      <c r="L472" s="299">
        <v>320000</v>
      </c>
      <c r="M472" s="300">
        <v>0</v>
      </c>
      <c r="N472" s="274" t="s">
        <v>598</v>
      </c>
      <c r="O472" s="275"/>
      <c r="P472" s="276"/>
      <c r="Q472" s="275"/>
      <c r="R472" s="275"/>
    </row>
    <row r="473" s="217" customFormat="1" customHeight="1" spans="1:18">
      <c r="A473" s="288"/>
      <c r="B473" s="289" t="s">
        <v>149</v>
      </c>
      <c r="C473" s="289" t="s">
        <v>150</v>
      </c>
      <c r="D473" s="289" t="s">
        <v>200</v>
      </c>
      <c r="E473" s="310"/>
      <c r="F473" s="294" t="s">
        <v>735</v>
      </c>
      <c r="G473" s="273">
        <v>2550000</v>
      </c>
      <c r="H473" s="273">
        <v>2550000</v>
      </c>
      <c r="I473" s="269">
        <f t="shared" si="25"/>
        <v>2550000</v>
      </c>
      <c r="J473" s="269">
        <v>0</v>
      </c>
      <c r="K473" s="299">
        <v>2550000</v>
      </c>
      <c r="L473" s="299">
        <v>2550000</v>
      </c>
      <c r="M473" s="300">
        <v>0</v>
      </c>
      <c r="N473" s="274" t="s">
        <v>736</v>
      </c>
      <c r="O473" s="275"/>
      <c r="P473" s="276">
        <f t="shared" ref="P473:P476" si="26">K473-G473</f>
        <v>0</v>
      </c>
      <c r="Q473" s="275"/>
      <c r="R473" s="275"/>
    </row>
    <row r="474" s="217" customFormat="1" customHeight="1" spans="1:18">
      <c r="A474" s="307" t="s">
        <v>737</v>
      </c>
      <c r="B474" s="289"/>
      <c r="C474" s="289"/>
      <c r="D474" s="289"/>
      <c r="E474" s="310"/>
      <c r="F474" s="310"/>
      <c r="G474" s="273"/>
      <c r="H474" s="273"/>
      <c r="I474" s="269">
        <f t="shared" si="25"/>
        <v>11569400</v>
      </c>
      <c r="J474" s="269">
        <v>0</v>
      </c>
      <c r="K474" s="299">
        <v>11569400</v>
      </c>
      <c r="L474" s="299">
        <v>11569400</v>
      </c>
      <c r="M474" s="300">
        <v>0</v>
      </c>
      <c r="N474" s="270"/>
      <c r="O474" s="271"/>
      <c r="P474" s="276"/>
      <c r="Q474" s="271"/>
      <c r="R474" s="271"/>
    </row>
    <row r="475" s="217" customFormat="1" customHeight="1" spans="1:18">
      <c r="A475" s="288"/>
      <c r="B475" s="289" t="s">
        <v>323</v>
      </c>
      <c r="C475" s="289" t="s">
        <v>193</v>
      </c>
      <c r="D475" s="289" t="s">
        <v>136</v>
      </c>
      <c r="E475" s="310"/>
      <c r="F475" s="294" t="s">
        <v>738</v>
      </c>
      <c r="G475" s="273">
        <v>5300000</v>
      </c>
      <c r="H475" s="273">
        <v>5300000</v>
      </c>
      <c r="I475" s="269">
        <f t="shared" si="25"/>
        <v>5300000</v>
      </c>
      <c r="J475" s="269">
        <v>0</v>
      </c>
      <c r="K475" s="299">
        <v>5300000</v>
      </c>
      <c r="L475" s="299">
        <v>5300000</v>
      </c>
      <c r="M475" s="300">
        <v>0</v>
      </c>
      <c r="N475" s="274" t="s">
        <v>739</v>
      </c>
      <c r="O475" s="275"/>
      <c r="P475" s="276">
        <f t="shared" si="26"/>
        <v>0</v>
      </c>
      <c r="Q475" s="275"/>
      <c r="R475" s="275"/>
    </row>
    <row r="476" s="217" customFormat="1" customHeight="1" spans="1:18">
      <c r="A476" s="288"/>
      <c r="B476" s="289" t="s">
        <v>323</v>
      </c>
      <c r="C476" s="289" t="s">
        <v>193</v>
      </c>
      <c r="D476" s="289" t="s">
        <v>136</v>
      </c>
      <c r="E476" s="310"/>
      <c r="F476" s="294" t="s">
        <v>740</v>
      </c>
      <c r="G476" s="273">
        <v>6478760</v>
      </c>
      <c r="H476" s="273">
        <v>6478760</v>
      </c>
      <c r="I476" s="269">
        <f t="shared" si="25"/>
        <v>6269400</v>
      </c>
      <c r="J476" s="269">
        <v>0</v>
      </c>
      <c r="K476" s="299">
        <v>6269400</v>
      </c>
      <c r="L476" s="299">
        <v>6269400</v>
      </c>
      <c r="M476" s="300">
        <v>0</v>
      </c>
      <c r="N476" s="274" t="s">
        <v>741</v>
      </c>
      <c r="O476" s="274" t="s">
        <v>742</v>
      </c>
      <c r="P476" s="276">
        <f t="shared" si="26"/>
        <v>-209360</v>
      </c>
      <c r="Q476" s="275"/>
      <c r="R476" s="275"/>
    </row>
    <row r="477" s="217" customFormat="1" customHeight="1" spans="1:18">
      <c r="A477" s="307" t="s">
        <v>743</v>
      </c>
      <c r="B477" s="289"/>
      <c r="C477" s="289"/>
      <c r="D477" s="289"/>
      <c r="E477" s="310"/>
      <c r="F477" s="310"/>
      <c r="G477" s="273"/>
      <c r="H477" s="273"/>
      <c r="I477" s="269">
        <f t="shared" si="25"/>
        <v>3810000</v>
      </c>
      <c r="J477" s="269">
        <v>0</v>
      </c>
      <c r="K477" s="299">
        <v>3810000</v>
      </c>
      <c r="L477" s="299">
        <v>3810000</v>
      </c>
      <c r="M477" s="300">
        <v>0</v>
      </c>
      <c r="N477" s="270"/>
      <c r="O477" s="271"/>
      <c r="P477" s="276"/>
      <c r="Q477" s="271"/>
      <c r="R477" s="271"/>
    </row>
    <row r="478" s="217" customFormat="1" customHeight="1" spans="1:18">
      <c r="A478" s="288"/>
      <c r="B478" s="289" t="s">
        <v>323</v>
      </c>
      <c r="C478" s="289" t="s">
        <v>193</v>
      </c>
      <c r="D478" s="289" t="s">
        <v>136</v>
      </c>
      <c r="E478" s="310"/>
      <c r="F478" s="294" t="s">
        <v>738</v>
      </c>
      <c r="G478" s="273">
        <v>3834000</v>
      </c>
      <c r="H478" s="273">
        <v>3864000</v>
      </c>
      <c r="I478" s="269">
        <f t="shared" si="25"/>
        <v>3810000</v>
      </c>
      <c r="J478" s="269">
        <v>0</v>
      </c>
      <c r="K478" s="299">
        <v>3810000</v>
      </c>
      <c r="L478" s="299">
        <v>3810000</v>
      </c>
      <c r="M478" s="300">
        <v>0</v>
      </c>
      <c r="N478" s="274" t="s">
        <v>744</v>
      </c>
      <c r="O478" s="274" t="s">
        <v>745</v>
      </c>
      <c r="P478" s="276">
        <f>K478-G478</f>
        <v>-24000</v>
      </c>
      <c r="Q478" s="275">
        <v>3</v>
      </c>
      <c r="R478" s="275"/>
    </row>
    <row r="479" s="217" customFormat="1" customHeight="1" spans="1:18">
      <c r="A479" s="307" t="s">
        <v>746</v>
      </c>
      <c r="B479" s="289"/>
      <c r="C479" s="289"/>
      <c r="D479" s="289"/>
      <c r="E479" s="310"/>
      <c r="F479" s="310"/>
      <c r="G479" s="273"/>
      <c r="H479" s="273"/>
      <c r="I479" s="269">
        <f t="shared" si="25"/>
        <v>12726120.75</v>
      </c>
      <c r="J479" s="269">
        <v>0</v>
      </c>
      <c r="K479" s="299">
        <v>12726120.75</v>
      </c>
      <c r="L479" s="299">
        <v>12726120.75</v>
      </c>
      <c r="M479" s="300">
        <v>0</v>
      </c>
      <c r="N479" s="270"/>
      <c r="O479" s="271"/>
      <c r="P479" s="276"/>
      <c r="Q479" s="271"/>
      <c r="R479" s="271"/>
    </row>
    <row r="480" s="217" customFormat="1" customHeight="1" spans="1:18">
      <c r="A480" s="288"/>
      <c r="B480" s="289" t="s">
        <v>134</v>
      </c>
      <c r="C480" s="289" t="s">
        <v>135</v>
      </c>
      <c r="D480" s="289" t="s">
        <v>150</v>
      </c>
      <c r="E480" s="294" t="s">
        <v>600</v>
      </c>
      <c r="F480" s="310"/>
      <c r="G480" s="273"/>
      <c r="H480" s="273"/>
      <c r="I480" s="269">
        <f t="shared" si="25"/>
        <v>3207192</v>
      </c>
      <c r="J480" s="269">
        <v>0</v>
      </c>
      <c r="K480" s="299">
        <v>3207192</v>
      </c>
      <c r="L480" s="299">
        <v>3207192</v>
      </c>
      <c r="M480" s="300">
        <v>0</v>
      </c>
      <c r="N480" s="274"/>
      <c r="O480" s="275"/>
      <c r="P480" s="276"/>
      <c r="Q480" s="275"/>
      <c r="R480" s="275"/>
    </row>
    <row r="481" s="217" customFormat="1" customHeight="1" spans="1:18">
      <c r="A481" s="288"/>
      <c r="B481" s="289" t="s">
        <v>134</v>
      </c>
      <c r="C481" s="289" t="s">
        <v>135</v>
      </c>
      <c r="D481" s="289" t="s">
        <v>150</v>
      </c>
      <c r="E481" s="294" t="s">
        <v>599</v>
      </c>
      <c r="F481" s="310"/>
      <c r="G481" s="273"/>
      <c r="H481" s="273"/>
      <c r="I481" s="269">
        <f t="shared" si="25"/>
        <v>8730408.75</v>
      </c>
      <c r="J481" s="269">
        <v>0</v>
      </c>
      <c r="K481" s="299">
        <v>8730408.75</v>
      </c>
      <c r="L481" s="299">
        <v>8730408.75</v>
      </c>
      <c r="M481" s="300">
        <v>0</v>
      </c>
      <c r="N481" s="274"/>
      <c r="O481" s="275"/>
      <c r="P481" s="276"/>
      <c r="Q481" s="275"/>
      <c r="R481" s="275"/>
    </row>
    <row r="482" s="217" customFormat="1" customHeight="1" spans="1:18">
      <c r="A482" s="288"/>
      <c r="B482" s="289" t="s">
        <v>134</v>
      </c>
      <c r="C482" s="289" t="s">
        <v>135</v>
      </c>
      <c r="D482" s="289" t="s">
        <v>150</v>
      </c>
      <c r="E482" s="294" t="s">
        <v>597</v>
      </c>
      <c r="F482" s="310"/>
      <c r="G482" s="273"/>
      <c r="H482" s="273"/>
      <c r="I482" s="269">
        <f t="shared" si="25"/>
        <v>788520</v>
      </c>
      <c r="J482" s="269">
        <v>0</v>
      </c>
      <c r="K482" s="299">
        <v>788520</v>
      </c>
      <c r="L482" s="299">
        <v>788520</v>
      </c>
      <c r="M482" s="300">
        <v>0</v>
      </c>
      <c r="N482" s="274" t="s">
        <v>598</v>
      </c>
      <c r="O482" s="275"/>
      <c r="P482" s="276"/>
      <c r="Q482" s="275"/>
      <c r="R482" s="275"/>
    </row>
    <row r="483" s="217" customFormat="1" customHeight="1" spans="1:18">
      <c r="A483" s="307" t="s">
        <v>747</v>
      </c>
      <c r="B483" s="289"/>
      <c r="C483" s="289"/>
      <c r="D483" s="289"/>
      <c r="E483" s="310"/>
      <c r="F483" s="310"/>
      <c r="G483" s="273"/>
      <c r="H483" s="273"/>
      <c r="I483" s="269">
        <f t="shared" si="25"/>
        <v>6920820.47</v>
      </c>
      <c r="J483" s="269">
        <v>0</v>
      </c>
      <c r="K483" s="299">
        <f>SUM(K484:K486)</f>
        <v>6920820.47</v>
      </c>
      <c r="L483" s="299">
        <f>SUM(L484:L486)</f>
        <v>6920820.47</v>
      </c>
      <c r="M483" s="300">
        <v>0</v>
      </c>
      <c r="N483" s="270"/>
      <c r="O483" s="271"/>
      <c r="P483" s="276"/>
      <c r="Q483" s="318"/>
      <c r="R483" s="318"/>
    </row>
    <row r="484" s="217" customFormat="1" customHeight="1" spans="1:18">
      <c r="A484" s="288"/>
      <c r="B484" s="289" t="s">
        <v>149</v>
      </c>
      <c r="C484" s="289" t="s">
        <v>150</v>
      </c>
      <c r="D484" s="289" t="s">
        <v>150</v>
      </c>
      <c r="E484" s="294" t="s">
        <v>600</v>
      </c>
      <c r="F484" s="310"/>
      <c r="G484" s="273"/>
      <c r="H484" s="273"/>
      <c r="I484" s="269">
        <f t="shared" si="25"/>
        <v>3196254</v>
      </c>
      <c r="J484" s="269">
        <v>0</v>
      </c>
      <c r="K484" s="299">
        <v>3196254</v>
      </c>
      <c r="L484" s="299">
        <v>3196254</v>
      </c>
      <c r="M484" s="300">
        <v>0</v>
      </c>
      <c r="N484" s="274"/>
      <c r="O484" s="275"/>
      <c r="P484" s="276"/>
      <c r="Q484" s="275"/>
      <c r="R484" s="275"/>
    </row>
    <row r="485" s="217" customFormat="1" customHeight="1" spans="1:18">
      <c r="A485" s="288"/>
      <c r="B485" s="289" t="s">
        <v>149</v>
      </c>
      <c r="C485" s="289" t="s">
        <v>150</v>
      </c>
      <c r="D485" s="289" t="s">
        <v>150</v>
      </c>
      <c r="E485" s="294" t="s">
        <v>599</v>
      </c>
      <c r="F485" s="310"/>
      <c r="G485" s="273"/>
      <c r="H485" s="273"/>
      <c r="I485" s="269">
        <f t="shared" si="25"/>
        <v>3379566.47</v>
      </c>
      <c r="J485" s="269">
        <v>0</v>
      </c>
      <c r="K485" s="299">
        <v>3379566.47</v>
      </c>
      <c r="L485" s="299">
        <v>3379566.47</v>
      </c>
      <c r="M485" s="300">
        <v>0</v>
      </c>
      <c r="N485" s="274"/>
      <c r="O485" s="275"/>
      <c r="P485" s="276"/>
      <c r="Q485" s="275"/>
      <c r="R485" s="275"/>
    </row>
    <row r="486" s="217" customFormat="1" customHeight="1" spans="1:18">
      <c r="A486" s="288"/>
      <c r="B486" s="289" t="s">
        <v>149</v>
      </c>
      <c r="C486" s="289" t="s">
        <v>150</v>
      </c>
      <c r="D486" s="289" t="s">
        <v>150</v>
      </c>
      <c r="E486" s="294" t="s">
        <v>597</v>
      </c>
      <c r="F486" s="310"/>
      <c r="G486" s="273"/>
      <c r="H486" s="273"/>
      <c r="I486" s="269">
        <f t="shared" si="25"/>
        <v>345000</v>
      </c>
      <c r="J486" s="269">
        <v>0</v>
      </c>
      <c r="K486" s="299">
        <v>345000</v>
      </c>
      <c r="L486" s="299">
        <v>345000</v>
      </c>
      <c r="M486" s="300">
        <v>0</v>
      </c>
      <c r="N486" s="274" t="s">
        <v>598</v>
      </c>
      <c r="O486" s="275"/>
      <c r="P486" s="276"/>
      <c r="Q486" s="275"/>
      <c r="R486" s="275"/>
    </row>
    <row r="487" s="217" customFormat="1" customHeight="1" spans="1:18">
      <c r="A487" s="307" t="s">
        <v>748</v>
      </c>
      <c r="B487" s="289"/>
      <c r="C487" s="289"/>
      <c r="D487" s="289"/>
      <c r="E487" s="310"/>
      <c r="F487" s="310"/>
      <c r="G487" s="273"/>
      <c r="H487" s="273"/>
      <c r="I487" s="269">
        <f t="shared" si="25"/>
        <v>1693600.53</v>
      </c>
      <c r="J487" s="269">
        <v>0</v>
      </c>
      <c r="K487" s="299">
        <v>1693600.53</v>
      </c>
      <c r="L487" s="299">
        <v>693600.53</v>
      </c>
      <c r="M487" s="300">
        <v>1000000</v>
      </c>
      <c r="N487" s="270"/>
      <c r="O487" s="271"/>
      <c r="P487" s="276"/>
      <c r="Q487" s="271"/>
      <c r="R487" s="271"/>
    </row>
    <row r="488" s="217" customFormat="1" customHeight="1" spans="1:18">
      <c r="A488" s="288"/>
      <c r="B488" s="289" t="s">
        <v>134</v>
      </c>
      <c r="C488" s="289" t="s">
        <v>135</v>
      </c>
      <c r="D488" s="289" t="s">
        <v>150</v>
      </c>
      <c r="E488" s="294" t="s">
        <v>599</v>
      </c>
      <c r="F488" s="310"/>
      <c r="G488" s="273"/>
      <c r="H488" s="273"/>
      <c r="I488" s="269">
        <f t="shared" si="25"/>
        <v>582400.53</v>
      </c>
      <c r="J488" s="269">
        <v>0</v>
      </c>
      <c r="K488" s="299">
        <v>582400.53</v>
      </c>
      <c r="L488" s="299">
        <v>582400.53</v>
      </c>
      <c r="M488" s="300">
        <v>0</v>
      </c>
      <c r="N488" s="274"/>
      <c r="O488" s="275"/>
      <c r="P488" s="276"/>
      <c r="Q488" s="275"/>
      <c r="R488" s="275"/>
    </row>
    <row r="489" s="217" customFormat="1" customHeight="1" spans="1:18">
      <c r="A489" s="288"/>
      <c r="B489" s="289" t="s">
        <v>134</v>
      </c>
      <c r="C489" s="289" t="s">
        <v>135</v>
      </c>
      <c r="D489" s="289" t="s">
        <v>150</v>
      </c>
      <c r="E489" s="294" t="s">
        <v>597</v>
      </c>
      <c r="F489" s="310"/>
      <c r="G489" s="273"/>
      <c r="H489" s="273"/>
      <c r="I489" s="269">
        <f t="shared" si="25"/>
        <v>111200</v>
      </c>
      <c r="J489" s="269">
        <v>0</v>
      </c>
      <c r="K489" s="299">
        <v>111200</v>
      </c>
      <c r="L489" s="299">
        <v>111200</v>
      </c>
      <c r="M489" s="300">
        <v>0</v>
      </c>
      <c r="N489" s="274" t="s">
        <v>598</v>
      </c>
      <c r="O489" s="275"/>
      <c r="P489" s="276"/>
      <c r="Q489" s="275"/>
      <c r="R489" s="275"/>
    </row>
    <row r="490" s="217" customFormat="1" customHeight="1" spans="1:18">
      <c r="A490" s="288"/>
      <c r="B490" s="289" t="s">
        <v>134</v>
      </c>
      <c r="C490" s="289" t="s">
        <v>135</v>
      </c>
      <c r="D490" s="289" t="s">
        <v>136</v>
      </c>
      <c r="E490" s="310"/>
      <c r="F490" s="294" t="s">
        <v>749</v>
      </c>
      <c r="G490" s="273"/>
      <c r="H490" s="273"/>
      <c r="I490" s="269">
        <f t="shared" si="25"/>
        <v>1000000</v>
      </c>
      <c r="J490" s="269">
        <v>0</v>
      </c>
      <c r="K490" s="299">
        <v>1000000</v>
      </c>
      <c r="L490" s="299">
        <v>0</v>
      </c>
      <c r="M490" s="300">
        <v>1000000</v>
      </c>
      <c r="N490" s="270"/>
      <c r="O490" s="271"/>
      <c r="P490" s="276">
        <f>K490-G490</f>
        <v>1000000</v>
      </c>
      <c r="Q490" s="271"/>
      <c r="R490" s="271"/>
    </row>
    <row r="491" s="217" customFormat="1" customHeight="1" spans="1:18">
      <c r="A491" s="307" t="s">
        <v>750</v>
      </c>
      <c r="B491" s="289"/>
      <c r="C491" s="289"/>
      <c r="D491" s="289"/>
      <c r="E491" s="310"/>
      <c r="F491" s="310"/>
      <c r="G491" s="273"/>
      <c r="H491" s="273"/>
      <c r="I491" s="269">
        <f t="shared" si="25"/>
        <v>1335675.8</v>
      </c>
      <c r="J491" s="269">
        <v>0</v>
      </c>
      <c r="K491" s="299">
        <v>1335675.8</v>
      </c>
      <c r="L491" s="299">
        <v>1155675.8</v>
      </c>
      <c r="M491" s="300">
        <v>180000</v>
      </c>
      <c r="N491" s="270"/>
      <c r="O491" s="271"/>
      <c r="P491" s="276"/>
      <c r="Q491" s="271"/>
      <c r="R491" s="271"/>
    </row>
    <row r="492" s="217" customFormat="1" customHeight="1" spans="1:18">
      <c r="A492" s="288"/>
      <c r="B492" s="289" t="s">
        <v>395</v>
      </c>
      <c r="C492" s="289" t="s">
        <v>200</v>
      </c>
      <c r="D492" s="289" t="s">
        <v>193</v>
      </c>
      <c r="E492" s="294" t="s">
        <v>599</v>
      </c>
      <c r="F492" s="310"/>
      <c r="G492" s="273"/>
      <c r="H492" s="273"/>
      <c r="I492" s="269">
        <f t="shared" si="25"/>
        <v>781655.8</v>
      </c>
      <c r="J492" s="269">
        <v>0</v>
      </c>
      <c r="K492" s="299">
        <v>781655.8</v>
      </c>
      <c r="L492" s="299">
        <v>781655.8</v>
      </c>
      <c r="M492" s="300">
        <v>0</v>
      </c>
      <c r="N492" s="274"/>
      <c r="O492" s="275"/>
      <c r="P492" s="276"/>
      <c r="Q492" s="275"/>
      <c r="R492" s="275"/>
    </row>
    <row r="493" s="217" customFormat="1" customHeight="1" spans="1:18">
      <c r="A493" s="288"/>
      <c r="B493" s="289" t="s">
        <v>395</v>
      </c>
      <c r="C493" s="289" t="s">
        <v>200</v>
      </c>
      <c r="D493" s="289" t="s">
        <v>193</v>
      </c>
      <c r="E493" s="294" t="s">
        <v>600</v>
      </c>
      <c r="F493" s="310"/>
      <c r="G493" s="273"/>
      <c r="H493" s="273"/>
      <c r="I493" s="269">
        <f t="shared" si="25"/>
        <v>4020</v>
      </c>
      <c r="J493" s="269">
        <v>0</v>
      </c>
      <c r="K493" s="299">
        <v>4020</v>
      </c>
      <c r="L493" s="299">
        <v>4020</v>
      </c>
      <c r="M493" s="300">
        <v>0</v>
      </c>
      <c r="N493" s="274"/>
      <c r="O493" s="275"/>
      <c r="P493" s="276"/>
      <c r="Q493" s="275"/>
      <c r="R493" s="275"/>
    </row>
    <row r="494" s="217" customFormat="1" customHeight="1" spans="1:18">
      <c r="A494" s="288"/>
      <c r="B494" s="289" t="s">
        <v>395</v>
      </c>
      <c r="C494" s="289" t="s">
        <v>200</v>
      </c>
      <c r="D494" s="289" t="s">
        <v>193</v>
      </c>
      <c r="E494" s="294" t="s">
        <v>597</v>
      </c>
      <c r="F494" s="310"/>
      <c r="G494" s="273"/>
      <c r="H494" s="273"/>
      <c r="I494" s="269">
        <f t="shared" si="25"/>
        <v>140000</v>
      </c>
      <c r="J494" s="269">
        <v>0</v>
      </c>
      <c r="K494" s="299">
        <v>140000</v>
      </c>
      <c r="L494" s="299">
        <v>140000</v>
      </c>
      <c r="M494" s="300">
        <v>0</v>
      </c>
      <c r="N494" s="274" t="s">
        <v>598</v>
      </c>
      <c r="O494" s="275"/>
      <c r="P494" s="276"/>
      <c r="Q494" s="275"/>
      <c r="R494" s="275"/>
    </row>
    <row r="495" s="217" customFormat="1" customHeight="1" spans="1:18">
      <c r="A495" s="288"/>
      <c r="B495" s="289" t="s">
        <v>395</v>
      </c>
      <c r="C495" s="289" t="s">
        <v>200</v>
      </c>
      <c r="D495" s="289" t="s">
        <v>193</v>
      </c>
      <c r="E495" s="310"/>
      <c r="F495" s="294" t="s">
        <v>751</v>
      </c>
      <c r="G495" s="273">
        <v>200000</v>
      </c>
      <c r="H495" s="273">
        <v>200000</v>
      </c>
      <c r="I495" s="269">
        <f t="shared" si="25"/>
        <v>160000</v>
      </c>
      <c r="J495" s="269">
        <v>0</v>
      </c>
      <c r="K495" s="299">
        <v>160000</v>
      </c>
      <c r="L495" s="299">
        <v>160000</v>
      </c>
      <c r="M495" s="300">
        <v>0</v>
      </c>
      <c r="N495" s="274"/>
      <c r="O495" s="275"/>
      <c r="P495" s="276">
        <f>K495-G495</f>
        <v>-40000</v>
      </c>
      <c r="Q495" s="275"/>
      <c r="R495" s="275"/>
    </row>
    <row r="496" s="217" customFormat="1" customHeight="1" spans="1:18">
      <c r="A496" s="288"/>
      <c r="B496" s="289" t="s">
        <v>395</v>
      </c>
      <c r="C496" s="289" t="s">
        <v>200</v>
      </c>
      <c r="D496" s="289" t="s">
        <v>193</v>
      </c>
      <c r="E496" s="310"/>
      <c r="F496" s="294" t="s">
        <v>752</v>
      </c>
      <c r="G496" s="273">
        <v>90000</v>
      </c>
      <c r="H496" s="273">
        <v>90000</v>
      </c>
      <c r="I496" s="269">
        <f t="shared" si="25"/>
        <v>250000</v>
      </c>
      <c r="J496" s="269">
        <v>0</v>
      </c>
      <c r="K496" s="299">
        <v>250000</v>
      </c>
      <c r="L496" s="299">
        <v>70000</v>
      </c>
      <c r="M496" s="300">
        <v>180000</v>
      </c>
      <c r="N496" s="270"/>
      <c r="O496" s="270" t="s">
        <v>223</v>
      </c>
      <c r="P496" s="276">
        <f>K496-G496</f>
        <v>160000</v>
      </c>
      <c r="Q496" s="271"/>
      <c r="R496" s="271"/>
    </row>
    <row r="497" s="217" customFormat="1" customHeight="1" spans="1:18">
      <c r="A497" s="307" t="s">
        <v>753</v>
      </c>
      <c r="B497" s="289"/>
      <c r="C497" s="289"/>
      <c r="D497" s="289"/>
      <c r="E497" s="310"/>
      <c r="F497" s="310"/>
      <c r="G497" s="273"/>
      <c r="H497" s="273"/>
      <c r="I497" s="269">
        <f t="shared" si="25"/>
        <v>493103.16</v>
      </c>
      <c r="J497" s="269">
        <v>0</v>
      </c>
      <c r="K497" s="299">
        <f>SUM(K498:K500)</f>
        <v>493103.16</v>
      </c>
      <c r="L497" s="299">
        <f>SUM(L498:L500)</f>
        <v>493103.16</v>
      </c>
      <c r="M497" s="300">
        <v>0</v>
      </c>
      <c r="N497" s="270"/>
      <c r="O497" s="271"/>
      <c r="P497" s="276"/>
      <c r="Q497" s="271"/>
      <c r="R497" s="271"/>
    </row>
    <row r="498" s="217" customFormat="1" customHeight="1" spans="1:18">
      <c r="A498" s="288"/>
      <c r="B498" s="289" t="s">
        <v>362</v>
      </c>
      <c r="C498" s="289" t="s">
        <v>150</v>
      </c>
      <c r="D498" s="289" t="s">
        <v>150</v>
      </c>
      <c r="E498" s="294" t="s">
        <v>599</v>
      </c>
      <c r="F498" s="310"/>
      <c r="G498" s="273"/>
      <c r="H498" s="273"/>
      <c r="I498" s="269">
        <f t="shared" si="25"/>
        <v>362103.16</v>
      </c>
      <c r="J498" s="269">
        <v>0</v>
      </c>
      <c r="K498" s="299">
        <v>362103.16</v>
      </c>
      <c r="L498" s="299">
        <v>362103.16</v>
      </c>
      <c r="M498" s="300">
        <v>0</v>
      </c>
      <c r="N498" s="274"/>
      <c r="O498" s="275"/>
      <c r="P498" s="276"/>
      <c r="Q498" s="275"/>
      <c r="R498" s="275"/>
    </row>
    <row r="499" s="217" customFormat="1" customHeight="1" spans="1:18">
      <c r="A499" s="288"/>
      <c r="B499" s="289" t="s">
        <v>362</v>
      </c>
      <c r="C499" s="289" t="s">
        <v>150</v>
      </c>
      <c r="D499" s="289" t="s">
        <v>150</v>
      </c>
      <c r="E499" s="294" t="s">
        <v>597</v>
      </c>
      <c r="F499" s="310"/>
      <c r="G499" s="273"/>
      <c r="H499" s="273"/>
      <c r="I499" s="269">
        <f t="shared" si="25"/>
        <v>81000</v>
      </c>
      <c r="J499" s="269">
        <v>0</v>
      </c>
      <c r="K499" s="299">
        <v>81000</v>
      </c>
      <c r="L499" s="299">
        <v>81000</v>
      </c>
      <c r="M499" s="300">
        <v>0</v>
      </c>
      <c r="N499" s="274" t="s">
        <v>598</v>
      </c>
      <c r="O499" s="275"/>
      <c r="P499" s="276"/>
      <c r="Q499" s="275"/>
      <c r="R499" s="275"/>
    </row>
    <row r="500" s="217" customFormat="1" customHeight="1" spans="1:18">
      <c r="A500" s="288"/>
      <c r="B500" s="289">
        <v>207</v>
      </c>
      <c r="C500" s="289" t="s">
        <v>150</v>
      </c>
      <c r="D500" s="289" t="s">
        <v>363</v>
      </c>
      <c r="E500" s="294"/>
      <c r="F500" s="294" t="s">
        <v>754</v>
      </c>
      <c r="G500" s="273"/>
      <c r="H500" s="273"/>
      <c r="I500" s="269">
        <f t="shared" si="25"/>
        <v>50000</v>
      </c>
      <c r="J500" s="269">
        <v>0</v>
      </c>
      <c r="K500" s="299">
        <v>50000</v>
      </c>
      <c r="L500" s="299">
        <v>50000</v>
      </c>
      <c r="M500" s="300"/>
      <c r="N500" s="274"/>
      <c r="O500" s="275"/>
      <c r="P500" s="276"/>
      <c r="Q500" s="275"/>
      <c r="R500" s="275"/>
    </row>
    <row r="501" s="217" customFormat="1" customHeight="1" spans="1:18">
      <c r="A501" s="307" t="s">
        <v>755</v>
      </c>
      <c r="B501" s="289"/>
      <c r="C501" s="289"/>
      <c r="D501" s="289"/>
      <c r="E501" s="310"/>
      <c r="F501" s="310"/>
      <c r="G501" s="273"/>
      <c r="H501" s="273"/>
      <c r="I501" s="269">
        <f t="shared" si="25"/>
        <v>968426.47</v>
      </c>
      <c r="J501" s="269">
        <v>0</v>
      </c>
      <c r="K501" s="299">
        <v>968426.47</v>
      </c>
      <c r="L501" s="299">
        <v>968426.47</v>
      </c>
      <c r="M501" s="300">
        <v>0</v>
      </c>
      <c r="N501" s="270"/>
      <c r="O501" s="271"/>
      <c r="P501" s="276"/>
      <c r="Q501" s="271"/>
      <c r="R501" s="271"/>
    </row>
    <row r="502" s="217" customFormat="1" customHeight="1" spans="1:18">
      <c r="A502" s="288"/>
      <c r="B502" s="289" t="s">
        <v>134</v>
      </c>
      <c r="C502" s="289" t="s">
        <v>135</v>
      </c>
      <c r="D502" s="289" t="s">
        <v>150</v>
      </c>
      <c r="E502" s="294" t="s">
        <v>599</v>
      </c>
      <c r="F502" s="310"/>
      <c r="G502" s="273"/>
      <c r="H502" s="273"/>
      <c r="I502" s="269">
        <f t="shared" si="25"/>
        <v>723786.47</v>
      </c>
      <c r="J502" s="269">
        <v>0</v>
      </c>
      <c r="K502" s="299">
        <v>723786.47</v>
      </c>
      <c r="L502" s="299">
        <v>723786.47</v>
      </c>
      <c r="M502" s="300">
        <v>0</v>
      </c>
      <c r="N502" s="274"/>
      <c r="O502" s="275"/>
      <c r="P502" s="276"/>
      <c r="Q502" s="275"/>
      <c r="R502" s="275"/>
    </row>
    <row r="503" s="217" customFormat="1" customHeight="1" spans="1:18">
      <c r="A503" s="288"/>
      <c r="B503" s="289" t="s">
        <v>134</v>
      </c>
      <c r="C503" s="289" t="s">
        <v>135</v>
      </c>
      <c r="D503" s="289" t="s">
        <v>150</v>
      </c>
      <c r="E503" s="294" t="s">
        <v>597</v>
      </c>
      <c r="F503" s="310"/>
      <c r="G503" s="273"/>
      <c r="H503" s="273"/>
      <c r="I503" s="269">
        <f t="shared" si="25"/>
        <v>164640</v>
      </c>
      <c r="J503" s="269">
        <v>0</v>
      </c>
      <c r="K503" s="299">
        <v>164640</v>
      </c>
      <c r="L503" s="299">
        <v>164640</v>
      </c>
      <c r="M503" s="300">
        <v>0</v>
      </c>
      <c r="N503" s="274" t="s">
        <v>598</v>
      </c>
      <c r="O503" s="275"/>
      <c r="P503" s="276"/>
      <c r="Q503" s="275"/>
      <c r="R503" s="275"/>
    </row>
    <row r="504" s="217" customFormat="1" customHeight="1" spans="1:18">
      <c r="A504" s="288"/>
      <c r="B504" s="289" t="s">
        <v>134</v>
      </c>
      <c r="C504" s="289" t="s">
        <v>135</v>
      </c>
      <c r="D504" s="289" t="s">
        <v>136</v>
      </c>
      <c r="E504" s="317"/>
      <c r="F504" s="294" t="s">
        <v>675</v>
      </c>
      <c r="G504" s="273">
        <v>100000</v>
      </c>
      <c r="H504" s="273">
        <v>100000</v>
      </c>
      <c r="I504" s="269">
        <f t="shared" si="25"/>
        <v>80000</v>
      </c>
      <c r="J504" s="269">
        <v>0</v>
      </c>
      <c r="K504" s="299">
        <v>80000</v>
      </c>
      <c r="L504" s="299">
        <v>80000</v>
      </c>
      <c r="M504" s="300">
        <v>0</v>
      </c>
      <c r="N504" s="270"/>
      <c r="O504" s="270" t="s">
        <v>223</v>
      </c>
      <c r="P504" s="276">
        <f>K504-G504</f>
        <v>-20000</v>
      </c>
      <c r="Q504" s="271"/>
      <c r="R504" s="271"/>
    </row>
    <row r="505" s="217" customFormat="1" customHeight="1" spans="1:18">
      <c r="A505" s="307" t="s">
        <v>756</v>
      </c>
      <c r="B505" s="289"/>
      <c r="C505" s="289"/>
      <c r="D505" s="289"/>
      <c r="E505" s="317"/>
      <c r="F505" s="310"/>
      <c r="G505" s="273"/>
      <c r="H505" s="273"/>
      <c r="I505" s="269">
        <f t="shared" si="25"/>
        <v>19564971.94</v>
      </c>
      <c r="J505" s="269">
        <v>0</v>
      </c>
      <c r="K505" s="315">
        <v>19564971.94</v>
      </c>
      <c r="L505" s="315">
        <v>19564971.94</v>
      </c>
      <c r="M505" s="300">
        <v>0</v>
      </c>
      <c r="N505" s="270"/>
      <c r="O505" s="271"/>
      <c r="P505" s="276"/>
      <c r="Q505" s="271"/>
      <c r="R505" s="271"/>
    </row>
    <row r="506" s="217" customFormat="1" customHeight="1" spans="1:18">
      <c r="A506" s="288"/>
      <c r="B506" s="289" t="s">
        <v>134</v>
      </c>
      <c r="C506" s="289" t="s">
        <v>312</v>
      </c>
      <c r="D506" s="289" t="s">
        <v>150</v>
      </c>
      <c r="E506" s="294" t="s">
        <v>599</v>
      </c>
      <c r="F506" s="310"/>
      <c r="G506" s="273"/>
      <c r="H506" s="273"/>
      <c r="I506" s="269">
        <f t="shared" si="25"/>
        <v>14477831.94</v>
      </c>
      <c r="J506" s="269">
        <v>0</v>
      </c>
      <c r="K506" s="299">
        <v>14477831.94</v>
      </c>
      <c r="L506" s="299">
        <v>14477831.94</v>
      </c>
      <c r="M506" s="300">
        <v>0</v>
      </c>
      <c r="N506" s="274"/>
      <c r="O506" s="275"/>
      <c r="P506" s="276"/>
      <c r="Q506" s="275"/>
      <c r="R506" s="275"/>
    </row>
    <row r="507" s="217" customFormat="1" customHeight="1" spans="1:18">
      <c r="A507" s="288"/>
      <c r="B507" s="289" t="s">
        <v>134</v>
      </c>
      <c r="C507" s="289" t="s">
        <v>312</v>
      </c>
      <c r="D507" s="289" t="s">
        <v>150</v>
      </c>
      <c r="E507" s="294" t="s">
        <v>597</v>
      </c>
      <c r="F507" s="310"/>
      <c r="G507" s="273"/>
      <c r="H507" s="273"/>
      <c r="I507" s="269">
        <f t="shared" si="25"/>
        <v>3045400</v>
      </c>
      <c r="J507" s="269">
        <v>0</v>
      </c>
      <c r="K507" s="299">
        <v>3045400</v>
      </c>
      <c r="L507" s="299">
        <v>3045400</v>
      </c>
      <c r="M507" s="300">
        <v>0</v>
      </c>
      <c r="N507" s="274" t="s">
        <v>598</v>
      </c>
      <c r="O507" s="275"/>
      <c r="P507" s="276"/>
      <c r="Q507" s="275"/>
      <c r="R507" s="275"/>
    </row>
    <row r="508" s="217" customFormat="1" customHeight="1" spans="1:18">
      <c r="A508" s="288"/>
      <c r="B508" s="289" t="s">
        <v>134</v>
      </c>
      <c r="C508" s="289" t="s">
        <v>312</v>
      </c>
      <c r="D508" s="289" t="s">
        <v>150</v>
      </c>
      <c r="E508" s="294" t="s">
        <v>600</v>
      </c>
      <c r="F508" s="310"/>
      <c r="G508" s="273"/>
      <c r="H508" s="273"/>
      <c r="I508" s="269">
        <f t="shared" si="25"/>
        <v>11940</v>
      </c>
      <c r="J508" s="269">
        <v>0</v>
      </c>
      <c r="K508" s="299">
        <v>11940</v>
      </c>
      <c r="L508" s="299">
        <v>11940</v>
      </c>
      <c r="M508" s="300">
        <v>0</v>
      </c>
      <c r="N508" s="274"/>
      <c r="O508" s="275"/>
      <c r="P508" s="276"/>
      <c r="Q508" s="275"/>
      <c r="R508" s="275"/>
    </row>
    <row r="509" s="217" customFormat="1" customHeight="1" spans="1:18">
      <c r="A509" s="288"/>
      <c r="B509" s="289" t="s">
        <v>134</v>
      </c>
      <c r="C509" s="289" t="s">
        <v>312</v>
      </c>
      <c r="D509" s="289" t="s">
        <v>135</v>
      </c>
      <c r="E509" s="310"/>
      <c r="F509" s="294" t="s">
        <v>675</v>
      </c>
      <c r="G509" s="273"/>
      <c r="H509" s="273"/>
      <c r="I509" s="269">
        <f t="shared" si="25"/>
        <v>2029800</v>
      </c>
      <c r="J509" s="269">
        <v>0</v>
      </c>
      <c r="K509" s="299">
        <v>2029800</v>
      </c>
      <c r="L509" s="299">
        <v>2029800</v>
      </c>
      <c r="M509" s="300">
        <v>0</v>
      </c>
      <c r="N509" s="274"/>
      <c r="O509" s="274" t="s">
        <v>757</v>
      </c>
      <c r="P509" s="276">
        <f>K509-G509</f>
        <v>2029800</v>
      </c>
      <c r="Q509" s="275">
        <v>203</v>
      </c>
      <c r="R509" s="275"/>
    </row>
    <row r="510" s="217" customFormat="1" customHeight="1" spans="1:18">
      <c r="A510" s="307" t="s">
        <v>758</v>
      </c>
      <c r="B510" s="289"/>
      <c r="C510" s="289"/>
      <c r="D510" s="289"/>
      <c r="E510" s="310"/>
      <c r="F510" s="310"/>
      <c r="G510" s="273"/>
      <c r="H510" s="273"/>
      <c r="I510" s="269">
        <f t="shared" si="25"/>
        <v>1133551.72</v>
      </c>
      <c r="J510" s="269">
        <v>0</v>
      </c>
      <c r="K510" s="299">
        <v>1133551.72</v>
      </c>
      <c r="L510" s="299">
        <v>1133551.72</v>
      </c>
      <c r="M510" s="300">
        <v>0</v>
      </c>
      <c r="N510" s="270"/>
      <c r="O510" s="271"/>
      <c r="P510" s="276"/>
      <c r="Q510" s="271"/>
      <c r="R510" s="271"/>
    </row>
    <row r="511" s="217" customFormat="1" customHeight="1" spans="1:18">
      <c r="A511" s="288"/>
      <c r="B511" s="289" t="s">
        <v>134</v>
      </c>
      <c r="C511" s="289" t="s">
        <v>312</v>
      </c>
      <c r="D511" s="289" t="s">
        <v>150</v>
      </c>
      <c r="E511" s="294" t="s">
        <v>597</v>
      </c>
      <c r="F511" s="310"/>
      <c r="G511" s="273"/>
      <c r="H511" s="273"/>
      <c r="I511" s="269">
        <f t="shared" si="25"/>
        <v>136360</v>
      </c>
      <c r="J511" s="269">
        <v>0</v>
      </c>
      <c r="K511" s="299">
        <v>136360</v>
      </c>
      <c r="L511" s="299">
        <v>136360</v>
      </c>
      <c r="M511" s="300">
        <v>0</v>
      </c>
      <c r="N511" s="274" t="s">
        <v>598</v>
      </c>
      <c r="O511" s="275"/>
      <c r="P511" s="276"/>
      <c r="Q511" s="275"/>
      <c r="R511" s="275"/>
    </row>
    <row r="512" s="217" customFormat="1" customHeight="1" spans="1:18">
      <c r="A512" s="288"/>
      <c r="B512" s="289" t="s">
        <v>134</v>
      </c>
      <c r="C512" s="289" t="s">
        <v>312</v>
      </c>
      <c r="D512" s="289" t="s">
        <v>150</v>
      </c>
      <c r="E512" s="294" t="s">
        <v>599</v>
      </c>
      <c r="F512" s="310"/>
      <c r="G512" s="273"/>
      <c r="H512" s="273"/>
      <c r="I512" s="269">
        <f t="shared" si="25"/>
        <v>897191.72</v>
      </c>
      <c r="J512" s="269">
        <v>0</v>
      </c>
      <c r="K512" s="299">
        <v>897191.72</v>
      </c>
      <c r="L512" s="299">
        <v>897191.72</v>
      </c>
      <c r="M512" s="300">
        <v>0</v>
      </c>
      <c r="N512" s="274"/>
      <c r="O512" s="275"/>
      <c r="P512" s="276"/>
      <c r="Q512" s="275"/>
      <c r="R512" s="275"/>
    </row>
    <row r="513" s="217" customFormat="1" customHeight="1" spans="1:18">
      <c r="A513" s="288"/>
      <c r="B513" s="289" t="s">
        <v>134</v>
      </c>
      <c r="C513" s="289" t="s">
        <v>135</v>
      </c>
      <c r="D513" s="289" t="s">
        <v>136</v>
      </c>
      <c r="E513" s="310"/>
      <c r="F513" s="294" t="s">
        <v>759</v>
      </c>
      <c r="G513" s="273"/>
      <c r="H513" s="273"/>
      <c r="I513" s="269">
        <f t="shared" si="25"/>
        <v>100000</v>
      </c>
      <c r="J513" s="269">
        <v>0</v>
      </c>
      <c r="K513" s="299">
        <v>100000</v>
      </c>
      <c r="L513" s="299">
        <v>100000</v>
      </c>
      <c r="M513" s="300">
        <v>0</v>
      </c>
      <c r="N513" s="270"/>
      <c r="O513" s="274" t="s">
        <v>191</v>
      </c>
      <c r="P513" s="276">
        <f>K513-G513</f>
        <v>100000</v>
      </c>
      <c r="Q513" s="271">
        <v>10</v>
      </c>
      <c r="R513" s="271"/>
    </row>
    <row r="514" s="217" customFormat="1" customHeight="1" spans="1:18">
      <c r="A514" s="307" t="s">
        <v>760</v>
      </c>
      <c r="B514" s="289"/>
      <c r="C514" s="289"/>
      <c r="D514" s="289"/>
      <c r="E514" s="310"/>
      <c r="F514" s="310"/>
      <c r="G514" s="273"/>
      <c r="H514" s="273"/>
      <c r="I514" s="269">
        <f t="shared" si="25"/>
        <v>2003546.49</v>
      </c>
      <c r="J514" s="269">
        <v>0</v>
      </c>
      <c r="K514" s="299">
        <v>2003546.49</v>
      </c>
      <c r="L514" s="299">
        <v>2003546.49</v>
      </c>
      <c r="M514" s="300">
        <v>0</v>
      </c>
      <c r="N514" s="270"/>
      <c r="O514" s="271"/>
      <c r="P514" s="276"/>
      <c r="Q514" s="271"/>
      <c r="R514" s="271"/>
    </row>
    <row r="515" s="217" customFormat="1" customHeight="1" spans="1:18">
      <c r="A515" s="288"/>
      <c r="B515" s="289" t="s">
        <v>134</v>
      </c>
      <c r="C515" s="289" t="s">
        <v>312</v>
      </c>
      <c r="D515" s="289" t="s">
        <v>150</v>
      </c>
      <c r="E515" s="294" t="s">
        <v>597</v>
      </c>
      <c r="F515" s="310"/>
      <c r="G515" s="273"/>
      <c r="H515" s="273"/>
      <c r="I515" s="269">
        <f t="shared" si="25"/>
        <v>216640</v>
      </c>
      <c r="J515" s="269">
        <v>0</v>
      </c>
      <c r="K515" s="299">
        <v>216640</v>
      </c>
      <c r="L515" s="299">
        <v>216640</v>
      </c>
      <c r="M515" s="300">
        <v>0</v>
      </c>
      <c r="N515" s="274" t="s">
        <v>598</v>
      </c>
      <c r="O515" s="275"/>
      <c r="P515" s="276"/>
      <c r="Q515" s="275"/>
      <c r="R515" s="275"/>
    </row>
    <row r="516" s="217" customFormat="1" customHeight="1" spans="1:18">
      <c r="A516" s="288"/>
      <c r="B516" s="289" t="s">
        <v>134</v>
      </c>
      <c r="C516" s="289" t="s">
        <v>312</v>
      </c>
      <c r="D516" s="289" t="s">
        <v>150</v>
      </c>
      <c r="E516" s="294" t="s">
        <v>599</v>
      </c>
      <c r="F516" s="310"/>
      <c r="G516" s="273"/>
      <c r="H516" s="273"/>
      <c r="I516" s="269">
        <f t="shared" si="25"/>
        <v>1786906.49</v>
      </c>
      <c r="J516" s="269">
        <v>0</v>
      </c>
      <c r="K516" s="299">
        <v>1786906.49</v>
      </c>
      <c r="L516" s="299">
        <v>1786906.49</v>
      </c>
      <c r="M516" s="300">
        <v>0</v>
      </c>
      <c r="N516" s="274"/>
      <c r="O516" s="275"/>
      <c r="P516" s="276"/>
      <c r="Q516" s="275"/>
      <c r="R516" s="275"/>
    </row>
    <row r="517" s="217" customFormat="1" customHeight="1" spans="1:18">
      <c r="A517" s="307" t="s">
        <v>761</v>
      </c>
      <c r="B517" s="289"/>
      <c r="C517" s="289"/>
      <c r="D517" s="289"/>
      <c r="E517" s="310"/>
      <c r="F517" s="310"/>
      <c r="G517" s="273"/>
      <c r="H517" s="273"/>
      <c r="I517" s="269">
        <f t="shared" si="25"/>
        <v>2632521.09</v>
      </c>
      <c r="J517" s="269">
        <v>0</v>
      </c>
      <c r="K517" s="299">
        <f>SUM(K518:K520)</f>
        <v>2632521.09</v>
      </c>
      <c r="L517" s="299">
        <f>SUM(L518:L520)</f>
        <v>2632521.09</v>
      </c>
      <c r="M517" s="300">
        <v>0</v>
      </c>
      <c r="N517" s="270"/>
      <c r="O517" s="271"/>
      <c r="P517" s="276"/>
      <c r="Q517" s="271"/>
      <c r="R517" s="271"/>
    </row>
    <row r="518" s="217" customFormat="1" customHeight="1" spans="1:18">
      <c r="A518" s="288"/>
      <c r="B518" s="289" t="s">
        <v>134</v>
      </c>
      <c r="C518" s="289" t="s">
        <v>312</v>
      </c>
      <c r="D518" s="289" t="s">
        <v>150</v>
      </c>
      <c r="E518" s="294" t="s">
        <v>599</v>
      </c>
      <c r="F518" s="310"/>
      <c r="G518" s="273"/>
      <c r="H518" s="273"/>
      <c r="I518" s="269">
        <f t="shared" ref="I518:I548" si="27">J518+K518</f>
        <v>2146789.09</v>
      </c>
      <c r="J518" s="269">
        <v>0</v>
      </c>
      <c r="K518" s="299">
        <v>2146789.09</v>
      </c>
      <c r="L518" s="299">
        <v>2146789.09</v>
      </c>
      <c r="M518" s="300">
        <v>0</v>
      </c>
      <c r="N518" s="274"/>
      <c r="O518" s="275"/>
      <c r="P518" s="276"/>
      <c r="Q518" s="275"/>
      <c r="R518" s="275"/>
    </row>
    <row r="519" s="217" customFormat="1" customHeight="1" spans="1:18">
      <c r="A519" s="288"/>
      <c r="B519" s="289" t="s">
        <v>134</v>
      </c>
      <c r="C519" s="289" t="s">
        <v>312</v>
      </c>
      <c r="D519" s="289" t="s">
        <v>150</v>
      </c>
      <c r="E519" s="294" t="s">
        <v>597</v>
      </c>
      <c r="F519" s="310"/>
      <c r="G519" s="273"/>
      <c r="H519" s="273"/>
      <c r="I519" s="269">
        <f t="shared" si="27"/>
        <v>431480</v>
      </c>
      <c r="J519" s="269">
        <v>0</v>
      </c>
      <c r="K519" s="299">
        <v>431480</v>
      </c>
      <c r="L519" s="299">
        <v>431480</v>
      </c>
      <c r="M519" s="300">
        <v>0</v>
      </c>
      <c r="N519" s="274" t="s">
        <v>598</v>
      </c>
      <c r="O519" s="275"/>
      <c r="P519" s="276"/>
      <c r="Q519" s="275"/>
      <c r="R519" s="275"/>
    </row>
    <row r="520" s="217" customFormat="1" customHeight="1" spans="1:18">
      <c r="A520" s="288"/>
      <c r="B520" s="289" t="s">
        <v>134</v>
      </c>
      <c r="C520" s="289" t="s">
        <v>312</v>
      </c>
      <c r="D520" s="289" t="s">
        <v>150</v>
      </c>
      <c r="E520" s="294" t="s">
        <v>600</v>
      </c>
      <c r="F520" s="310"/>
      <c r="G520" s="273"/>
      <c r="H520" s="273"/>
      <c r="I520" s="269">
        <f t="shared" si="27"/>
        <v>54252</v>
      </c>
      <c r="J520" s="269">
        <v>0</v>
      </c>
      <c r="K520" s="299">
        <f>51852+2400</f>
        <v>54252</v>
      </c>
      <c r="L520" s="299">
        <f>51852+2400</f>
        <v>54252</v>
      </c>
      <c r="M520" s="300">
        <v>0</v>
      </c>
      <c r="N520" s="274"/>
      <c r="O520" s="275"/>
      <c r="P520" s="276"/>
      <c r="Q520" s="275"/>
      <c r="R520" s="275"/>
    </row>
    <row r="521" s="217" customFormat="1" customHeight="1" spans="1:18">
      <c r="A521" s="307" t="s">
        <v>762</v>
      </c>
      <c r="B521" s="289"/>
      <c r="C521" s="289"/>
      <c r="D521" s="289"/>
      <c r="E521" s="310"/>
      <c r="F521" s="310"/>
      <c r="G521" s="273"/>
      <c r="H521" s="273"/>
      <c r="I521" s="269">
        <f t="shared" si="27"/>
        <v>743406.5</v>
      </c>
      <c r="J521" s="269">
        <v>0</v>
      </c>
      <c r="K521" s="299">
        <v>743406.5</v>
      </c>
      <c r="L521" s="299">
        <v>743406.5</v>
      </c>
      <c r="M521" s="300">
        <v>0</v>
      </c>
      <c r="N521" s="270"/>
      <c r="O521" s="271"/>
      <c r="P521" s="276"/>
      <c r="Q521" s="271"/>
      <c r="R521" s="271"/>
    </row>
    <row r="522" s="217" customFormat="1" customHeight="1" spans="1:18">
      <c r="A522" s="288"/>
      <c r="B522" s="289" t="s">
        <v>134</v>
      </c>
      <c r="C522" s="289" t="s">
        <v>312</v>
      </c>
      <c r="D522" s="289" t="s">
        <v>150</v>
      </c>
      <c r="E522" s="294" t="s">
        <v>597</v>
      </c>
      <c r="F522" s="310"/>
      <c r="G522" s="273"/>
      <c r="H522" s="273"/>
      <c r="I522" s="269">
        <f t="shared" si="27"/>
        <v>109520</v>
      </c>
      <c r="J522" s="269">
        <v>0</v>
      </c>
      <c r="K522" s="299">
        <v>109520</v>
      </c>
      <c r="L522" s="299">
        <v>109520</v>
      </c>
      <c r="M522" s="300">
        <v>0</v>
      </c>
      <c r="N522" s="274" t="s">
        <v>598</v>
      </c>
      <c r="O522" s="275"/>
      <c r="P522" s="276"/>
      <c r="Q522" s="275"/>
      <c r="R522" s="275"/>
    </row>
    <row r="523" s="217" customFormat="1" customHeight="1" spans="1:18">
      <c r="A523" s="288"/>
      <c r="B523" s="289" t="s">
        <v>134</v>
      </c>
      <c r="C523" s="289" t="s">
        <v>312</v>
      </c>
      <c r="D523" s="289" t="s">
        <v>150</v>
      </c>
      <c r="E523" s="294" t="s">
        <v>599</v>
      </c>
      <c r="F523" s="310"/>
      <c r="G523" s="273"/>
      <c r="H523" s="273"/>
      <c r="I523" s="269">
        <f t="shared" si="27"/>
        <v>633886.5</v>
      </c>
      <c r="J523" s="269">
        <v>0</v>
      </c>
      <c r="K523" s="299">
        <v>633886.5</v>
      </c>
      <c r="L523" s="299">
        <v>633886.5</v>
      </c>
      <c r="M523" s="300">
        <v>0</v>
      </c>
      <c r="N523" s="274"/>
      <c r="O523" s="275"/>
      <c r="P523" s="276"/>
      <c r="Q523" s="275"/>
      <c r="R523" s="275"/>
    </row>
    <row r="524" s="217" customFormat="1" customHeight="1" spans="1:18">
      <c r="A524" s="307" t="s">
        <v>763</v>
      </c>
      <c r="B524" s="289"/>
      <c r="C524" s="289"/>
      <c r="D524" s="289"/>
      <c r="E524" s="310"/>
      <c r="F524" s="310"/>
      <c r="G524" s="273"/>
      <c r="H524" s="273"/>
      <c r="I524" s="269">
        <f t="shared" si="27"/>
        <v>1205177.77</v>
      </c>
      <c r="J524" s="269">
        <v>0</v>
      </c>
      <c r="K524" s="299">
        <f>SUM(K525:K527)</f>
        <v>1205177.77</v>
      </c>
      <c r="L524" s="299">
        <f>SUM(L525:L527)</f>
        <v>1205177.77</v>
      </c>
      <c r="M524" s="300">
        <v>0</v>
      </c>
      <c r="N524" s="270"/>
      <c r="O524" s="271"/>
      <c r="P524" s="276"/>
      <c r="Q524" s="318"/>
      <c r="R524" s="318"/>
    </row>
    <row r="525" s="217" customFormat="1" customHeight="1" spans="1:18">
      <c r="A525" s="288"/>
      <c r="B525" s="289" t="s">
        <v>134</v>
      </c>
      <c r="C525" s="289" t="s">
        <v>312</v>
      </c>
      <c r="D525" s="289" t="s">
        <v>150</v>
      </c>
      <c r="E525" s="294" t="s">
        <v>599</v>
      </c>
      <c r="F525" s="310"/>
      <c r="G525" s="273"/>
      <c r="H525" s="273"/>
      <c r="I525" s="269">
        <f t="shared" si="27"/>
        <v>917057.77</v>
      </c>
      <c r="J525" s="269">
        <v>0</v>
      </c>
      <c r="K525" s="299">
        <v>917057.77</v>
      </c>
      <c r="L525" s="299">
        <v>917057.77</v>
      </c>
      <c r="M525" s="300">
        <v>0</v>
      </c>
      <c r="N525" s="274"/>
      <c r="O525" s="275"/>
      <c r="P525" s="276"/>
      <c r="Q525" s="275"/>
      <c r="R525" s="275"/>
    </row>
    <row r="526" s="217" customFormat="1" customHeight="1" spans="1:18">
      <c r="A526" s="288"/>
      <c r="B526" s="289" t="s">
        <v>134</v>
      </c>
      <c r="C526" s="289" t="s">
        <v>312</v>
      </c>
      <c r="D526" s="289" t="s">
        <v>150</v>
      </c>
      <c r="E526" s="294" t="s">
        <v>597</v>
      </c>
      <c r="F526" s="310"/>
      <c r="G526" s="273"/>
      <c r="H526" s="273"/>
      <c r="I526" s="269">
        <f t="shared" si="27"/>
        <v>188120</v>
      </c>
      <c r="J526" s="269">
        <v>0</v>
      </c>
      <c r="K526" s="299">
        <v>188120</v>
      </c>
      <c r="L526" s="299">
        <v>188120</v>
      </c>
      <c r="M526" s="300">
        <v>0</v>
      </c>
      <c r="N526" s="274" t="s">
        <v>598</v>
      </c>
      <c r="O526" s="275"/>
      <c r="P526" s="276"/>
      <c r="Q526" s="275"/>
      <c r="R526" s="275"/>
    </row>
    <row r="527" s="217" customFormat="1" customHeight="1" spans="1:18">
      <c r="A527" s="288"/>
      <c r="B527" s="289" t="s">
        <v>134</v>
      </c>
      <c r="C527" s="289" t="s">
        <v>312</v>
      </c>
      <c r="D527" s="289" t="s">
        <v>150</v>
      </c>
      <c r="E527" s="310"/>
      <c r="F527" s="294" t="s">
        <v>764</v>
      </c>
      <c r="G527" s="273"/>
      <c r="H527" s="273"/>
      <c r="I527" s="269">
        <f t="shared" si="27"/>
        <v>100000</v>
      </c>
      <c r="J527" s="269">
        <v>0</v>
      </c>
      <c r="K527" s="299">
        <v>100000</v>
      </c>
      <c r="L527" s="299">
        <v>100000</v>
      </c>
      <c r="M527" s="300"/>
      <c r="N527" s="274"/>
      <c r="O527" s="274" t="s">
        <v>191</v>
      </c>
      <c r="P527" s="276"/>
      <c r="Q527" s="275"/>
      <c r="R527" s="275"/>
    </row>
    <row r="528" s="217" customFormat="1" customHeight="1" spans="1:18">
      <c r="A528" s="307" t="s">
        <v>765</v>
      </c>
      <c r="B528" s="289"/>
      <c r="C528" s="289"/>
      <c r="D528" s="289"/>
      <c r="E528" s="310"/>
      <c r="F528" s="310"/>
      <c r="G528" s="273"/>
      <c r="H528" s="273"/>
      <c r="I528" s="269">
        <f t="shared" si="27"/>
        <v>1564989.74</v>
      </c>
      <c r="J528" s="269">
        <v>0</v>
      </c>
      <c r="K528" s="299">
        <v>1564989.74</v>
      </c>
      <c r="L528" s="299">
        <v>1564989.74</v>
      </c>
      <c r="M528" s="300">
        <v>0</v>
      </c>
      <c r="N528" s="270"/>
      <c r="O528" s="271"/>
      <c r="P528" s="276"/>
      <c r="Q528" s="271"/>
      <c r="R528" s="271"/>
    </row>
    <row r="529" s="217" customFormat="1" customHeight="1" spans="1:18">
      <c r="A529" s="288"/>
      <c r="B529" s="289" t="s">
        <v>134</v>
      </c>
      <c r="C529" s="289" t="s">
        <v>312</v>
      </c>
      <c r="D529" s="289" t="s">
        <v>150</v>
      </c>
      <c r="E529" s="294" t="s">
        <v>599</v>
      </c>
      <c r="F529" s="310"/>
      <c r="G529" s="273"/>
      <c r="H529" s="273"/>
      <c r="I529" s="269">
        <f t="shared" si="27"/>
        <v>1248589.74</v>
      </c>
      <c r="J529" s="269">
        <v>0</v>
      </c>
      <c r="K529" s="299">
        <v>1248589.74</v>
      </c>
      <c r="L529" s="299">
        <v>1248589.74</v>
      </c>
      <c r="M529" s="300">
        <v>0</v>
      </c>
      <c r="N529" s="274"/>
      <c r="O529" s="275"/>
      <c r="P529" s="276"/>
      <c r="Q529" s="275"/>
      <c r="R529" s="275"/>
    </row>
    <row r="530" s="217" customFormat="1" customHeight="1" spans="1:18">
      <c r="A530" s="288"/>
      <c r="B530" s="289" t="s">
        <v>134</v>
      </c>
      <c r="C530" s="289" t="s">
        <v>312</v>
      </c>
      <c r="D530" s="289" t="s">
        <v>150</v>
      </c>
      <c r="E530" s="294" t="s">
        <v>597</v>
      </c>
      <c r="F530" s="310"/>
      <c r="G530" s="273"/>
      <c r="H530" s="273"/>
      <c r="I530" s="269">
        <f t="shared" si="27"/>
        <v>216400</v>
      </c>
      <c r="J530" s="269">
        <v>0</v>
      </c>
      <c r="K530" s="299">
        <v>216400</v>
      </c>
      <c r="L530" s="299">
        <v>216400</v>
      </c>
      <c r="M530" s="300">
        <v>0</v>
      </c>
      <c r="N530" s="274" t="s">
        <v>598</v>
      </c>
      <c r="O530" s="275"/>
      <c r="P530" s="276"/>
      <c r="Q530" s="275"/>
      <c r="R530" s="275"/>
    </row>
    <row r="531" s="217" customFormat="1" customHeight="1" spans="1:18">
      <c r="A531" s="288"/>
      <c r="B531" s="289" t="s">
        <v>134</v>
      </c>
      <c r="C531" s="289" t="s">
        <v>135</v>
      </c>
      <c r="D531" s="289">
        <v>99</v>
      </c>
      <c r="E531" s="310"/>
      <c r="F531" s="294" t="s">
        <v>766</v>
      </c>
      <c r="G531" s="273"/>
      <c r="H531" s="273"/>
      <c r="I531" s="269">
        <f t="shared" si="27"/>
        <v>100000</v>
      </c>
      <c r="J531" s="269">
        <v>0</v>
      </c>
      <c r="K531" s="299">
        <v>100000</v>
      </c>
      <c r="L531" s="299">
        <v>100000</v>
      </c>
      <c r="M531" s="300">
        <v>0</v>
      </c>
      <c r="N531" s="274"/>
      <c r="O531" s="274" t="s">
        <v>191</v>
      </c>
      <c r="P531" s="276">
        <f t="shared" ref="P531:P536" si="28">K531-G531</f>
        <v>100000</v>
      </c>
      <c r="Q531" s="275">
        <v>10</v>
      </c>
      <c r="R531" s="275"/>
    </row>
    <row r="532" s="217" customFormat="1" customHeight="1" spans="1:18">
      <c r="A532" s="307" t="s">
        <v>767</v>
      </c>
      <c r="B532" s="289"/>
      <c r="C532" s="289"/>
      <c r="D532" s="289"/>
      <c r="E532" s="310"/>
      <c r="F532" s="310"/>
      <c r="G532" s="273"/>
      <c r="H532" s="273"/>
      <c r="I532" s="269">
        <f t="shared" si="27"/>
        <v>1235331.24</v>
      </c>
      <c r="J532" s="269">
        <v>0</v>
      </c>
      <c r="K532" s="299">
        <f>SUM(K533:K536)</f>
        <v>1235331.24</v>
      </c>
      <c r="L532" s="299">
        <f>SUM(L533:L536)</f>
        <v>1235331.24</v>
      </c>
      <c r="M532" s="300">
        <v>0</v>
      </c>
      <c r="N532" s="270"/>
      <c r="O532" s="271"/>
      <c r="P532" s="276"/>
      <c r="Q532" s="271"/>
      <c r="R532" s="271"/>
    </row>
    <row r="533" s="217" customFormat="1" customHeight="1" spans="1:18">
      <c r="A533" s="288"/>
      <c r="B533" s="289" t="s">
        <v>134</v>
      </c>
      <c r="C533" s="289" t="s">
        <v>312</v>
      </c>
      <c r="D533" s="289" t="s">
        <v>150</v>
      </c>
      <c r="E533" s="294" t="s">
        <v>597</v>
      </c>
      <c r="F533" s="310"/>
      <c r="G533" s="273"/>
      <c r="H533" s="273"/>
      <c r="I533" s="269">
        <f t="shared" si="27"/>
        <v>189080</v>
      </c>
      <c r="J533" s="269">
        <v>0</v>
      </c>
      <c r="K533" s="299">
        <v>189080</v>
      </c>
      <c r="L533" s="299">
        <v>189080</v>
      </c>
      <c r="M533" s="300">
        <v>0</v>
      </c>
      <c r="N533" s="274" t="s">
        <v>598</v>
      </c>
      <c r="O533" s="275"/>
      <c r="P533" s="276"/>
      <c r="Q533" s="275"/>
      <c r="R533" s="275"/>
    </row>
    <row r="534" s="217" customFormat="1" customHeight="1" spans="1:18">
      <c r="A534" s="288"/>
      <c r="B534" s="289" t="s">
        <v>134</v>
      </c>
      <c r="C534" s="289" t="s">
        <v>312</v>
      </c>
      <c r="D534" s="289" t="s">
        <v>150</v>
      </c>
      <c r="E534" s="294" t="s">
        <v>599</v>
      </c>
      <c r="F534" s="310"/>
      <c r="G534" s="273"/>
      <c r="H534" s="273"/>
      <c r="I534" s="269">
        <f t="shared" si="27"/>
        <v>842051.24</v>
      </c>
      <c r="J534" s="269">
        <v>0</v>
      </c>
      <c r="K534" s="299">
        <v>842051.24</v>
      </c>
      <c r="L534" s="299">
        <v>842051.24</v>
      </c>
      <c r="M534" s="300">
        <v>0</v>
      </c>
      <c r="N534" s="274"/>
      <c r="O534" s="275"/>
      <c r="P534" s="276"/>
      <c r="Q534" s="275"/>
      <c r="R534" s="275"/>
    </row>
    <row r="535" s="217" customFormat="1" customHeight="1" spans="1:18">
      <c r="A535" s="288"/>
      <c r="B535" s="289" t="s">
        <v>134</v>
      </c>
      <c r="C535" s="289" t="s">
        <v>135</v>
      </c>
      <c r="D535" s="289" t="s">
        <v>136</v>
      </c>
      <c r="E535" s="310"/>
      <c r="F535" s="294" t="s">
        <v>768</v>
      </c>
      <c r="G535" s="273"/>
      <c r="H535" s="273"/>
      <c r="I535" s="269">
        <f t="shared" si="27"/>
        <v>166400</v>
      </c>
      <c r="J535" s="269">
        <v>0</v>
      </c>
      <c r="K535" s="299">
        <v>166400</v>
      </c>
      <c r="L535" s="299">
        <v>166400</v>
      </c>
      <c r="M535" s="300">
        <v>0</v>
      </c>
      <c r="N535" s="270"/>
      <c r="O535" s="274" t="s">
        <v>191</v>
      </c>
      <c r="P535" s="276">
        <f t="shared" si="28"/>
        <v>166400</v>
      </c>
      <c r="Q535" s="271">
        <v>9.64</v>
      </c>
      <c r="R535" s="271"/>
    </row>
    <row r="536" s="217" customFormat="1" customHeight="1" spans="1:18">
      <c r="A536" s="288"/>
      <c r="B536" s="289" t="s">
        <v>134</v>
      </c>
      <c r="C536" s="289" t="s">
        <v>135</v>
      </c>
      <c r="D536" s="289" t="s">
        <v>136</v>
      </c>
      <c r="E536" s="310"/>
      <c r="F536" s="294" t="s">
        <v>769</v>
      </c>
      <c r="G536" s="273"/>
      <c r="H536" s="273"/>
      <c r="I536" s="269">
        <f t="shared" si="27"/>
        <v>37800</v>
      </c>
      <c r="J536" s="269">
        <v>0</v>
      </c>
      <c r="K536" s="299">
        <v>37800</v>
      </c>
      <c r="L536" s="299">
        <v>37800</v>
      </c>
      <c r="M536" s="300">
        <v>0</v>
      </c>
      <c r="N536" s="270"/>
      <c r="O536" s="274" t="s">
        <v>191</v>
      </c>
      <c r="P536" s="276">
        <f t="shared" si="28"/>
        <v>37800</v>
      </c>
      <c r="Q536" s="271">
        <v>3.78</v>
      </c>
      <c r="R536" s="271"/>
    </row>
    <row r="537" s="217" customFormat="1" customHeight="1" spans="1:18">
      <c r="A537" s="307" t="s">
        <v>770</v>
      </c>
      <c r="B537" s="289"/>
      <c r="C537" s="289"/>
      <c r="D537" s="289"/>
      <c r="E537" s="310"/>
      <c r="F537" s="310"/>
      <c r="G537" s="273"/>
      <c r="H537" s="273"/>
      <c r="I537" s="269">
        <f t="shared" si="27"/>
        <v>1242488.72</v>
      </c>
      <c r="J537" s="269">
        <v>0</v>
      </c>
      <c r="K537" s="299">
        <v>1242488.72</v>
      </c>
      <c r="L537" s="299">
        <v>1242488.72</v>
      </c>
      <c r="M537" s="300">
        <v>0</v>
      </c>
      <c r="N537" s="270"/>
      <c r="O537" s="275"/>
      <c r="P537" s="276"/>
      <c r="Q537" s="271"/>
      <c r="R537" s="271"/>
    </row>
    <row r="538" s="217" customFormat="1" customHeight="1" spans="1:18">
      <c r="A538" s="288"/>
      <c r="B538" s="289" t="s">
        <v>134</v>
      </c>
      <c r="C538" s="289" t="s">
        <v>312</v>
      </c>
      <c r="D538" s="289" t="s">
        <v>150</v>
      </c>
      <c r="E538" s="294" t="s">
        <v>599</v>
      </c>
      <c r="F538" s="310"/>
      <c r="G538" s="273"/>
      <c r="H538" s="273"/>
      <c r="I538" s="269">
        <f t="shared" si="27"/>
        <v>1033168.72</v>
      </c>
      <c r="J538" s="269">
        <v>0</v>
      </c>
      <c r="K538" s="299">
        <v>1033168.72</v>
      </c>
      <c r="L538" s="299">
        <v>1033168.72</v>
      </c>
      <c r="M538" s="300">
        <v>0</v>
      </c>
      <c r="N538" s="274"/>
      <c r="O538" s="275"/>
      <c r="P538" s="276"/>
      <c r="Q538" s="275"/>
      <c r="R538" s="275"/>
    </row>
    <row r="539" s="217" customFormat="1" customHeight="1" spans="1:18">
      <c r="A539" s="288"/>
      <c r="B539" s="289" t="s">
        <v>134</v>
      </c>
      <c r="C539" s="289" t="s">
        <v>312</v>
      </c>
      <c r="D539" s="289" t="s">
        <v>150</v>
      </c>
      <c r="E539" s="294" t="s">
        <v>597</v>
      </c>
      <c r="F539" s="310"/>
      <c r="G539" s="273"/>
      <c r="H539" s="273"/>
      <c r="I539" s="269">
        <f t="shared" si="27"/>
        <v>209320</v>
      </c>
      <c r="J539" s="269">
        <v>0</v>
      </c>
      <c r="K539" s="299">
        <v>209320</v>
      </c>
      <c r="L539" s="299">
        <v>209320</v>
      </c>
      <c r="M539" s="300">
        <v>0</v>
      </c>
      <c r="N539" s="274" t="s">
        <v>598</v>
      </c>
      <c r="O539" s="275"/>
      <c r="P539" s="276"/>
      <c r="Q539" s="275"/>
      <c r="R539" s="275"/>
    </row>
    <row r="540" s="217" customFormat="1" customHeight="1" spans="1:18">
      <c r="A540" s="307" t="s">
        <v>771</v>
      </c>
      <c r="B540" s="289"/>
      <c r="C540" s="289"/>
      <c r="D540" s="289"/>
      <c r="E540" s="310"/>
      <c r="F540" s="310"/>
      <c r="G540" s="273"/>
      <c r="H540" s="273"/>
      <c r="I540" s="269">
        <f t="shared" si="27"/>
        <v>862033.52</v>
      </c>
      <c r="J540" s="269">
        <v>0</v>
      </c>
      <c r="K540" s="299">
        <v>862033.52</v>
      </c>
      <c r="L540" s="299">
        <v>862033.52</v>
      </c>
      <c r="M540" s="300">
        <v>0</v>
      </c>
      <c r="N540" s="270"/>
      <c r="O540" s="275"/>
      <c r="P540" s="276"/>
      <c r="Q540" s="271"/>
      <c r="R540" s="271"/>
    </row>
    <row r="541" s="217" customFormat="1" customHeight="1" spans="1:18">
      <c r="A541" s="288"/>
      <c r="B541" s="289" t="s">
        <v>134</v>
      </c>
      <c r="C541" s="289" t="s">
        <v>312</v>
      </c>
      <c r="D541" s="289" t="s">
        <v>150</v>
      </c>
      <c r="E541" s="294" t="s">
        <v>599</v>
      </c>
      <c r="F541" s="310"/>
      <c r="G541" s="273"/>
      <c r="H541" s="273"/>
      <c r="I541" s="269">
        <f t="shared" si="27"/>
        <v>657393.52</v>
      </c>
      <c r="J541" s="269">
        <v>0</v>
      </c>
      <c r="K541" s="299">
        <v>657393.52</v>
      </c>
      <c r="L541" s="299">
        <v>657393.52</v>
      </c>
      <c r="M541" s="300">
        <v>0</v>
      </c>
      <c r="N541" s="274"/>
      <c r="O541" s="275"/>
      <c r="P541" s="276"/>
      <c r="Q541" s="275"/>
      <c r="R541" s="275"/>
    </row>
    <row r="542" s="217" customFormat="1" customHeight="1" spans="1:18">
      <c r="A542" s="288"/>
      <c r="B542" s="289" t="s">
        <v>134</v>
      </c>
      <c r="C542" s="289" t="s">
        <v>312</v>
      </c>
      <c r="D542" s="289" t="s">
        <v>150</v>
      </c>
      <c r="E542" s="294" t="s">
        <v>597</v>
      </c>
      <c r="F542" s="310"/>
      <c r="G542" s="273"/>
      <c r="H542" s="273"/>
      <c r="I542" s="269">
        <f t="shared" si="27"/>
        <v>162240</v>
      </c>
      <c r="J542" s="269">
        <v>0</v>
      </c>
      <c r="K542" s="299">
        <v>162240</v>
      </c>
      <c r="L542" s="299">
        <v>162240</v>
      </c>
      <c r="M542" s="300">
        <v>0</v>
      </c>
      <c r="N542" s="274" t="s">
        <v>598</v>
      </c>
      <c r="O542" s="275"/>
      <c r="P542" s="276"/>
      <c r="Q542" s="275"/>
      <c r="R542" s="275"/>
    </row>
    <row r="543" s="217" customFormat="1" customHeight="1" spans="1:18">
      <c r="A543" s="288"/>
      <c r="B543" s="289" t="s">
        <v>134</v>
      </c>
      <c r="C543" s="289" t="s">
        <v>135</v>
      </c>
      <c r="D543" s="289" t="s">
        <v>150</v>
      </c>
      <c r="E543" s="310"/>
      <c r="F543" s="294" t="s">
        <v>772</v>
      </c>
      <c r="G543" s="273"/>
      <c r="H543" s="273"/>
      <c r="I543" s="269">
        <f t="shared" si="27"/>
        <v>32400</v>
      </c>
      <c r="J543" s="269">
        <v>0</v>
      </c>
      <c r="K543" s="299">
        <v>32400</v>
      </c>
      <c r="L543" s="299">
        <v>32400</v>
      </c>
      <c r="M543" s="300">
        <v>0</v>
      </c>
      <c r="N543" s="270"/>
      <c r="O543" s="274" t="s">
        <v>191</v>
      </c>
      <c r="P543" s="276">
        <f t="shared" ref="P543:P548" si="29">K543-G543</f>
        <v>32400</v>
      </c>
      <c r="Q543" s="271">
        <v>3.24</v>
      </c>
      <c r="R543" s="271"/>
    </row>
    <row r="544" s="217" customFormat="1" customHeight="1" spans="1:18">
      <c r="A544" s="288"/>
      <c r="B544" s="289" t="s">
        <v>134</v>
      </c>
      <c r="C544" s="289" t="s">
        <v>135</v>
      </c>
      <c r="D544" s="289" t="s">
        <v>150</v>
      </c>
      <c r="E544" s="310"/>
      <c r="F544" s="294" t="s">
        <v>675</v>
      </c>
      <c r="G544" s="273"/>
      <c r="H544" s="273"/>
      <c r="I544" s="269">
        <f t="shared" si="27"/>
        <v>10000</v>
      </c>
      <c r="J544" s="269">
        <v>0</v>
      </c>
      <c r="K544" s="299">
        <v>10000</v>
      </c>
      <c r="L544" s="299">
        <v>10000</v>
      </c>
      <c r="M544" s="300">
        <v>0</v>
      </c>
      <c r="N544" s="270"/>
      <c r="O544" s="274" t="s">
        <v>191</v>
      </c>
      <c r="P544" s="276">
        <f t="shared" si="29"/>
        <v>10000</v>
      </c>
      <c r="Q544" s="271">
        <v>1</v>
      </c>
      <c r="R544" s="271"/>
    </row>
    <row r="545" s="217" customFormat="1" customHeight="1" spans="1:18">
      <c r="A545" s="307" t="s">
        <v>773</v>
      </c>
      <c r="B545" s="289"/>
      <c r="C545" s="289"/>
      <c r="D545" s="289"/>
      <c r="E545" s="310"/>
      <c r="F545" s="310"/>
      <c r="G545" s="273"/>
      <c r="H545" s="273"/>
      <c r="I545" s="269">
        <f t="shared" si="27"/>
        <v>496212.21</v>
      </c>
      <c r="J545" s="269">
        <v>0</v>
      </c>
      <c r="K545" s="299">
        <f>SUM(K546:K548)</f>
        <v>496212.21</v>
      </c>
      <c r="L545" s="299">
        <f>SUM(L546:L548)</f>
        <v>496212.21</v>
      </c>
      <c r="M545" s="300">
        <v>0</v>
      </c>
      <c r="N545" s="270"/>
      <c r="O545" s="275"/>
      <c r="P545" s="276"/>
      <c r="Q545" s="271"/>
      <c r="R545" s="271"/>
    </row>
    <row r="546" s="217" customFormat="1" customHeight="1" spans="1:18">
      <c r="A546" s="288"/>
      <c r="B546" s="289" t="s">
        <v>134</v>
      </c>
      <c r="C546" s="289" t="s">
        <v>312</v>
      </c>
      <c r="D546" s="289" t="s">
        <v>150</v>
      </c>
      <c r="E546" s="294" t="s">
        <v>597</v>
      </c>
      <c r="F546" s="310"/>
      <c r="G546" s="273"/>
      <c r="H546" s="273"/>
      <c r="I546" s="269">
        <f t="shared" si="27"/>
        <v>80760</v>
      </c>
      <c r="J546" s="269">
        <v>0</v>
      </c>
      <c r="K546" s="299">
        <v>80760</v>
      </c>
      <c r="L546" s="299">
        <v>80760</v>
      </c>
      <c r="M546" s="300">
        <v>0</v>
      </c>
      <c r="N546" s="274" t="s">
        <v>598</v>
      </c>
      <c r="O546" s="275"/>
      <c r="P546" s="276"/>
      <c r="Q546" s="275"/>
      <c r="R546" s="275"/>
    </row>
    <row r="547" s="217" customFormat="1" customHeight="1" spans="1:18">
      <c r="A547" s="288"/>
      <c r="B547" s="289" t="s">
        <v>134</v>
      </c>
      <c r="C547" s="289" t="s">
        <v>312</v>
      </c>
      <c r="D547" s="289" t="s">
        <v>150</v>
      </c>
      <c r="E547" s="296" t="s">
        <v>599</v>
      </c>
      <c r="F547" s="310"/>
      <c r="G547" s="273"/>
      <c r="H547" s="273"/>
      <c r="I547" s="269">
        <f t="shared" si="27"/>
        <v>353152.21</v>
      </c>
      <c r="J547" s="269">
        <v>0</v>
      </c>
      <c r="K547" s="299">
        <v>353152.21</v>
      </c>
      <c r="L547" s="299">
        <v>353152.21</v>
      </c>
      <c r="M547" s="300">
        <v>0</v>
      </c>
      <c r="N547" s="274"/>
      <c r="O547" s="275"/>
      <c r="P547" s="276"/>
      <c r="Q547" s="275"/>
      <c r="R547" s="275"/>
    </row>
    <row r="548" s="217" customFormat="1" customHeight="1" spans="1:18">
      <c r="A548" s="288"/>
      <c r="B548" s="289" t="s">
        <v>134</v>
      </c>
      <c r="C548" s="289">
        <v>34</v>
      </c>
      <c r="D548" s="289" t="s">
        <v>178</v>
      </c>
      <c r="E548" s="241"/>
      <c r="F548" s="294" t="s">
        <v>774</v>
      </c>
      <c r="G548" s="273"/>
      <c r="H548" s="273"/>
      <c r="I548" s="269">
        <f t="shared" si="27"/>
        <v>62300</v>
      </c>
      <c r="J548" s="269">
        <v>0</v>
      </c>
      <c r="K548" s="299">
        <v>62300</v>
      </c>
      <c r="L548" s="299">
        <v>62300</v>
      </c>
      <c r="M548" s="300">
        <v>0</v>
      </c>
      <c r="N548" s="274" t="s">
        <v>775</v>
      </c>
      <c r="O548" s="274" t="s">
        <v>191</v>
      </c>
      <c r="P548" s="276">
        <f t="shared" si="29"/>
        <v>62300</v>
      </c>
      <c r="Q548" s="275">
        <v>4</v>
      </c>
      <c r="R548" s="275"/>
    </row>
    <row r="549" s="217" customFormat="1" customHeight="1" spans="1:18">
      <c r="A549" s="319"/>
      <c r="B549" s="320"/>
      <c r="C549" s="320"/>
      <c r="D549" s="320"/>
      <c r="E549" s="321"/>
      <c r="F549" s="321"/>
      <c r="G549" s="322"/>
      <c r="H549" s="322"/>
      <c r="I549" s="323"/>
      <c r="J549" s="323"/>
      <c r="K549" s="323"/>
      <c r="L549" s="323"/>
      <c r="M549" s="323"/>
      <c r="N549" s="324"/>
      <c r="O549" s="325"/>
      <c r="P549" s="326"/>
      <c r="Q549" s="325">
        <f>SUM(Q6:Q548)</f>
        <v>1133.76</v>
      </c>
      <c r="R549" s="325" t="e">
        <f>SUM(R6:R548)</f>
        <v>#REF!</v>
      </c>
    </row>
    <row r="550" s="217" customFormat="1" customHeight="1" spans="1:18">
      <c r="A550" s="163"/>
      <c r="B550" s="219"/>
      <c r="C550" s="219"/>
      <c r="D550" s="219"/>
      <c r="E550" s="220"/>
      <c r="F550" s="220"/>
      <c r="G550" s="221"/>
      <c r="H550" s="221"/>
      <c r="I550" s="222"/>
      <c r="J550" s="222"/>
      <c r="K550" s="222"/>
      <c r="L550" s="222"/>
      <c r="M550" s="327"/>
      <c r="N550" s="223"/>
      <c r="O550" s="224"/>
      <c r="P550" s="225"/>
      <c r="Q550" s="224"/>
      <c r="R550" s="224"/>
    </row>
    <row r="551" s="217" customFormat="1" ht="15.6" spans="1:18">
      <c r="A551" s="163"/>
      <c r="B551" s="219"/>
      <c r="C551" s="219"/>
      <c r="D551" s="219"/>
      <c r="E551" s="220"/>
      <c r="F551" s="220"/>
      <c r="G551" s="221"/>
      <c r="H551" s="221"/>
      <c r="I551" s="222"/>
      <c r="J551" s="222"/>
      <c r="K551" s="222"/>
      <c r="L551" s="222"/>
      <c r="M551" s="327"/>
      <c r="N551" s="223"/>
      <c r="O551" s="224"/>
      <c r="P551" s="225"/>
      <c r="Q551" s="224"/>
      <c r="R551" s="224"/>
    </row>
  </sheetData>
  <autoFilter ref="A5:R551">
    <extLst/>
  </autoFilter>
  <mergeCells count="84">
    <mergeCell ref="A1:N1"/>
    <mergeCell ref="O2:P2"/>
    <mergeCell ref="Q2:R2"/>
    <mergeCell ref="J3:M3"/>
    <mergeCell ref="K4:M4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A3:A5"/>
    <mergeCell ref="B3:B5"/>
    <mergeCell ref="C3:C5"/>
    <mergeCell ref="D3:D5"/>
    <mergeCell ref="E3:E5"/>
    <mergeCell ref="E14:E16"/>
    <mergeCell ref="E17:E18"/>
    <mergeCell ref="E19:E24"/>
    <mergeCell ref="E25:E27"/>
    <mergeCell ref="E28:E35"/>
    <mergeCell ref="E36:E37"/>
    <mergeCell ref="E38:E40"/>
    <mergeCell ref="E43:E45"/>
    <mergeCell ref="E47:E57"/>
    <mergeCell ref="E58:E67"/>
    <mergeCell ref="E68:E70"/>
    <mergeCell ref="E71:E72"/>
    <mergeCell ref="E73:E75"/>
    <mergeCell ref="E76:E78"/>
    <mergeCell ref="E80:E83"/>
    <mergeCell ref="E84:E85"/>
    <mergeCell ref="E87:E88"/>
    <mergeCell ref="E90:E93"/>
    <mergeCell ref="E94:E97"/>
    <mergeCell ref="E100:E104"/>
    <mergeCell ref="E105:E107"/>
    <mergeCell ref="E108:E111"/>
    <mergeCell ref="E112:E114"/>
    <mergeCell ref="E119:E120"/>
    <mergeCell ref="E122:E124"/>
    <mergeCell ref="E125:E129"/>
    <mergeCell ref="E131:E132"/>
    <mergeCell ref="E133:E139"/>
    <mergeCell ref="E140:E143"/>
    <mergeCell ref="E144:E146"/>
    <mergeCell ref="E147:E150"/>
    <mergeCell ref="E151:E154"/>
    <mergeCell ref="E155:E158"/>
    <mergeCell ref="E159:E161"/>
    <mergeCell ref="E163:E166"/>
    <mergeCell ref="E169:E172"/>
    <mergeCell ref="E173:E177"/>
    <mergeCell ref="E178:E181"/>
    <mergeCell ref="E183:E188"/>
    <mergeCell ref="F3:F5"/>
    <mergeCell ref="G3:G5"/>
    <mergeCell ref="H3:H5"/>
    <mergeCell ref="I3:I5"/>
    <mergeCell ref="J4:J5"/>
    <mergeCell ref="N3:N5"/>
    <mergeCell ref="O3:O5"/>
    <mergeCell ref="O14:O16"/>
    <mergeCell ref="O17:O18"/>
    <mergeCell ref="O28:O35"/>
    <mergeCell ref="O144:O146"/>
    <mergeCell ref="P3:P5"/>
    <mergeCell ref="Q3:Q5"/>
    <mergeCell ref="Q14:Q16"/>
    <mergeCell ref="Q17:Q18"/>
    <mergeCell ref="R3:R5"/>
    <mergeCell ref="R14:R16"/>
    <mergeCell ref="R17:R18"/>
    <mergeCell ref="R28:R35"/>
  </mergeCells>
  <pageMargins left="0.66875" right="0.66875" top="0.629861111111111" bottom="0.66875" header="0.5" footer="0.5"/>
  <pageSetup paperSize="9" scale="80" firstPageNumber="12" fitToHeight="0" orientation="landscape" useFirstPageNumber="1" horizontalDpi="600"/>
  <headerFooter>
    <oddFooter>&amp;C&amp;14—&amp;P—</oddFooter>
  </headerFooter>
  <rowBreaks count="6" manualBreakCount="6">
    <brk id="411" max="13" man="1"/>
    <brk id="422" max="13" man="1"/>
    <brk id="548" max="16383" man="1"/>
    <brk id="548" max="16383" man="1"/>
    <brk id="549" max="16383" man="1"/>
    <brk id="549" max="16383" man="1"/>
  </rowBreaks>
  <colBreaks count="1" manualBreakCount="1">
    <brk id="16" max="5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1"/>
  <sheetViews>
    <sheetView workbookViewId="0">
      <selection activeCell="L9" sqref="L9"/>
    </sheetView>
  </sheetViews>
  <sheetFormatPr defaultColWidth="9" defaultRowHeight="52" customHeight="1"/>
  <cols>
    <col min="1" max="1" width="11.1111111111111" style="163" customWidth="1"/>
    <col min="2" max="2" width="4.33333333333333" style="219" customWidth="1"/>
    <col min="3" max="4" width="3.66666666666667" style="219" customWidth="1"/>
    <col min="5" max="5" width="10.9814814814815" style="220" customWidth="1"/>
    <col min="6" max="6" width="13.8518518518519" style="220" customWidth="1"/>
    <col min="7" max="8" width="10.7777777777778" style="221" hidden="1" customWidth="1"/>
    <col min="9" max="11" width="11.5" style="222" customWidth="1"/>
    <col min="12" max="12" width="62.0833333333333" style="223" customWidth="1"/>
    <col min="13" max="13" width="66.8796296296296" style="224" hidden="1" customWidth="1"/>
    <col min="14" max="14" width="12.0185185185185" style="225" hidden="1" customWidth="1"/>
    <col min="15" max="16" width="11.7777777777778" style="224" hidden="1" customWidth="1"/>
    <col min="17" max="31" width="9" style="217"/>
    <col min="32" max="16382" width="31.5" style="217"/>
    <col min="16383" max="16383" width="31.5" style="226"/>
    <col min="16384" max="16384" width="9" style="226"/>
  </cols>
  <sheetData>
    <row r="1" s="217" customFormat="1" ht="36" customHeight="1" spans="1:16">
      <c r="A1" s="227" t="s">
        <v>776</v>
      </c>
      <c r="B1" s="227"/>
      <c r="C1" s="227"/>
      <c r="D1" s="227"/>
      <c r="E1" s="227"/>
      <c r="F1" s="227"/>
      <c r="G1" s="228"/>
      <c r="H1" s="228"/>
      <c r="I1" s="227"/>
      <c r="J1" s="227"/>
      <c r="K1" s="227"/>
      <c r="L1" s="250"/>
      <c r="M1" s="251"/>
      <c r="N1" s="251"/>
      <c r="O1" s="252"/>
      <c r="P1" s="252"/>
    </row>
    <row r="2" s="217" customFormat="1" ht="21" customHeight="1" spans="1:16">
      <c r="A2" s="229"/>
      <c r="B2" s="230"/>
      <c r="C2" s="230"/>
      <c r="D2" s="230"/>
      <c r="E2" s="231"/>
      <c r="F2" s="231"/>
      <c r="G2" s="232"/>
      <c r="H2" s="232"/>
      <c r="I2" s="253"/>
      <c r="J2" s="253"/>
      <c r="K2" s="253"/>
      <c r="L2" s="254" t="s">
        <v>110</v>
      </c>
      <c r="M2" s="255" t="s">
        <v>110</v>
      </c>
      <c r="N2" s="256"/>
      <c r="O2" s="255" t="s">
        <v>1</v>
      </c>
      <c r="P2" s="256"/>
    </row>
    <row r="3" s="218" customFormat="1" ht="24" customHeight="1" spans="1:16">
      <c r="A3" s="233" t="s">
        <v>111</v>
      </c>
      <c r="B3" s="234" t="s">
        <v>112</v>
      </c>
      <c r="C3" s="234" t="s">
        <v>113</v>
      </c>
      <c r="D3" s="234" t="s">
        <v>114</v>
      </c>
      <c r="E3" s="233" t="s">
        <v>115</v>
      </c>
      <c r="F3" s="233" t="s">
        <v>116</v>
      </c>
      <c r="G3" s="235" t="s">
        <v>117</v>
      </c>
      <c r="H3" s="235" t="s">
        <v>118</v>
      </c>
      <c r="I3" s="257" t="s">
        <v>127</v>
      </c>
      <c r="J3" s="258"/>
      <c r="K3" s="259"/>
      <c r="L3" s="233" t="s">
        <v>121</v>
      </c>
      <c r="M3" s="260" t="s">
        <v>122</v>
      </c>
      <c r="N3" s="261" t="s">
        <v>123</v>
      </c>
      <c r="O3" s="260" t="s">
        <v>124</v>
      </c>
      <c r="P3" s="260" t="s">
        <v>125</v>
      </c>
    </row>
    <row r="4" s="218" customFormat="1" ht="24" customHeight="1" spans="1:16">
      <c r="A4" s="236"/>
      <c r="B4" s="237"/>
      <c r="C4" s="237"/>
      <c r="D4" s="237"/>
      <c r="E4" s="236"/>
      <c r="F4" s="236"/>
      <c r="G4" s="235"/>
      <c r="H4" s="235"/>
      <c r="I4" s="262"/>
      <c r="J4" s="263"/>
      <c r="K4" s="264"/>
      <c r="L4" s="233"/>
      <c r="M4" s="265"/>
      <c r="N4" s="266"/>
      <c r="O4" s="265"/>
      <c r="P4" s="265"/>
    </row>
    <row r="5" s="218" customFormat="1" ht="45" customHeight="1" spans="1:16">
      <c r="A5" s="236"/>
      <c r="B5" s="237"/>
      <c r="C5" s="237"/>
      <c r="D5" s="237"/>
      <c r="E5" s="236"/>
      <c r="F5" s="236"/>
      <c r="G5" s="235"/>
      <c r="H5" s="235"/>
      <c r="I5" s="267" t="s">
        <v>128</v>
      </c>
      <c r="J5" s="267" t="s">
        <v>129</v>
      </c>
      <c r="K5" s="267" t="s">
        <v>130</v>
      </c>
      <c r="L5" s="233"/>
      <c r="M5" s="265"/>
      <c r="N5" s="268"/>
      <c r="O5" s="265"/>
      <c r="P5" s="265"/>
    </row>
    <row r="6" s="217" customFormat="1" customHeight="1" spans="1:16">
      <c r="A6" s="238" t="s">
        <v>131</v>
      </c>
      <c r="B6" s="239"/>
      <c r="C6" s="239"/>
      <c r="D6" s="239"/>
      <c r="E6" s="240"/>
      <c r="F6" s="241"/>
      <c r="G6" s="242"/>
      <c r="H6" s="242"/>
      <c r="I6" s="269">
        <f t="shared" ref="I6:K6" si="0">I7+I210+I214+I218+I223+I227+I231+I235+I239+I244+I247+I249+I253+I259+I263+I267+I272+I277+I281+I285+I288+I293+I298+I302+I310+I316+I320+I325+I331+I336+I345+I353+I358+I362+I368+I372+I375+I378+I383+I387+I392+I397+I401+I405+I409+I415+I420+I426+I430+I437+I442+I445+I449+I452+I457+I460+I466+I470+I474+I477+I479+I483+I487+I491+I497+I501+I505+I510+I514+I517+I521+I524+I528+I532+I537+I540+I545</f>
        <v>1278791001.2</v>
      </c>
      <c r="J6" s="269">
        <f t="shared" si="0"/>
        <v>1214665701.2</v>
      </c>
      <c r="K6" s="269">
        <f t="shared" si="0"/>
        <v>64125300</v>
      </c>
      <c r="L6" s="270"/>
      <c r="M6" s="271"/>
      <c r="N6" s="272"/>
      <c r="O6" s="271"/>
      <c r="P6" s="271"/>
    </row>
    <row r="7" s="217" customFormat="1" customHeight="1" spans="1:16">
      <c r="A7" s="238" t="s">
        <v>132</v>
      </c>
      <c r="B7" s="239"/>
      <c r="C7" s="239"/>
      <c r="D7" s="239"/>
      <c r="E7" s="240"/>
      <c r="F7" s="241"/>
      <c r="G7" s="242"/>
      <c r="H7" s="242"/>
      <c r="I7" s="269">
        <f>SUM(I8:I209)</f>
        <v>561420313</v>
      </c>
      <c r="J7" s="269">
        <f>SUM(J8:J209)</f>
        <v>519232513</v>
      </c>
      <c r="K7" s="269">
        <f>SUM(K8:K193)</f>
        <v>42187800</v>
      </c>
      <c r="L7" s="270" t="s">
        <v>133</v>
      </c>
      <c r="M7" s="271"/>
      <c r="N7" s="273"/>
      <c r="O7" s="271"/>
      <c r="P7" s="271"/>
    </row>
    <row r="8" s="217" customFormat="1" customHeight="1" spans="1:16">
      <c r="A8" s="243"/>
      <c r="B8" s="239" t="s">
        <v>134</v>
      </c>
      <c r="C8" s="239" t="s">
        <v>135</v>
      </c>
      <c r="D8" s="239" t="s">
        <v>136</v>
      </c>
      <c r="E8" s="244" t="s">
        <v>137</v>
      </c>
      <c r="F8" s="244" t="s">
        <v>138</v>
      </c>
      <c r="G8" s="242">
        <v>30000000</v>
      </c>
      <c r="H8" s="242">
        <v>30000000</v>
      </c>
      <c r="I8" s="269">
        <v>36000000</v>
      </c>
      <c r="J8" s="269">
        <v>36000000</v>
      </c>
      <c r="K8" s="269">
        <v>0</v>
      </c>
      <c r="L8" s="274" t="s">
        <v>139</v>
      </c>
      <c r="M8" s="275"/>
      <c r="N8" s="276">
        <f t="shared" ref="N8:N35" si="1">I8-G8</f>
        <v>6000000</v>
      </c>
      <c r="O8" s="275"/>
      <c r="P8" s="275"/>
    </row>
    <row r="9" s="217" customFormat="1" ht="124.8" spans="1:16">
      <c r="A9" s="243"/>
      <c r="B9" s="239" t="s">
        <v>134</v>
      </c>
      <c r="C9" s="239" t="s">
        <v>140</v>
      </c>
      <c r="D9" s="239" t="s">
        <v>136</v>
      </c>
      <c r="E9" s="244" t="s">
        <v>141</v>
      </c>
      <c r="F9" s="244" t="s">
        <v>142</v>
      </c>
      <c r="G9" s="242">
        <v>13307500</v>
      </c>
      <c r="H9" s="242">
        <v>10808500</v>
      </c>
      <c r="I9" s="269">
        <v>5406500</v>
      </c>
      <c r="J9" s="269">
        <v>5406500</v>
      </c>
      <c r="K9" s="269">
        <v>0</v>
      </c>
      <c r="L9" s="274" t="s">
        <v>143</v>
      </c>
      <c r="M9" s="274" t="s">
        <v>144</v>
      </c>
      <c r="N9" s="276">
        <f t="shared" si="1"/>
        <v>-7901000</v>
      </c>
      <c r="O9" s="275">
        <v>20</v>
      </c>
      <c r="P9" s="275">
        <v>6</v>
      </c>
    </row>
    <row r="10" s="217" customFormat="1" customHeight="1" spans="1:16">
      <c r="A10" s="243"/>
      <c r="B10" s="239" t="s">
        <v>134</v>
      </c>
      <c r="C10" s="239" t="s">
        <v>140</v>
      </c>
      <c r="D10" s="239" t="s">
        <v>136</v>
      </c>
      <c r="E10" s="244" t="s">
        <v>145</v>
      </c>
      <c r="F10" s="244" t="s">
        <v>146</v>
      </c>
      <c r="G10" s="242">
        <v>5028800</v>
      </c>
      <c r="H10" s="242">
        <v>5028800</v>
      </c>
      <c r="I10" s="269">
        <v>3040000</v>
      </c>
      <c r="J10" s="269">
        <v>3040000</v>
      </c>
      <c r="K10" s="269">
        <v>0</v>
      </c>
      <c r="L10" s="274" t="s">
        <v>147</v>
      </c>
      <c r="M10" s="274" t="s">
        <v>148</v>
      </c>
      <c r="N10" s="276">
        <f t="shared" si="1"/>
        <v>-1988800</v>
      </c>
      <c r="O10" s="275"/>
      <c r="P10" s="275"/>
    </row>
    <row r="11" s="217" customFormat="1" customHeight="1" spans="1:16">
      <c r="A11" s="243"/>
      <c r="B11" s="239" t="s">
        <v>149</v>
      </c>
      <c r="C11" s="239">
        <v>99</v>
      </c>
      <c r="D11" s="239" t="s">
        <v>150</v>
      </c>
      <c r="E11" s="244" t="s">
        <v>151</v>
      </c>
      <c r="F11" s="244" t="s">
        <v>152</v>
      </c>
      <c r="G11" s="242">
        <v>21808000</v>
      </c>
      <c r="H11" s="242">
        <v>21808000</v>
      </c>
      <c r="I11" s="269">
        <v>33450000</v>
      </c>
      <c r="J11" s="269">
        <v>33450000</v>
      </c>
      <c r="K11" s="269">
        <v>0</v>
      </c>
      <c r="L11" s="274" t="s">
        <v>153</v>
      </c>
      <c r="M11" s="274" t="s">
        <v>154</v>
      </c>
      <c r="N11" s="276">
        <f t="shared" si="1"/>
        <v>11642000</v>
      </c>
      <c r="O11" s="275"/>
      <c r="P11" s="275"/>
    </row>
    <row r="12" s="217" customFormat="1" customHeight="1" spans="1:16">
      <c r="A12" s="243"/>
      <c r="B12" s="239">
        <v>213</v>
      </c>
      <c r="C12" s="239" t="s">
        <v>155</v>
      </c>
      <c r="D12" s="239" t="s">
        <v>156</v>
      </c>
      <c r="E12" s="244" t="s">
        <v>157</v>
      </c>
      <c r="F12" s="244" t="s">
        <v>158</v>
      </c>
      <c r="G12" s="242">
        <v>10684800</v>
      </c>
      <c r="H12" s="242">
        <v>10684800</v>
      </c>
      <c r="I12" s="269">
        <v>11150000</v>
      </c>
      <c r="J12" s="269">
        <v>11150000</v>
      </c>
      <c r="K12" s="269">
        <v>0</v>
      </c>
      <c r="L12" s="274" t="s">
        <v>159</v>
      </c>
      <c r="M12" s="274" t="s">
        <v>160</v>
      </c>
      <c r="N12" s="276">
        <f t="shared" si="1"/>
        <v>465200</v>
      </c>
      <c r="O12" s="275"/>
      <c r="P12" s="275"/>
    </row>
    <row r="13" s="217" customFormat="1" customHeight="1" spans="1:16">
      <c r="A13" s="243"/>
      <c r="B13" s="239" t="s">
        <v>134</v>
      </c>
      <c r="C13" s="239" t="s">
        <v>161</v>
      </c>
      <c r="D13" s="239" t="s">
        <v>136</v>
      </c>
      <c r="E13" s="244" t="s">
        <v>162</v>
      </c>
      <c r="F13" s="244" t="s">
        <v>163</v>
      </c>
      <c r="G13" s="242">
        <v>500000</v>
      </c>
      <c r="H13" s="242">
        <v>500000</v>
      </c>
      <c r="I13" s="269">
        <v>550000</v>
      </c>
      <c r="J13" s="269">
        <v>550000</v>
      </c>
      <c r="K13" s="269">
        <v>0</v>
      </c>
      <c r="L13" s="274" t="s">
        <v>164</v>
      </c>
      <c r="M13" s="274" t="s">
        <v>165</v>
      </c>
      <c r="N13" s="276">
        <f t="shared" si="1"/>
        <v>50000</v>
      </c>
      <c r="O13" s="275"/>
      <c r="P13" s="275">
        <v>5</v>
      </c>
    </row>
    <row r="14" s="217" customFormat="1" customHeight="1" spans="1:16">
      <c r="A14" s="243"/>
      <c r="B14" s="239" t="s">
        <v>134</v>
      </c>
      <c r="C14" s="239" t="s">
        <v>166</v>
      </c>
      <c r="D14" s="239" t="s">
        <v>136</v>
      </c>
      <c r="E14" s="245" t="s">
        <v>167</v>
      </c>
      <c r="F14" s="244" t="s">
        <v>168</v>
      </c>
      <c r="G14" s="242">
        <v>260000</v>
      </c>
      <c r="H14" s="242">
        <v>260000</v>
      </c>
      <c r="I14" s="269">
        <v>260000</v>
      </c>
      <c r="J14" s="269">
        <v>260000</v>
      </c>
      <c r="K14" s="269">
        <v>0</v>
      </c>
      <c r="L14" s="274"/>
      <c r="M14" s="274" t="s">
        <v>169</v>
      </c>
      <c r="N14" s="276">
        <f t="shared" si="1"/>
        <v>0</v>
      </c>
      <c r="O14" s="275">
        <v>10</v>
      </c>
      <c r="P14" s="275">
        <v>12</v>
      </c>
    </row>
    <row r="15" s="217" customFormat="1" customHeight="1" spans="1:16">
      <c r="A15" s="243"/>
      <c r="B15" s="239" t="s">
        <v>134</v>
      </c>
      <c r="C15" s="239" t="s">
        <v>166</v>
      </c>
      <c r="D15" s="239" t="s">
        <v>136</v>
      </c>
      <c r="E15" s="246"/>
      <c r="F15" s="244" t="s">
        <v>170</v>
      </c>
      <c r="G15" s="242">
        <v>200000</v>
      </c>
      <c r="H15" s="242">
        <v>54000</v>
      </c>
      <c r="I15" s="269">
        <v>200000</v>
      </c>
      <c r="J15" s="269">
        <v>200000</v>
      </c>
      <c r="K15" s="269">
        <v>0</v>
      </c>
      <c r="L15" s="270"/>
      <c r="M15" s="275"/>
      <c r="N15" s="276">
        <f t="shared" si="1"/>
        <v>0</v>
      </c>
      <c r="O15" s="275"/>
      <c r="P15" s="275"/>
    </row>
    <row r="16" s="217" customFormat="1" customHeight="1" spans="1:16">
      <c r="A16" s="243"/>
      <c r="B16" s="239" t="s">
        <v>134</v>
      </c>
      <c r="C16" s="239" t="s">
        <v>166</v>
      </c>
      <c r="D16" s="239" t="s">
        <v>136</v>
      </c>
      <c r="E16" s="247"/>
      <c r="F16" s="244" t="s">
        <v>171</v>
      </c>
      <c r="G16" s="242">
        <v>100000</v>
      </c>
      <c r="H16" s="242">
        <v>100000</v>
      </c>
      <c r="I16" s="269">
        <v>80000</v>
      </c>
      <c r="J16" s="269">
        <v>80000</v>
      </c>
      <c r="K16" s="269">
        <v>0</v>
      </c>
      <c r="L16" s="274"/>
      <c r="M16" s="275"/>
      <c r="N16" s="276">
        <f t="shared" si="1"/>
        <v>-20000</v>
      </c>
      <c r="O16" s="275"/>
      <c r="P16" s="275"/>
    </row>
    <row r="17" s="217" customFormat="1" customHeight="1" spans="1:16">
      <c r="A17" s="243"/>
      <c r="B17" s="239" t="s">
        <v>134</v>
      </c>
      <c r="C17" s="239" t="s">
        <v>172</v>
      </c>
      <c r="D17" s="239" t="s">
        <v>156</v>
      </c>
      <c r="E17" s="244" t="s">
        <v>173</v>
      </c>
      <c r="F17" s="244" t="s">
        <v>174</v>
      </c>
      <c r="G17" s="242">
        <v>300000</v>
      </c>
      <c r="H17" s="242">
        <v>300000</v>
      </c>
      <c r="I17" s="269">
        <v>270000</v>
      </c>
      <c r="J17" s="269">
        <v>270000</v>
      </c>
      <c r="K17" s="269">
        <v>0</v>
      </c>
      <c r="L17" s="274"/>
      <c r="M17" s="274" t="s">
        <v>175</v>
      </c>
      <c r="N17" s="276">
        <f t="shared" si="1"/>
        <v>-30000</v>
      </c>
      <c r="O17" s="275"/>
      <c r="P17" s="275">
        <v>13</v>
      </c>
    </row>
    <row r="18" s="217" customFormat="1" customHeight="1" spans="1:16">
      <c r="A18" s="243"/>
      <c r="B18" s="239" t="s">
        <v>134</v>
      </c>
      <c r="C18" s="239" t="s">
        <v>172</v>
      </c>
      <c r="D18" s="239" t="s">
        <v>136</v>
      </c>
      <c r="E18" s="241"/>
      <c r="F18" s="244" t="s">
        <v>176</v>
      </c>
      <c r="G18" s="242">
        <v>1090000</v>
      </c>
      <c r="H18" s="242">
        <v>920000</v>
      </c>
      <c r="I18" s="269">
        <v>990000</v>
      </c>
      <c r="J18" s="269">
        <v>990000</v>
      </c>
      <c r="K18" s="269">
        <v>0</v>
      </c>
      <c r="L18" s="274"/>
      <c r="M18" s="275"/>
      <c r="N18" s="276">
        <f t="shared" si="1"/>
        <v>-100000</v>
      </c>
      <c r="O18" s="275"/>
      <c r="P18" s="275"/>
    </row>
    <row r="19" s="217" customFormat="1" customHeight="1" spans="1:16">
      <c r="A19" s="243"/>
      <c r="B19" s="239" t="s">
        <v>134</v>
      </c>
      <c r="C19" s="239" t="s">
        <v>177</v>
      </c>
      <c r="D19" s="239" t="s">
        <v>178</v>
      </c>
      <c r="E19" s="244" t="s">
        <v>179</v>
      </c>
      <c r="F19" s="244" t="s">
        <v>180</v>
      </c>
      <c r="G19" s="242"/>
      <c r="H19" s="242">
        <v>420000</v>
      </c>
      <c r="I19" s="269">
        <v>350000</v>
      </c>
      <c r="J19" s="269">
        <v>350000</v>
      </c>
      <c r="K19" s="269">
        <v>0</v>
      </c>
      <c r="L19" s="274" t="s">
        <v>181</v>
      </c>
      <c r="M19" s="275"/>
      <c r="N19" s="276">
        <f t="shared" si="1"/>
        <v>350000</v>
      </c>
      <c r="O19" s="275">
        <v>35</v>
      </c>
      <c r="P19" s="275"/>
    </row>
    <row r="20" s="217" customFormat="1" customHeight="1" spans="1:16">
      <c r="A20" s="243"/>
      <c r="B20" s="239" t="s">
        <v>134</v>
      </c>
      <c r="C20" s="239" t="s">
        <v>161</v>
      </c>
      <c r="D20" s="239" t="s">
        <v>136</v>
      </c>
      <c r="E20" s="244"/>
      <c r="F20" s="244" t="s">
        <v>182</v>
      </c>
      <c r="G20" s="242">
        <v>700000</v>
      </c>
      <c r="H20" s="242">
        <v>700000</v>
      </c>
      <c r="I20" s="269">
        <v>766000</v>
      </c>
      <c r="J20" s="269">
        <v>766000</v>
      </c>
      <c r="K20" s="269">
        <v>0</v>
      </c>
      <c r="L20" s="274" t="s">
        <v>183</v>
      </c>
      <c r="M20" s="274" t="s">
        <v>184</v>
      </c>
      <c r="N20" s="276">
        <f t="shared" si="1"/>
        <v>66000</v>
      </c>
      <c r="O20" s="275"/>
      <c r="P20" s="275">
        <v>2</v>
      </c>
    </row>
    <row r="21" s="217" customFormat="1" customHeight="1" spans="1:16">
      <c r="A21" s="243"/>
      <c r="B21" s="239" t="s">
        <v>185</v>
      </c>
      <c r="C21" s="239">
        <v>10</v>
      </c>
      <c r="D21" s="239" t="s">
        <v>156</v>
      </c>
      <c r="E21" s="244"/>
      <c r="F21" s="244" t="s">
        <v>186</v>
      </c>
      <c r="G21" s="242">
        <v>748000</v>
      </c>
      <c r="H21" s="242"/>
      <c r="I21" s="269">
        <v>1065000</v>
      </c>
      <c r="J21" s="269">
        <v>1065000</v>
      </c>
      <c r="K21" s="269">
        <v>0</v>
      </c>
      <c r="L21" s="274"/>
      <c r="M21" s="275"/>
      <c r="N21" s="276">
        <f t="shared" si="1"/>
        <v>317000</v>
      </c>
      <c r="O21" s="275"/>
      <c r="P21" s="275"/>
    </row>
    <row r="22" s="217" customFormat="1" customHeight="1" spans="1:16">
      <c r="A22" s="243"/>
      <c r="B22" s="239" t="s">
        <v>185</v>
      </c>
      <c r="C22" s="239">
        <v>10</v>
      </c>
      <c r="D22" s="239" t="s">
        <v>156</v>
      </c>
      <c r="E22" s="244"/>
      <c r="F22" s="244" t="s">
        <v>187</v>
      </c>
      <c r="G22" s="242">
        <v>1256800</v>
      </c>
      <c r="H22" s="242"/>
      <c r="I22" s="269">
        <v>963000</v>
      </c>
      <c r="J22" s="269">
        <v>963000</v>
      </c>
      <c r="K22" s="269">
        <v>0</v>
      </c>
      <c r="L22" s="274" t="s">
        <v>188</v>
      </c>
      <c r="M22" s="275"/>
      <c r="N22" s="276">
        <f t="shared" si="1"/>
        <v>-293800</v>
      </c>
      <c r="O22" s="275"/>
      <c r="P22" s="275"/>
    </row>
    <row r="23" s="217" customFormat="1" customHeight="1" spans="1:16">
      <c r="A23" s="243"/>
      <c r="B23" s="239" t="s">
        <v>185</v>
      </c>
      <c r="C23" s="239">
        <v>10</v>
      </c>
      <c r="D23" s="239" t="s">
        <v>156</v>
      </c>
      <c r="E23" s="244"/>
      <c r="F23" s="244" t="s">
        <v>189</v>
      </c>
      <c r="G23" s="242"/>
      <c r="H23" s="242"/>
      <c r="I23" s="269">
        <v>846000</v>
      </c>
      <c r="J23" s="269">
        <v>846000</v>
      </c>
      <c r="K23" s="269">
        <v>0</v>
      </c>
      <c r="L23" s="274" t="s">
        <v>190</v>
      </c>
      <c r="M23" s="274" t="s">
        <v>191</v>
      </c>
      <c r="N23" s="276">
        <f t="shared" si="1"/>
        <v>846000</v>
      </c>
      <c r="O23" s="275"/>
      <c r="P23" s="275"/>
    </row>
    <row r="24" s="217" customFormat="1" customHeight="1" spans="1:16">
      <c r="A24" s="243"/>
      <c r="B24" s="239" t="s">
        <v>185</v>
      </c>
      <c r="C24" s="239">
        <v>10</v>
      </c>
      <c r="D24" s="239" t="s">
        <v>156</v>
      </c>
      <c r="E24" s="244"/>
      <c r="F24" s="244" t="s">
        <v>192</v>
      </c>
      <c r="G24" s="242">
        <v>200000</v>
      </c>
      <c r="H24" s="242">
        <v>200000</v>
      </c>
      <c r="I24" s="269">
        <v>200000</v>
      </c>
      <c r="J24" s="269">
        <v>200000</v>
      </c>
      <c r="K24" s="269"/>
      <c r="L24" s="274"/>
      <c r="M24" s="275"/>
      <c r="N24" s="276">
        <f t="shared" si="1"/>
        <v>0</v>
      </c>
      <c r="O24" s="275"/>
      <c r="P24" s="275"/>
    </row>
    <row r="25" s="217" customFormat="1" customHeight="1" spans="1:16">
      <c r="A25" s="243"/>
      <c r="B25" s="239" t="s">
        <v>185</v>
      </c>
      <c r="C25" s="239" t="s">
        <v>193</v>
      </c>
      <c r="D25" s="239" t="s">
        <v>136</v>
      </c>
      <c r="E25" s="245" t="s">
        <v>179</v>
      </c>
      <c r="F25" s="244" t="s">
        <v>194</v>
      </c>
      <c r="G25" s="242"/>
      <c r="H25" s="242">
        <v>130000</v>
      </c>
      <c r="I25" s="269">
        <v>230000</v>
      </c>
      <c r="J25" s="269">
        <v>230000</v>
      </c>
      <c r="K25" s="269">
        <v>0</v>
      </c>
      <c r="L25" s="274" t="s">
        <v>195</v>
      </c>
      <c r="M25" s="274" t="s">
        <v>191</v>
      </c>
      <c r="N25" s="276">
        <f t="shared" si="1"/>
        <v>230000</v>
      </c>
      <c r="O25" s="275"/>
      <c r="P25" s="275"/>
    </row>
    <row r="26" s="217" customFormat="1" customHeight="1" spans="1:16">
      <c r="A26" s="243"/>
      <c r="B26" s="239" t="s">
        <v>149</v>
      </c>
      <c r="C26" s="239" t="s">
        <v>135</v>
      </c>
      <c r="D26" s="239" t="s">
        <v>136</v>
      </c>
      <c r="E26" s="246"/>
      <c r="F26" s="244" t="s">
        <v>196</v>
      </c>
      <c r="G26" s="242"/>
      <c r="H26" s="242">
        <v>50000</v>
      </c>
      <c r="I26" s="269">
        <v>1000000</v>
      </c>
      <c r="J26" s="269">
        <v>1000000</v>
      </c>
      <c r="K26" s="277">
        <v>0</v>
      </c>
      <c r="L26" s="274" t="s">
        <v>197</v>
      </c>
      <c r="M26" s="274" t="s">
        <v>191</v>
      </c>
      <c r="N26" s="276">
        <f t="shared" si="1"/>
        <v>1000000</v>
      </c>
      <c r="O26" s="275"/>
      <c r="P26" s="275"/>
    </row>
    <row r="27" s="217" customFormat="1" customHeight="1" spans="1:16">
      <c r="A27" s="243"/>
      <c r="B27" s="239" t="s">
        <v>149</v>
      </c>
      <c r="C27" s="239" t="s">
        <v>135</v>
      </c>
      <c r="D27" s="239" t="s">
        <v>136</v>
      </c>
      <c r="E27" s="247"/>
      <c r="F27" s="244" t="s">
        <v>198</v>
      </c>
      <c r="G27" s="242"/>
      <c r="H27" s="242">
        <v>700000</v>
      </c>
      <c r="I27" s="269">
        <v>1000000</v>
      </c>
      <c r="J27" s="269">
        <v>1000000</v>
      </c>
      <c r="K27" s="277">
        <v>0</v>
      </c>
      <c r="L27" s="274" t="s">
        <v>199</v>
      </c>
      <c r="M27" s="274" t="s">
        <v>191</v>
      </c>
      <c r="N27" s="276">
        <f t="shared" si="1"/>
        <v>1000000</v>
      </c>
      <c r="O27" s="275"/>
      <c r="P27" s="275"/>
    </row>
    <row r="28" s="217" customFormat="1" customHeight="1" spans="1:16">
      <c r="A28" s="243"/>
      <c r="B28" s="239" t="s">
        <v>134</v>
      </c>
      <c r="C28" s="239" t="s">
        <v>150</v>
      </c>
      <c r="D28" s="239" t="s">
        <v>200</v>
      </c>
      <c r="E28" s="244" t="s">
        <v>201</v>
      </c>
      <c r="F28" s="244" t="s">
        <v>202</v>
      </c>
      <c r="G28" s="242">
        <v>300000</v>
      </c>
      <c r="H28" s="242">
        <v>228500</v>
      </c>
      <c r="I28" s="269">
        <v>200000</v>
      </c>
      <c r="J28" s="269">
        <v>200000</v>
      </c>
      <c r="K28" s="269">
        <v>0</v>
      </c>
      <c r="L28" s="274" t="s">
        <v>203</v>
      </c>
      <c r="M28" s="274" t="s">
        <v>204</v>
      </c>
      <c r="N28" s="276">
        <f t="shared" si="1"/>
        <v>-100000</v>
      </c>
      <c r="O28" s="275"/>
      <c r="P28" s="278">
        <v>49.7</v>
      </c>
    </row>
    <row r="29" s="217" customFormat="1" customHeight="1" spans="1:16">
      <c r="A29" s="243"/>
      <c r="B29" s="239" t="s">
        <v>134</v>
      </c>
      <c r="C29" s="239" t="s">
        <v>150</v>
      </c>
      <c r="D29" s="239" t="s">
        <v>156</v>
      </c>
      <c r="E29" s="244"/>
      <c r="F29" s="244" t="s">
        <v>205</v>
      </c>
      <c r="G29" s="242"/>
      <c r="H29" s="242">
        <v>210000</v>
      </c>
      <c r="I29" s="269">
        <v>163000</v>
      </c>
      <c r="J29" s="269">
        <v>163000</v>
      </c>
      <c r="K29" s="269">
        <v>0</v>
      </c>
      <c r="L29" s="274"/>
      <c r="M29" s="275"/>
      <c r="N29" s="276">
        <f t="shared" si="1"/>
        <v>163000</v>
      </c>
      <c r="O29" s="275"/>
      <c r="P29" s="279"/>
    </row>
    <row r="30" s="217" customFormat="1" customHeight="1" spans="1:16">
      <c r="A30" s="243"/>
      <c r="B30" s="239" t="s">
        <v>134</v>
      </c>
      <c r="C30" s="239" t="s">
        <v>150</v>
      </c>
      <c r="D30" s="239" t="s">
        <v>156</v>
      </c>
      <c r="E30" s="244"/>
      <c r="F30" s="244" t="s">
        <v>206</v>
      </c>
      <c r="G30" s="242">
        <v>30000</v>
      </c>
      <c r="H30" s="242">
        <v>30000</v>
      </c>
      <c r="I30" s="269">
        <v>30000</v>
      </c>
      <c r="J30" s="269">
        <v>30000</v>
      </c>
      <c r="K30" s="269">
        <v>0</v>
      </c>
      <c r="L30" s="274"/>
      <c r="M30" s="275"/>
      <c r="N30" s="276">
        <f t="shared" si="1"/>
        <v>0</v>
      </c>
      <c r="O30" s="275"/>
      <c r="P30" s="279"/>
    </row>
    <row r="31" s="217" customFormat="1" customHeight="1" spans="1:16">
      <c r="A31" s="243"/>
      <c r="B31" s="239" t="s">
        <v>134</v>
      </c>
      <c r="C31" s="239" t="s">
        <v>150</v>
      </c>
      <c r="D31" s="239" t="s">
        <v>155</v>
      </c>
      <c r="E31" s="244"/>
      <c r="F31" s="244" t="s">
        <v>207</v>
      </c>
      <c r="G31" s="242">
        <v>519000</v>
      </c>
      <c r="H31" s="242">
        <v>519000</v>
      </c>
      <c r="I31" s="269">
        <v>519000</v>
      </c>
      <c r="J31" s="269">
        <v>519000</v>
      </c>
      <c r="K31" s="269">
        <v>0</v>
      </c>
      <c r="L31" s="274"/>
      <c r="M31" s="275"/>
      <c r="N31" s="276">
        <f t="shared" si="1"/>
        <v>0</v>
      </c>
      <c r="O31" s="275"/>
      <c r="P31" s="279"/>
    </row>
    <row r="32" s="217" customFormat="1" customHeight="1" spans="1:16">
      <c r="A32" s="243"/>
      <c r="B32" s="239" t="s">
        <v>134</v>
      </c>
      <c r="C32" s="239" t="s">
        <v>150</v>
      </c>
      <c r="D32" s="239" t="s">
        <v>208</v>
      </c>
      <c r="E32" s="244"/>
      <c r="F32" s="244" t="s">
        <v>209</v>
      </c>
      <c r="G32" s="242">
        <v>80000</v>
      </c>
      <c r="H32" s="242">
        <v>80000</v>
      </c>
      <c r="I32" s="269">
        <v>60000</v>
      </c>
      <c r="J32" s="269">
        <v>60000</v>
      </c>
      <c r="K32" s="269">
        <v>0</v>
      </c>
      <c r="L32" s="274"/>
      <c r="M32" s="275"/>
      <c r="N32" s="276">
        <f t="shared" si="1"/>
        <v>-20000</v>
      </c>
      <c r="O32" s="275"/>
      <c r="P32" s="279"/>
    </row>
    <row r="33" s="217" customFormat="1" customHeight="1" spans="1:16">
      <c r="A33" s="243"/>
      <c r="B33" s="239" t="s">
        <v>134</v>
      </c>
      <c r="C33" s="239" t="s">
        <v>193</v>
      </c>
      <c r="D33" s="239" t="s">
        <v>200</v>
      </c>
      <c r="E33" s="244"/>
      <c r="F33" s="244" t="s">
        <v>210</v>
      </c>
      <c r="G33" s="242">
        <v>300000</v>
      </c>
      <c r="H33" s="242">
        <v>228500</v>
      </c>
      <c r="I33" s="269">
        <v>200000</v>
      </c>
      <c r="J33" s="269">
        <v>200000</v>
      </c>
      <c r="K33" s="269">
        <v>0</v>
      </c>
      <c r="L33" s="274" t="s">
        <v>203</v>
      </c>
      <c r="M33" s="275"/>
      <c r="N33" s="276">
        <f t="shared" si="1"/>
        <v>-100000</v>
      </c>
      <c r="O33" s="275"/>
      <c r="P33" s="279"/>
    </row>
    <row r="34" s="217" customFormat="1" customHeight="1" spans="1:16">
      <c r="A34" s="243"/>
      <c r="B34" s="239" t="s">
        <v>134</v>
      </c>
      <c r="C34" s="239" t="s">
        <v>193</v>
      </c>
      <c r="D34" s="239" t="s">
        <v>156</v>
      </c>
      <c r="E34" s="244"/>
      <c r="F34" s="244" t="s">
        <v>211</v>
      </c>
      <c r="G34" s="242">
        <v>510000</v>
      </c>
      <c r="H34" s="242">
        <v>510000</v>
      </c>
      <c r="I34" s="269">
        <v>510000</v>
      </c>
      <c r="J34" s="269">
        <v>510000</v>
      </c>
      <c r="K34" s="269">
        <v>0</v>
      </c>
      <c r="L34" s="274"/>
      <c r="M34" s="275"/>
      <c r="N34" s="276">
        <f t="shared" si="1"/>
        <v>0</v>
      </c>
      <c r="O34" s="275"/>
      <c r="P34" s="279"/>
    </row>
    <row r="35" s="217" customFormat="1" customHeight="1" spans="1:16">
      <c r="A35" s="243"/>
      <c r="B35" s="239" t="s">
        <v>134</v>
      </c>
      <c r="C35" s="239" t="s">
        <v>193</v>
      </c>
      <c r="D35" s="239" t="s">
        <v>136</v>
      </c>
      <c r="E35" s="244"/>
      <c r="F35" s="244" t="s">
        <v>212</v>
      </c>
      <c r="G35" s="242"/>
      <c r="H35" s="242">
        <v>200000</v>
      </c>
      <c r="I35" s="269">
        <v>170000</v>
      </c>
      <c r="J35" s="269">
        <v>170000</v>
      </c>
      <c r="K35" s="269">
        <v>0</v>
      </c>
      <c r="L35" s="274"/>
      <c r="M35" s="275"/>
      <c r="N35" s="276">
        <f t="shared" si="1"/>
        <v>170000</v>
      </c>
      <c r="O35" s="275"/>
      <c r="P35" s="280"/>
    </row>
    <row r="36" s="217" customFormat="1" customHeight="1" spans="1:16">
      <c r="A36" s="243"/>
      <c r="B36" s="239">
        <v>201</v>
      </c>
      <c r="C36" s="239" t="s">
        <v>150</v>
      </c>
      <c r="D36" s="239" t="s">
        <v>136</v>
      </c>
      <c r="E36" s="244" t="s">
        <v>201</v>
      </c>
      <c r="F36" s="244" t="s">
        <v>213</v>
      </c>
      <c r="G36" s="242"/>
      <c r="H36" s="242"/>
      <c r="I36" s="269">
        <v>100000</v>
      </c>
      <c r="J36" s="269">
        <v>100000</v>
      </c>
      <c r="K36" s="269">
        <v>0</v>
      </c>
      <c r="L36" s="274" t="s">
        <v>214</v>
      </c>
      <c r="M36" s="275"/>
      <c r="N36" s="276"/>
      <c r="O36" s="275"/>
      <c r="P36" s="280"/>
    </row>
    <row r="37" s="217" customFormat="1" customHeight="1" spans="1:16">
      <c r="A37" s="243"/>
      <c r="B37" s="239">
        <v>201</v>
      </c>
      <c r="C37" s="248" t="s">
        <v>135</v>
      </c>
      <c r="D37" s="239" t="s">
        <v>136</v>
      </c>
      <c r="E37" s="244"/>
      <c r="F37" s="244" t="s">
        <v>215</v>
      </c>
      <c r="G37" s="242">
        <v>400000</v>
      </c>
      <c r="H37" s="242">
        <v>200000</v>
      </c>
      <c r="I37" s="269">
        <v>300000</v>
      </c>
      <c r="J37" s="269">
        <v>300000</v>
      </c>
      <c r="K37" s="269">
        <v>0</v>
      </c>
      <c r="L37" s="274" t="s">
        <v>216</v>
      </c>
      <c r="M37" s="275"/>
      <c r="N37" s="276">
        <f t="shared" ref="N37:N71" si="2">I37-G37</f>
        <v>-100000</v>
      </c>
      <c r="O37" s="275"/>
      <c r="P37" s="275"/>
    </row>
    <row r="38" s="217" customFormat="1" customHeight="1" spans="1:16">
      <c r="A38" s="243"/>
      <c r="B38" s="239" t="s">
        <v>134</v>
      </c>
      <c r="C38" s="239" t="s">
        <v>217</v>
      </c>
      <c r="D38" s="239" t="s">
        <v>136</v>
      </c>
      <c r="E38" s="245" t="s">
        <v>218</v>
      </c>
      <c r="F38" s="244" t="s">
        <v>219</v>
      </c>
      <c r="G38" s="249">
        <v>240000</v>
      </c>
      <c r="H38" s="249">
        <v>240000</v>
      </c>
      <c r="I38" s="269">
        <v>240000</v>
      </c>
      <c r="J38" s="269">
        <v>240000</v>
      </c>
      <c r="K38" s="269">
        <v>0</v>
      </c>
      <c r="L38" s="274"/>
      <c r="M38" s="275"/>
      <c r="N38" s="276">
        <f t="shared" si="2"/>
        <v>0</v>
      </c>
      <c r="O38" s="275"/>
      <c r="P38" s="275"/>
    </row>
    <row r="39" s="217" customFormat="1" customHeight="1" spans="1:16">
      <c r="A39" s="243"/>
      <c r="B39" s="239" t="s">
        <v>134</v>
      </c>
      <c r="C39" s="239" t="s">
        <v>217</v>
      </c>
      <c r="D39" s="239" t="s">
        <v>136</v>
      </c>
      <c r="E39" s="246"/>
      <c r="F39" s="244" t="s">
        <v>220</v>
      </c>
      <c r="G39" s="242">
        <v>160000</v>
      </c>
      <c r="H39" s="242">
        <v>160000</v>
      </c>
      <c r="I39" s="269">
        <v>160000</v>
      </c>
      <c r="J39" s="269">
        <v>160000</v>
      </c>
      <c r="K39" s="269">
        <v>0</v>
      </c>
      <c r="L39" s="274"/>
      <c r="M39" s="275"/>
      <c r="N39" s="276">
        <f t="shared" si="2"/>
        <v>0</v>
      </c>
      <c r="O39" s="275"/>
      <c r="P39" s="275"/>
    </row>
    <row r="40" s="217" customFormat="1" customHeight="1" spans="1:16">
      <c r="A40" s="243"/>
      <c r="B40" s="239" t="s">
        <v>134</v>
      </c>
      <c r="C40" s="239" t="s">
        <v>217</v>
      </c>
      <c r="D40" s="239" t="s">
        <v>136</v>
      </c>
      <c r="E40" s="247"/>
      <c r="F40" s="244" t="s">
        <v>221</v>
      </c>
      <c r="G40" s="242">
        <v>320000</v>
      </c>
      <c r="H40" s="242">
        <v>320000</v>
      </c>
      <c r="I40" s="269">
        <v>300000</v>
      </c>
      <c r="J40" s="269">
        <v>300000</v>
      </c>
      <c r="K40" s="269">
        <v>0</v>
      </c>
      <c r="L40" s="274" t="s">
        <v>222</v>
      </c>
      <c r="M40" s="274" t="s">
        <v>223</v>
      </c>
      <c r="N40" s="276">
        <f t="shared" si="2"/>
        <v>-20000</v>
      </c>
      <c r="O40" s="275"/>
      <c r="P40" s="275">
        <v>2</v>
      </c>
    </row>
    <row r="41" s="217" customFormat="1" customHeight="1" spans="1:16">
      <c r="A41" s="243"/>
      <c r="B41" s="239" t="s">
        <v>134</v>
      </c>
      <c r="C41" s="239">
        <v>26</v>
      </c>
      <c r="D41" s="239">
        <v>99</v>
      </c>
      <c r="E41" s="244" t="s">
        <v>224</v>
      </c>
      <c r="F41" s="244" t="s">
        <v>225</v>
      </c>
      <c r="G41" s="242">
        <v>340000</v>
      </c>
      <c r="H41" s="242">
        <v>340000</v>
      </c>
      <c r="I41" s="269">
        <v>390000</v>
      </c>
      <c r="J41" s="269">
        <v>390000</v>
      </c>
      <c r="K41" s="269">
        <v>0</v>
      </c>
      <c r="L41" s="274" t="s">
        <v>226</v>
      </c>
      <c r="M41" s="274" t="s">
        <v>227</v>
      </c>
      <c r="N41" s="276">
        <f t="shared" si="2"/>
        <v>50000</v>
      </c>
      <c r="O41" s="275"/>
      <c r="P41" s="275"/>
    </row>
    <row r="42" s="217" customFormat="1" customHeight="1" spans="1:16">
      <c r="A42" s="243"/>
      <c r="B42" s="239" t="s">
        <v>134</v>
      </c>
      <c r="C42" s="239" t="s">
        <v>161</v>
      </c>
      <c r="D42" s="239" t="s">
        <v>136</v>
      </c>
      <c r="E42" s="244" t="s">
        <v>228</v>
      </c>
      <c r="F42" s="244" t="s">
        <v>229</v>
      </c>
      <c r="G42" s="242">
        <v>600000</v>
      </c>
      <c r="H42" s="242">
        <v>600000</v>
      </c>
      <c r="I42" s="269">
        <v>700000</v>
      </c>
      <c r="J42" s="269">
        <v>700000</v>
      </c>
      <c r="K42" s="269">
        <v>0</v>
      </c>
      <c r="L42" s="274" t="s">
        <v>230</v>
      </c>
      <c r="M42" s="274" t="s">
        <v>231</v>
      </c>
      <c r="N42" s="276">
        <f t="shared" si="2"/>
        <v>100000</v>
      </c>
      <c r="O42" s="275">
        <v>10</v>
      </c>
      <c r="P42" s="275"/>
    </row>
    <row r="43" s="217" customFormat="1" customHeight="1" spans="1:16">
      <c r="A43" s="243"/>
      <c r="B43" s="239" t="s">
        <v>134</v>
      </c>
      <c r="C43" s="239" t="s">
        <v>178</v>
      </c>
      <c r="D43" s="239" t="s">
        <v>156</v>
      </c>
      <c r="E43" s="244" t="s">
        <v>232</v>
      </c>
      <c r="F43" s="244" t="s">
        <v>233</v>
      </c>
      <c r="G43" s="242"/>
      <c r="H43" s="242"/>
      <c r="I43" s="269">
        <v>840000</v>
      </c>
      <c r="J43" s="269">
        <v>840000</v>
      </c>
      <c r="K43" s="269">
        <v>0</v>
      </c>
      <c r="L43" s="274"/>
      <c r="M43" s="274" t="s">
        <v>191</v>
      </c>
      <c r="N43" s="276">
        <f t="shared" si="2"/>
        <v>840000</v>
      </c>
      <c r="O43" s="275"/>
      <c r="P43" s="275"/>
    </row>
    <row r="44" s="217" customFormat="1" customHeight="1" spans="1:16">
      <c r="A44" s="243"/>
      <c r="B44" s="239" t="s">
        <v>134</v>
      </c>
      <c r="C44" s="239" t="s">
        <v>178</v>
      </c>
      <c r="D44" s="239" t="s">
        <v>178</v>
      </c>
      <c r="E44" s="241"/>
      <c r="F44" s="244" t="s">
        <v>234</v>
      </c>
      <c r="G44" s="242">
        <v>1954800</v>
      </c>
      <c r="H44" s="242">
        <v>1954800</v>
      </c>
      <c r="I44" s="269">
        <v>1730000</v>
      </c>
      <c r="J44" s="269">
        <v>1730000</v>
      </c>
      <c r="K44" s="269">
        <v>0</v>
      </c>
      <c r="L44" s="274" t="s">
        <v>235</v>
      </c>
      <c r="M44" s="274" t="s">
        <v>236</v>
      </c>
      <c r="N44" s="276">
        <f t="shared" si="2"/>
        <v>-224800</v>
      </c>
      <c r="O44" s="275"/>
      <c r="P44" s="275">
        <v>27.48</v>
      </c>
    </row>
    <row r="45" s="217" customFormat="1" customHeight="1" spans="1:16">
      <c r="A45" s="243"/>
      <c r="B45" s="239" t="s">
        <v>134</v>
      </c>
      <c r="C45" s="239" t="s">
        <v>178</v>
      </c>
      <c r="D45" s="239" t="s">
        <v>155</v>
      </c>
      <c r="E45" s="241"/>
      <c r="F45" s="244" t="s">
        <v>237</v>
      </c>
      <c r="G45" s="242"/>
      <c r="H45" s="242"/>
      <c r="I45" s="269">
        <v>1000000</v>
      </c>
      <c r="J45" s="269">
        <v>1000000</v>
      </c>
      <c r="K45" s="269">
        <v>0</v>
      </c>
      <c r="L45" s="274"/>
      <c r="M45" s="274" t="s">
        <v>191</v>
      </c>
      <c r="N45" s="276">
        <f t="shared" si="2"/>
        <v>1000000</v>
      </c>
      <c r="O45" s="275">
        <v>100</v>
      </c>
      <c r="P45" s="275"/>
    </row>
    <row r="46" s="217" customFormat="1" customHeight="1" spans="1:16">
      <c r="A46" s="243"/>
      <c r="B46" s="239" t="s">
        <v>134</v>
      </c>
      <c r="C46" s="239" t="s">
        <v>200</v>
      </c>
      <c r="D46" s="239" t="s">
        <v>156</v>
      </c>
      <c r="E46" s="244" t="s">
        <v>238</v>
      </c>
      <c r="F46" s="244" t="s">
        <v>239</v>
      </c>
      <c r="G46" s="242"/>
      <c r="H46" s="242"/>
      <c r="I46" s="269">
        <v>340000</v>
      </c>
      <c r="J46" s="269">
        <v>340000</v>
      </c>
      <c r="K46" s="269">
        <v>0</v>
      </c>
      <c r="L46" s="274"/>
      <c r="M46" s="274" t="s">
        <v>191</v>
      </c>
      <c r="N46" s="276">
        <f t="shared" si="2"/>
        <v>340000</v>
      </c>
      <c r="O46" s="275"/>
      <c r="P46" s="275"/>
    </row>
    <row r="47" s="217" customFormat="1" customHeight="1" spans="1:16">
      <c r="A47" s="243"/>
      <c r="B47" s="239" t="s">
        <v>134</v>
      </c>
      <c r="C47" s="239" t="s">
        <v>200</v>
      </c>
      <c r="D47" s="239" t="s">
        <v>200</v>
      </c>
      <c r="E47" s="244" t="s">
        <v>238</v>
      </c>
      <c r="F47" s="244" t="s">
        <v>240</v>
      </c>
      <c r="G47" s="242"/>
      <c r="H47" s="242"/>
      <c r="I47" s="269">
        <v>400000</v>
      </c>
      <c r="J47" s="269">
        <v>400000</v>
      </c>
      <c r="K47" s="269">
        <v>0</v>
      </c>
      <c r="L47" s="274" t="s">
        <v>241</v>
      </c>
      <c r="M47" s="275"/>
      <c r="N47" s="276">
        <f t="shared" si="2"/>
        <v>400000</v>
      </c>
      <c r="O47" s="275"/>
      <c r="P47" s="275"/>
    </row>
    <row r="48" s="217" customFormat="1" customHeight="1" spans="1:16">
      <c r="A48" s="243"/>
      <c r="B48" s="239" t="s">
        <v>134</v>
      </c>
      <c r="C48" s="239" t="s">
        <v>200</v>
      </c>
      <c r="D48" s="239" t="s">
        <v>136</v>
      </c>
      <c r="E48" s="244"/>
      <c r="F48" s="244" t="s">
        <v>242</v>
      </c>
      <c r="G48" s="242">
        <v>250000</v>
      </c>
      <c r="H48" s="242">
        <v>300000</v>
      </c>
      <c r="I48" s="269">
        <v>250000</v>
      </c>
      <c r="J48" s="269">
        <v>250000</v>
      </c>
      <c r="K48" s="269">
        <v>0</v>
      </c>
      <c r="L48" s="274" t="s">
        <v>243</v>
      </c>
      <c r="M48" s="275"/>
      <c r="N48" s="276">
        <f t="shared" si="2"/>
        <v>0</v>
      </c>
      <c r="O48" s="275"/>
      <c r="P48" s="275"/>
    </row>
    <row r="49" s="217" customFormat="1" customHeight="1" spans="1:16">
      <c r="A49" s="243"/>
      <c r="B49" s="239" t="s">
        <v>134</v>
      </c>
      <c r="C49" s="239" t="s">
        <v>200</v>
      </c>
      <c r="D49" s="239" t="s">
        <v>136</v>
      </c>
      <c r="E49" s="244"/>
      <c r="F49" s="244" t="s">
        <v>244</v>
      </c>
      <c r="G49" s="242">
        <v>200000</v>
      </c>
      <c r="H49" s="242">
        <v>120000</v>
      </c>
      <c r="I49" s="269">
        <v>200000</v>
      </c>
      <c r="J49" s="269">
        <v>200000</v>
      </c>
      <c r="K49" s="269">
        <v>0</v>
      </c>
      <c r="L49" s="274"/>
      <c r="M49" s="275"/>
      <c r="N49" s="276">
        <f t="shared" si="2"/>
        <v>0</v>
      </c>
      <c r="O49" s="275"/>
      <c r="P49" s="275"/>
    </row>
    <row r="50" s="217" customFormat="1" customHeight="1" spans="1:16">
      <c r="A50" s="243"/>
      <c r="B50" s="239" t="s">
        <v>134</v>
      </c>
      <c r="C50" s="239" t="s">
        <v>200</v>
      </c>
      <c r="D50" s="239" t="s">
        <v>136</v>
      </c>
      <c r="E50" s="244"/>
      <c r="F50" s="244" t="s">
        <v>245</v>
      </c>
      <c r="G50" s="242">
        <v>250000</v>
      </c>
      <c r="H50" s="242">
        <v>250000</v>
      </c>
      <c r="I50" s="269">
        <v>250000</v>
      </c>
      <c r="J50" s="269">
        <v>250000</v>
      </c>
      <c r="K50" s="269">
        <v>0</v>
      </c>
      <c r="L50" s="274"/>
      <c r="M50" s="275"/>
      <c r="N50" s="276">
        <f t="shared" si="2"/>
        <v>0</v>
      </c>
      <c r="O50" s="275"/>
      <c r="P50" s="275"/>
    </row>
    <row r="51" s="217" customFormat="1" customHeight="1" spans="1:16">
      <c r="A51" s="243"/>
      <c r="B51" s="239" t="s">
        <v>134</v>
      </c>
      <c r="C51" s="239" t="s">
        <v>156</v>
      </c>
      <c r="D51" s="239" t="s">
        <v>208</v>
      </c>
      <c r="E51" s="244"/>
      <c r="F51" s="244" t="s">
        <v>246</v>
      </c>
      <c r="G51" s="242">
        <v>400000</v>
      </c>
      <c r="H51" s="242">
        <v>400000</v>
      </c>
      <c r="I51" s="269">
        <v>340000</v>
      </c>
      <c r="J51" s="269">
        <v>340000</v>
      </c>
      <c r="K51" s="269">
        <v>0</v>
      </c>
      <c r="L51" s="274"/>
      <c r="M51" s="281" t="s">
        <v>247</v>
      </c>
      <c r="N51" s="276">
        <f t="shared" si="2"/>
        <v>-60000</v>
      </c>
      <c r="O51" s="275"/>
      <c r="P51" s="275">
        <v>6</v>
      </c>
    </row>
    <row r="52" s="217" customFormat="1" customHeight="1" spans="1:16">
      <c r="A52" s="243"/>
      <c r="B52" s="239" t="s">
        <v>134</v>
      </c>
      <c r="C52" s="239" t="s">
        <v>155</v>
      </c>
      <c r="D52" s="239" t="s">
        <v>208</v>
      </c>
      <c r="E52" s="244"/>
      <c r="F52" s="244" t="s">
        <v>248</v>
      </c>
      <c r="G52" s="242">
        <v>5000000</v>
      </c>
      <c r="H52" s="242">
        <v>2320000</v>
      </c>
      <c r="I52" s="269">
        <v>6500000</v>
      </c>
      <c r="J52" s="269">
        <v>6500000</v>
      </c>
      <c r="K52" s="269">
        <v>0</v>
      </c>
      <c r="L52" s="274" t="s">
        <v>249</v>
      </c>
      <c r="M52" s="275"/>
      <c r="N52" s="276">
        <f t="shared" si="2"/>
        <v>1500000</v>
      </c>
      <c r="O52" s="275"/>
      <c r="P52" s="275"/>
    </row>
    <row r="53" s="217" customFormat="1" customHeight="1" spans="1:16">
      <c r="A53" s="243"/>
      <c r="B53" s="239" t="s">
        <v>134</v>
      </c>
      <c r="C53" s="239" t="s">
        <v>208</v>
      </c>
      <c r="D53" s="239" t="s">
        <v>200</v>
      </c>
      <c r="E53" s="244"/>
      <c r="F53" s="244" t="s">
        <v>250</v>
      </c>
      <c r="G53" s="242">
        <v>3950000</v>
      </c>
      <c r="H53" s="242">
        <v>2420000</v>
      </c>
      <c r="I53" s="269">
        <v>4260000</v>
      </c>
      <c r="J53" s="269">
        <v>3260000</v>
      </c>
      <c r="K53" s="269">
        <v>1000000</v>
      </c>
      <c r="L53" s="274" t="s">
        <v>251</v>
      </c>
      <c r="M53" s="275"/>
      <c r="N53" s="276">
        <f t="shared" si="2"/>
        <v>310000</v>
      </c>
      <c r="O53" s="275"/>
      <c r="P53" s="275"/>
    </row>
    <row r="54" s="217" customFormat="1" customHeight="1" spans="1:16">
      <c r="A54" s="243"/>
      <c r="B54" s="239" t="s">
        <v>134</v>
      </c>
      <c r="C54" s="239" t="s">
        <v>252</v>
      </c>
      <c r="D54" s="239" t="s">
        <v>208</v>
      </c>
      <c r="E54" s="244"/>
      <c r="F54" s="244" t="s">
        <v>253</v>
      </c>
      <c r="G54" s="242">
        <v>3500000</v>
      </c>
      <c r="H54" s="242">
        <v>1600000</v>
      </c>
      <c r="I54" s="269">
        <v>3500000</v>
      </c>
      <c r="J54" s="269">
        <v>3500000</v>
      </c>
      <c r="K54" s="269">
        <v>0</v>
      </c>
      <c r="L54" s="274" t="s">
        <v>254</v>
      </c>
      <c r="M54" s="275"/>
      <c r="N54" s="276">
        <f t="shared" si="2"/>
        <v>0</v>
      </c>
      <c r="O54" s="275"/>
      <c r="P54" s="275"/>
    </row>
    <row r="55" s="217" customFormat="1" customHeight="1" spans="1:16">
      <c r="A55" s="243"/>
      <c r="B55" s="239" t="s">
        <v>255</v>
      </c>
      <c r="C55" s="239" t="s">
        <v>150</v>
      </c>
      <c r="D55" s="239" t="s">
        <v>136</v>
      </c>
      <c r="E55" s="244"/>
      <c r="F55" s="244" t="s">
        <v>256</v>
      </c>
      <c r="G55" s="242">
        <v>200000</v>
      </c>
      <c r="H55" s="242">
        <v>200000</v>
      </c>
      <c r="I55" s="269">
        <v>180000</v>
      </c>
      <c r="J55" s="269">
        <v>180000</v>
      </c>
      <c r="K55" s="269">
        <v>0</v>
      </c>
      <c r="L55" s="274"/>
      <c r="M55" s="274" t="s">
        <v>223</v>
      </c>
      <c r="N55" s="276">
        <f t="shared" si="2"/>
        <v>-20000</v>
      </c>
      <c r="O55" s="275"/>
      <c r="P55" s="275">
        <v>2</v>
      </c>
    </row>
    <row r="56" s="217" customFormat="1" customHeight="1" spans="1:16">
      <c r="A56" s="243"/>
      <c r="B56" s="239" t="s">
        <v>255</v>
      </c>
      <c r="C56" s="239" t="s">
        <v>150</v>
      </c>
      <c r="D56" s="239" t="s">
        <v>136</v>
      </c>
      <c r="E56" s="244"/>
      <c r="F56" s="244" t="s">
        <v>257</v>
      </c>
      <c r="G56" s="242">
        <v>3400000</v>
      </c>
      <c r="H56" s="242">
        <v>1545000</v>
      </c>
      <c r="I56" s="269">
        <v>3200000</v>
      </c>
      <c r="J56" s="269">
        <v>3200000</v>
      </c>
      <c r="K56" s="269">
        <v>0</v>
      </c>
      <c r="L56" s="274"/>
      <c r="M56" s="274" t="s">
        <v>258</v>
      </c>
      <c r="N56" s="276">
        <f t="shared" si="2"/>
        <v>-200000</v>
      </c>
      <c r="O56" s="275"/>
      <c r="P56" s="275">
        <v>20</v>
      </c>
    </row>
    <row r="57" s="217" customFormat="1" customHeight="1" spans="1:16">
      <c r="A57" s="243"/>
      <c r="B57" s="239" t="s">
        <v>149</v>
      </c>
      <c r="C57" s="239" t="s">
        <v>193</v>
      </c>
      <c r="D57" s="239" t="s">
        <v>150</v>
      </c>
      <c r="E57" s="244"/>
      <c r="F57" s="244" t="s">
        <v>259</v>
      </c>
      <c r="G57" s="242">
        <v>2000000</v>
      </c>
      <c r="H57" s="242">
        <v>500000</v>
      </c>
      <c r="I57" s="269">
        <v>2000000</v>
      </c>
      <c r="J57" s="269">
        <v>2000000</v>
      </c>
      <c r="K57" s="269">
        <v>0</v>
      </c>
      <c r="L57" s="274"/>
      <c r="M57" s="275"/>
      <c r="N57" s="276">
        <f t="shared" si="2"/>
        <v>0</v>
      </c>
      <c r="O57" s="275"/>
      <c r="P57" s="275"/>
    </row>
    <row r="58" s="217" customFormat="1" customHeight="1" spans="1:16">
      <c r="A58" s="243"/>
      <c r="B58" s="239" t="s">
        <v>134</v>
      </c>
      <c r="C58" s="239" t="s">
        <v>135</v>
      </c>
      <c r="D58" s="239">
        <v>99</v>
      </c>
      <c r="E58" s="244" t="s">
        <v>260</v>
      </c>
      <c r="F58" s="244" t="s">
        <v>261</v>
      </c>
      <c r="G58" s="242"/>
      <c r="H58" s="242"/>
      <c r="I58" s="269">
        <v>330000</v>
      </c>
      <c r="J58" s="269">
        <v>330000</v>
      </c>
      <c r="K58" s="277">
        <v>0</v>
      </c>
      <c r="L58" s="274" t="s">
        <v>262</v>
      </c>
      <c r="M58" s="274" t="s">
        <v>191</v>
      </c>
      <c r="N58" s="276">
        <f t="shared" si="2"/>
        <v>330000</v>
      </c>
      <c r="O58" s="275"/>
      <c r="P58" s="275"/>
    </row>
    <row r="59" s="217" customFormat="1" customHeight="1" spans="1:16">
      <c r="A59" s="243"/>
      <c r="B59" s="239" t="s">
        <v>134</v>
      </c>
      <c r="C59" s="239" t="s">
        <v>135</v>
      </c>
      <c r="D59" s="239" t="s">
        <v>156</v>
      </c>
      <c r="E59" s="244"/>
      <c r="F59" s="244" t="s">
        <v>263</v>
      </c>
      <c r="G59" s="242">
        <v>270000</v>
      </c>
      <c r="H59" s="242">
        <v>270000</v>
      </c>
      <c r="I59" s="269">
        <v>260000</v>
      </c>
      <c r="J59" s="269">
        <v>260000</v>
      </c>
      <c r="K59" s="277">
        <v>0</v>
      </c>
      <c r="L59" s="274"/>
      <c r="M59" s="275"/>
      <c r="N59" s="276">
        <f t="shared" si="2"/>
        <v>-10000</v>
      </c>
      <c r="O59" s="275"/>
      <c r="P59" s="275">
        <v>1</v>
      </c>
    </row>
    <row r="60" s="217" customFormat="1" ht="78" spans="1:16">
      <c r="A60" s="243"/>
      <c r="B60" s="239" t="s">
        <v>134</v>
      </c>
      <c r="C60" s="239" t="s">
        <v>135</v>
      </c>
      <c r="D60" s="239" t="s">
        <v>136</v>
      </c>
      <c r="E60" s="244"/>
      <c r="F60" s="244" t="s">
        <v>264</v>
      </c>
      <c r="G60" s="242">
        <v>833000</v>
      </c>
      <c r="H60" s="242">
        <v>833000</v>
      </c>
      <c r="I60" s="269">
        <v>3716000</v>
      </c>
      <c r="J60" s="269">
        <v>3716000</v>
      </c>
      <c r="K60" s="277">
        <v>0</v>
      </c>
      <c r="L60" s="274" t="s">
        <v>265</v>
      </c>
      <c r="M60" s="274" t="s">
        <v>266</v>
      </c>
      <c r="N60" s="276">
        <f t="shared" si="2"/>
        <v>2883000</v>
      </c>
      <c r="O60" s="275"/>
      <c r="P60" s="275"/>
    </row>
    <row r="61" s="217" customFormat="1" ht="62.4" spans="1:16">
      <c r="A61" s="243"/>
      <c r="B61" s="239" t="s">
        <v>134</v>
      </c>
      <c r="C61" s="239" t="s">
        <v>135</v>
      </c>
      <c r="D61" s="239" t="s">
        <v>136</v>
      </c>
      <c r="E61" s="244"/>
      <c r="F61" s="244" t="s">
        <v>267</v>
      </c>
      <c r="G61" s="242">
        <v>1200000</v>
      </c>
      <c r="H61" s="242">
        <v>908700</v>
      </c>
      <c r="I61" s="269">
        <v>1196000</v>
      </c>
      <c r="J61" s="269">
        <v>1196000</v>
      </c>
      <c r="K61" s="277">
        <v>0</v>
      </c>
      <c r="L61" s="274" t="s">
        <v>268</v>
      </c>
      <c r="M61" s="274" t="s">
        <v>269</v>
      </c>
      <c r="N61" s="276">
        <f t="shared" si="2"/>
        <v>-4000</v>
      </c>
      <c r="O61" s="275">
        <v>59.6</v>
      </c>
      <c r="P61" s="275"/>
    </row>
    <row r="62" s="217" customFormat="1" customHeight="1" spans="1:16">
      <c r="A62" s="243"/>
      <c r="B62" s="239" t="s">
        <v>134</v>
      </c>
      <c r="C62" s="239" t="s">
        <v>156</v>
      </c>
      <c r="D62" s="239" t="s">
        <v>155</v>
      </c>
      <c r="E62" s="244"/>
      <c r="F62" s="244" t="s">
        <v>270</v>
      </c>
      <c r="G62" s="242">
        <v>1100000</v>
      </c>
      <c r="H62" s="242">
        <v>1100000</v>
      </c>
      <c r="I62" s="269">
        <v>1200000</v>
      </c>
      <c r="J62" s="269">
        <v>1200000</v>
      </c>
      <c r="K62" s="277">
        <v>0</v>
      </c>
      <c r="L62" s="274" t="s">
        <v>271</v>
      </c>
      <c r="M62" s="274"/>
      <c r="N62" s="276">
        <f t="shared" si="2"/>
        <v>100000</v>
      </c>
      <c r="O62" s="275"/>
      <c r="P62" s="275"/>
    </row>
    <row r="63" s="217" customFormat="1" customHeight="1" spans="1:16">
      <c r="A63" s="243"/>
      <c r="B63" s="239" t="s">
        <v>134</v>
      </c>
      <c r="C63" s="239" t="s">
        <v>208</v>
      </c>
      <c r="D63" s="239" t="s">
        <v>156</v>
      </c>
      <c r="E63" s="244"/>
      <c r="F63" s="244" t="s">
        <v>272</v>
      </c>
      <c r="G63" s="242"/>
      <c r="H63" s="242"/>
      <c r="I63" s="269">
        <v>100000</v>
      </c>
      <c r="J63" s="269">
        <v>100000</v>
      </c>
      <c r="K63" s="277">
        <v>0</v>
      </c>
      <c r="L63" s="274"/>
      <c r="M63" s="274" t="s">
        <v>191</v>
      </c>
      <c r="N63" s="276">
        <f t="shared" si="2"/>
        <v>100000</v>
      </c>
      <c r="O63" s="275"/>
      <c r="P63" s="275"/>
    </row>
    <row r="64" s="217" customFormat="1" customHeight="1" spans="1:16">
      <c r="A64" s="243"/>
      <c r="B64" s="239" t="s">
        <v>134</v>
      </c>
      <c r="C64" s="239" t="s">
        <v>208</v>
      </c>
      <c r="D64" s="239">
        <v>99</v>
      </c>
      <c r="E64" s="244"/>
      <c r="F64" s="244" t="s">
        <v>273</v>
      </c>
      <c r="G64" s="242">
        <v>500000</v>
      </c>
      <c r="H64" s="242">
        <v>500000</v>
      </c>
      <c r="I64" s="269">
        <v>1100000</v>
      </c>
      <c r="J64" s="269">
        <v>1100000</v>
      </c>
      <c r="K64" s="277">
        <v>0</v>
      </c>
      <c r="L64" s="274"/>
      <c r="M64" s="274" t="s">
        <v>191</v>
      </c>
      <c r="N64" s="276">
        <f t="shared" si="2"/>
        <v>600000</v>
      </c>
      <c r="O64" s="275"/>
      <c r="P64" s="275"/>
    </row>
    <row r="65" s="217" customFormat="1" customHeight="1" spans="1:16">
      <c r="A65" s="243"/>
      <c r="B65" s="239" t="s">
        <v>134</v>
      </c>
      <c r="C65" s="239" t="s">
        <v>177</v>
      </c>
      <c r="D65" s="239" t="s">
        <v>178</v>
      </c>
      <c r="E65" s="244"/>
      <c r="F65" s="244" t="s">
        <v>274</v>
      </c>
      <c r="G65" s="242">
        <v>500000</v>
      </c>
      <c r="H65" s="242">
        <v>515000</v>
      </c>
      <c r="I65" s="269">
        <v>560000</v>
      </c>
      <c r="J65" s="269">
        <v>560000</v>
      </c>
      <c r="K65" s="277">
        <v>0</v>
      </c>
      <c r="L65" s="274" t="s">
        <v>275</v>
      </c>
      <c r="M65" s="274" t="s">
        <v>276</v>
      </c>
      <c r="N65" s="276">
        <f t="shared" si="2"/>
        <v>60000</v>
      </c>
      <c r="O65" s="275"/>
      <c r="P65" s="275"/>
    </row>
    <row r="66" s="217" customFormat="1" customHeight="1" spans="1:16">
      <c r="A66" s="243"/>
      <c r="B66" s="239" t="s">
        <v>134</v>
      </c>
      <c r="C66" s="239" t="s">
        <v>140</v>
      </c>
      <c r="D66" s="239" t="s">
        <v>136</v>
      </c>
      <c r="E66" s="244"/>
      <c r="F66" s="244" t="s">
        <v>277</v>
      </c>
      <c r="G66" s="242"/>
      <c r="H66" s="242"/>
      <c r="I66" s="269">
        <v>200000</v>
      </c>
      <c r="J66" s="269">
        <v>200000</v>
      </c>
      <c r="K66" s="277">
        <v>0</v>
      </c>
      <c r="L66" s="274"/>
      <c r="M66" s="274" t="s">
        <v>191</v>
      </c>
      <c r="N66" s="276">
        <f t="shared" si="2"/>
        <v>200000</v>
      </c>
      <c r="O66" s="275"/>
      <c r="P66" s="275"/>
    </row>
    <row r="67" s="217" customFormat="1" customHeight="1" spans="1:16">
      <c r="A67" s="243"/>
      <c r="B67" s="239" t="s">
        <v>185</v>
      </c>
      <c r="C67" s="239" t="s">
        <v>150</v>
      </c>
      <c r="D67" s="239" t="s">
        <v>136</v>
      </c>
      <c r="E67" s="244"/>
      <c r="F67" s="241" t="s">
        <v>278</v>
      </c>
      <c r="G67" s="242">
        <v>300000</v>
      </c>
      <c r="H67" s="242">
        <v>300000</v>
      </c>
      <c r="I67" s="269">
        <v>300000</v>
      </c>
      <c r="J67" s="269">
        <v>300000</v>
      </c>
      <c r="K67" s="277">
        <v>0</v>
      </c>
      <c r="L67" s="274"/>
      <c r="M67" s="275"/>
      <c r="N67" s="276">
        <f t="shared" si="2"/>
        <v>0</v>
      </c>
      <c r="O67" s="275"/>
      <c r="P67" s="275"/>
    </row>
    <row r="68" s="217" customFormat="1" customHeight="1" spans="1:16">
      <c r="A68" s="243"/>
      <c r="B68" s="239" t="s">
        <v>134</v>
      </c>
      <c r="C68" s="239" t="s">
        <v>140</v>
      </c>
      <c r="D68" s="239" t="s">
        <v>136</v>
      </c>
      <c r="E68" s="244" t="s">
        <v>260</v>
      </c>
      <c r="F68" s="244" t="s">
        <v>279</v>
      </c>
      <c r="G68" s="242">
        <v>200000</v>
      </c>
      <c r="H68" s="242">
        <v>200000</v>
      </c>
      <c r="I68" s="269">
        <v>200000</v>
      </c>
      <c r="J68" s="269">
        <v>200000</v>
      </c>
      <c r="K68" s="277">
        <v>0</v>
      </c>
      <c r="L68" s="274"/>
      <c r="M68" s="281"/>
      <c r="N68" s="276">
        <f t="shared" si="2"/>
        <v>0</v>
      </c>
      <c r="O68" s="275"/>
      <c r="P68" s="275">
        <v>10</v>
      </c>
    </row>
    <row r="69" s="217" customFormat="1" customHeight="1" spans="1:16">
      <c r="A69" s="243"/>
      <c r="B69" s="239" t="s">
        <v>134</v>
      </c>
      <c r="C69" s="239" t="s">
        <v>135</v>
      </c>
      <c r="D69" s="239" t="s">
        <v>178</v>
      </c>
      <c r="E69" s="244"/>
      <c r="F69" s="244" t="s">
        <v>280</v>
      </c>
      <c r="G69" s="242">
        <v>3840000</v>
      </c>
      <c r="H69" s="242">
        <v>4288354</v>
      </c>
      <c r="I69" s="269">
        <v>1615415</v>
      </c>
      <c r="J69" s="269">
        <v>1615415</v>
      </c>
      <c r="K69" s="277">
        <v>0</v>
      </c>
      <c r="L69" s="274"/>
      <c r="M69" s="274" t="s">
        <v>281</v>
      </c>
      <c r="N69" s="276">
        <f t="shared" si="2"/>
        <v>-2224585</v>
      </c>
      <c r="O69" s="275"/>
      <c r="P69" s="275"/>
    </row>
    <row r="70" s="217" customFormat="1" customHeight="1" spans="1:16">
      <c r="A70" s="243"/>
      <c r="B70" s="239" t="s">
        <v>134</v>
      </c>
      <c r="C70" s="239" t="s">
        <v>135</v>
      </c>
      <c r="D70" s="239" t="s">
        <v>178</v>
      </c>
      <c r="E70" s="244"/>
      <c r="F70" s="244" t="s">
        <v>282</v>
      </c>
      <c r="G70" s="242"/>
      <c r="H70" s="242"/>
      <c r="I70" s="269">
        <v>1000000</v>
      </c>
      <c r="J70" s="269">
        <v>1000000</v>
      </c>
      <c r="K70" s="277">
        <v>0</v>
      </c>
      <c r="L70" s="274"/>
      <c r="M70" s="274" t="s">
        <v>191</v>
      </c>
      <c r="N70" s="276">
        <f t="shared" si="2"/>
        <v>1000000</v>
      </c>
      <c r="O70" s="275">
        <v>100</v>
      </c>
      <c r="P70" s="275"/>
    </row>
    <row r="71" s="217" customFormat="1" customHeight="1" spans="1:16">
      <c r="A71" s="243"/>
      <c r="B71" s="239" t="s">
        <v>134</v>
      </c>
      <c r="C71" s="239" t="s">
        <v>155</v>
      </c>
      <c r="D71" s="239" t="s">
        <v>136</v>
      </c>
      <c r="E71" s="245" t="s">
        <v>283</v>
      </c>
      <c r="F71" s="244" t="s">
        <v>284</v>
      </c>
      <c r="G71" s="242">
        <v>30000000</v>
      </c>
      <c r="H71" s="242">
        <v>30000000</v>
      </c>
      <c r="I71" s="269">
        <v>28000000</v>
      </c>
      <c r="J71" s="269">
        <v>28000000</v>
      </c>
      <c r="K71" s="277">
        <v>0</v>
      </c>
      <c r="L71" s="274"/>
      <c r="M71" s="274" t="s">
        <v>285</v>
      </c>
      <c r="N71" s="276">
        <f t="shared" si="2"/>
        <v>-2000000</v>
      </c>
      <c r="O71" s="275"/>
      <c r="P71" s="275"/>
    </row>
    <row r="72" s="217" customFormat="1" customHeight="1" spans="1:16">
      <c r="A72" s="243"/>
      <c r="B72" s="239">
        <v>217</v>
      </c>
      <c r="C72" s="239" t="s">
        <v>193</v>
      </c>
      <c r="D72" s="239">
        <v>99</v>
      </c>
      <c r="E72" s="247"/>
      <c r="F72" s="244" t="s">
        <v>286</v>
      </c>
      <c r="G72" s="242"/>
      <c r="H72" s="242">
        <v>300000</v>
      </c>
      <c r="I72" s="269">
        <v>200000</v>
      </c>
      <c r="J72" s="269">
        <v>200000</v>
      </c>
      <c r="K72" s="277">
        <v>0</v>
      </c>
      <c r="L72" s="274"/>
      <c r="M72" s="275"/>
      <c r="N72" s="276"/>
      <c r="O72" s="275"/>
      <c r="P72" s="275"/>
    </row>
    <row r="73" s="217" customFormat="1" customHeight="1" spans="1:16">
      <c r="A73" s="243"/>
      <c r="B73" s="239" t="s">
        <v>134</v>
      </c>
      <c r="C73" s="239" t="s">
        <v>217</v>
      </c>
      <c r="D73" s="239" t="s">
        <v>136</v>
      </c>
      <c r="E73" s="244" t="s">
        <v>287</v>
      </c>
      <c r="F73" s="244" t="s">
        <v>288</v>
      </c>
      <c r="G73" s="242">
        <v>287000</v>
      </c>
      <c r="H73" s="242">
        <v>287000</v>
      </c>
      <c r="I73" s="269">
        <v>260000</v>
      </c>
      <c r="J73" s="269">
        <v>260000</v>
      </c>
      <c r="K73" s="277">
        <v>0</v>
      </c>
      <c r="L73" s="274" t="s">
        <v>289</v>
      </c>
      <c r="M73" s="274" t="s">
        <v>290</v>
      </c>
      <c r="N73" s="276">
        <f t="shared" ref="N73:N88" si="3">I73-G73</f>
        <v>-27000</v>
      </c>
      <c r="O73" s="275"/>
      <c r="P73" s="275"/>
    </row>
    <row r="74" s="217" customFormat="1" customHeight="1" spans="1:16">
      <c r="A74" s="243"/>
      <c r="B74" s="239" t="s">
        <v>134</v>
      </c>
      <c r="C74" s="239" t="s">
        <v>140</v>
      </c>
      <c r="D74" s="239" t="s">
        <v>136</v>
      </c>
      <c r="E74" s="241"/>
      <c r="F74" s="244" t="s">
        <v>291</v>
      </c>
      <c r="G74" s="242">
        <v>1000000</v>
      </c>
      <c r="H74" s="242">
        <v>1000000</v>
      </c>
      <c r="I74" s="269">
        <v>985066</v>
      </c>
      <c r="J74" s="269">
        <v>985066</v>
      </c>
      <c r="K74" s="277">
        <v>0</v>
      </c>
      <c r="L74" s="274" t="s">
        <v>292</v>
      </c>
      <c r="M74" s="274" t="s">
        <v>293</v>
      </c>
      <c r="N74" s="276">
        <f t="shared" si="3"/>
        <v>-14934</v>
      </c>
      <c r="O74" s="275"/>
      <c r="P74" s="275"/>
    </row>
    <row r="75" s="217" customFormat="1" customHeight="1" spans="1:16">
      <c r="A75" s="243"/>
      <c r="B75" s="239" t="s">
        <v>185</v>
      </c>
      <c r="C75" s="239" t="s">
        <v>208</v>
      </c>
      <c r="D75" s="239" t="s">
        <v>136</v>
      </c>
      <c r="E75" s="241"/>
      <c r="F75" s="244" t="s">
        <v>294</v>
      </c>
      <c r="G75" s="242">
        <v>200000</v>
      </c>
      <c r="H75" s="242">
        <v>100000</v>
      </c>
      <c r="I75" s="269">
        <v>100000</v>
      </c>
      <c r="J75" s="269">
        <v>100000</v>
      </c>
      <c r="K75" s="277">
        <v>0</v>
      </c>
      <c r="L75" s="274"/>
      <c r="M75" s="274" t="s">
        <v>295</v>
      </c>
      <c r="N75" s="276">
        <f t="shared" si="3"/>
        <v>-100000</v>
      </c>
      <c r="O75" s="275"/>
      <c r="P75" s="275"/>
    </row>
    <row r="76" s="217" customFormat="1" customHeight="1" spans="1:16">
      <c r="A76" s="243"/>
      <c r="B76" s="239" t="s">
        <v>134</v>
      </c>
      <c r="C76" s="239" t="s">
        <v>135</v>
      </c>
      <c r="D76" s="239" t="s">
        <v>208</v>
      </c>
      <c r="E76" s="244" t="s">
        <v>296</v>
      </c>
      <c r="F76" s="244" t="s">
        <v>297</v>
      </c>
      <c r="G76" s="242">
        <v>100000</v>
      </c>
      <c r="H76" s="242">
        <v>100000</v>
      </c>
      <c r="I76" s="269">
        <v>100000</v>
      </c>
      <c r="J76" s="269">
        <v>100000</v>
      </c>
      <c r="K76" s="277">
        <v>0</v>
      </c>
      <c r="L76" s="274"/>
      <c r="M76" s="275"/>
      <c r="N76" s="276">
        <f t="shared" si="3"/>
        <v>0</v>
      </c>
      <c r="O76" s="275"/>
      <c r="P76" s="275"/>
    </row>
    <row r="77" s="217" customFormat="1" customHeight="1" spans="1:16">
      <c r="A77" s="243"/>
      <c r="B77" s="239" t="s">
        <v>134</v>
      </c>
      <c r="C77" s="239" t="s">
        <v>135</v>
      </c>
      <c r="D77" s="239" t="s">
        <v>208</v>
      </c>
      <c r="E77" s="244"/>
      <c r="F77" s="244" t="s">
        <v>298</v>
      </c>
      <c r="G77" s="242">
        <v>900000</v>
      </c>
      <c r="H77" s="242">
        <v>1000000</v>
      </c>
      <c r="I77" s="269">
        <v>900000</v>
      </c>
      <c r="J77" s="269">
        <v>900000</v>
      </c>
      <c r="K77" s="277">
        <v>0</v>
      </c>
      <c r="L77" s="274"/>
      <c r="M77" s="275"/>
      <c r="N77" s="276">
        <f t="shared" si="3"/>
        <v>0</v>
      </c>
      <c r="O77" s="275"/>
      <c r="P77" s="275"/>
    </row>
    <row r="78" s="217" customFormat="1" customHeight="1" spans="1:16">
      <c r="A78" s="243"/>
      <c r="B78" s="239" t="s">
        <v>134</v>
      </c>
      <c r="C78" s="239" t="s">
        <v>299</v>
      </c>
      <c r="D78" s="239" t="s">
        <v>136</v>
      </c>
      <c r="E78" s="244"/>
      <c r="F78" s="244" t="s">
        <v>300</v>
      </c>
      <c r="G78" s="242">
        <v>400000</v>
      </c>
      <c r="H78" s="242">
        <v>400000</v>
      </c>
      <c r="I78" s="269">
        <v>400000</v>
      </c>
      <c r="J78" s="269">
        <v>400000</v>
      </c>
      <c r="K78" s="277">
        <v>0</v>
      </c>
      <c r="L78" s="274" t="s">
        <v>301</v>
      </c>
      <c r="M78" s="275"/>
      <c r="N78" s="276">
        <f t="shared" si="3"/>
        <v>0</v>
      </c>
      <c r="O78" s="275"/>
      <c r="P78" s="275"/>
    </row>
    <row r="79" s="217" customFormat="1" customHeight="1" spans="1:16">
      <c r="A79" s="243"/>
      <c r="B79" s="239">
        <v>217</v>
      </c>
      <c r="C79" s="239" t="s">
        <v>193</v>
      </c>
      <c r="D79" s="239">
        <v>99</v>
      </c>
      <c r="E79" s="244" t="s">
        <v>302</v>
      </c>
      <c r="F79" s="244" t="s">
        <v>303</v>
      </c>
      <c r="G79" s="242">
        <v>200000</v>
      </c>
      <c r="H79" s="242">
        <v>200000</v>
      </c>
      <c r="I79" s="269">
        <v>180000</v>
      </c>
      <c r="J79" s="269">
        <v>180000</v>
      </c>
      <c r="K79" s="277">
        <v>0</v>
      </c>
      <c r="L79" s="274"/>
      <c r="M79" s="275"/>
      <c r="N79" s="276">
        <f t="shared" si="3"/>
        <v>-20000</v>
      </c>
      <c r="O79" s="275"/>
      <c r="P79" s="275">
        <v>2</v>
      </c>
    </row>
    <row r="80" s="217" customFormat="1" customHeight="1" spans="1:16">
      <c r="A80" s="243"/>
      <c r="B80" s="239" t="s">
        <v>134</v>
      </c>
      <c r="C80" s="239" t="s">
        <v>135</v>
      </c>
      <c r="D80" s="239" t="s">
        <v>193</v>
      </c>
      <c r="E80" s="244" t="s">
        <v>304</v>
      </c>
      <c r="F80" s="244" t="s">
        <v>305</v>
      </c>
      <c r="G80" s="242">
        <v>2000000</v>
      </c>
      <c r="H80" s="242">
        <v>2000000</v>
      </c>
      <c r="I80" s="269">
        <v>1800000</v>
      </c>
      <c r="J80" s="269">
        <v>1800000</v>
      </c>
      <c r="K80" s="277">
        <v>0</v>
      </c>
      <c r="L80" s="274"/>
      <c r="M80" s="274" t="s">
        <v>306</v>
      </c>
      <c r="N80" s="276">
        <f t="shared" si="3"/>
        <v>-200000</v>
      </c>
      <c r="O80" s="275"/>
      <c r="P80" s="275">
        <v>20</v>
      </c>
    </row>
    <row r="81" s="217" customFormat="1" customHeight="1" spans="1:16">
      <c r="A81" s="243"/>
      <c r="B81" s="239" t="s">
        <v>134</v>
      </c>
      <c r="C81" s="239" t="s">
        <v>299</v>
      </c>
      <c r="D81" s="239" t="s">
        <v>136</v>
      </c>
      <c r="E81" s="241"/>
      <c r="F81" s="244" t="s">
        <v>307</v>
      </c>
      <c r="G81" s="242">
        <v>1000000</v>
      </c>
      <c r="H81" s="242">
        <v>1200000</v>
      </c>
      <c r="I81" s="269">
        <v>1000000</v>
      </c>
      <c r="J81" s="269">
        <v>1000000</v>
      </c>
      <c r="K81" s="277">
        <v>0</v>
      </c>
      <c r="L81" s="274"/>
      <c r="M81" s="275"/>
      <c r="N81" s="276">
        <f t="shared" si="3"/>
        <v>0</v>
      </c>
      <c r="O81" s="275"/>
      <c r="P81" s="275"/>
    </row>
    <row r="82" s="217" customFormat="1" customHeight="1" spans="1:16">
      <c r="A82" s="243"/>
      <c r="B82" s="239" t="s">
        <v>134</v>
      </c>
      <c r="C82" s="239" t="s">
        <v>299</v>
      </c>
      <c r="D82" s="239" t="s">
        <v>136</v>
      </c>
      <c r="E82" s="241"/>
      <c r="F82" s="244" t="s">
        <v>308</v>
      </c>
      <c r="G82" s="242">
        <v>100000</v>
      </c>
      <c r="H82" s="242"/>
      <c r="I82" s="269">
        <v>80000</v>
      </c>
      <c r="J82" s="269">
        <v>80000</v>
      </c>
      <c r="K82" s="277">
        <v>0</v>
      </c>
      <c r="L82" s="274"/>
      <c r="M82" s="274" t="s">
        <v>223</v>
      </c>
      <c r="N82" s="276">
        <f t="shared" si="3"/>
        <v>-20000</v>
      </c>
      <c r="O82" s="275"/>
      <c r="P82" s="275">
        <v>2</v>
      </c>
    </row>
    <row r="83" s="217" customFormat="1" customHeight="1" spans="1:16">
      <c r="A83" s="243"/>
      <c r="B83" s="239" t="s">
        <v>134</v>
      </c>
      <c r="C83" s="239" t="s">
        <v>299</v>
      </c>
      <c r="D83" s="239" t="s">
        <v>136</v>
      </c>
      <c r="E83" s="241"/>
      <c r="F83" s="244" t="s">
        <v>309</v>
      </c>
      <c r="G83" s="242">
        <v>940000</v>
      </c>
      <c r="H83" s="242">
        <v>940000</v>
      </c>
      <c r="I83" s="269">
        <v>880000</v>
      </c>
      <c r="J83" s="269">
        <v>880000</v>
      </c>
      <c r="K83" s="277">
        <v>0</v>
      </c>
      <c r="L83" s="274" t="s">
        <v>310</v>
      </c>
      <c r="M83" s="275" t="s">
        <v>311</v>
      </c>
      <c r="N83" s="276">
        <f t="shared" si="3"/>
        <v>-60000</v>
      </c>
      <c r="O83" s="275"/>
      <c r="P83" s="275">
        <v>9</v>
      </c>
    </row>
    <row r="84" s="217" customFormat="1" customHeight="1" spans="1:16">
      <c r="A84" s="243"/>
      <c r="B84" s="239" t="s">
        <v>134</v>
      </c>
      <c r="C84" s="239" t="s">
        <v>312</v>
      </c>
      <c r="D84" s="239" t="s">
        <v>313</v>
      </c>
      <c r="E84" s="244" t="s">
        <v>314</v>
      </c>
      <c r="F84" s="244" t="s">
        <v>315</v>
      </c>
      <c r="G84" s="242"/>
      <c r="H84" s="242"/>
      <c r="I84" s="269">
        <v>800000</v>
      </c>
      <c r="J84" s="269">
        <v>800000</v>
      </c>
      <c r="K84" s="277">
        <v>0</v>
      </c>
      <c r="L84" s="274" t="s">
        <v>316</v>
      </c>
      <c r="M84" s="274" t="s">
        <v>191</v>
      </c>
      <c r="N84" s="276">
        <f t="shared" si="3"/>
        <v>800000</v>
      </c>
      <c r="O84" s="275">
        <v>80</v>
      </c>
      <c r="P84" s="275"/>
    </row>
    <row r="85" s="217" customFormat="1" customHeight="1" spans="1:16">
      <c r="A85" s="243"/>
      <c r="B85" s="239" t="s">
        <v>134</v>
      </c>
      <c r="C85" s="239" t="s">
        <v>312</v>
      </c>
      <c r="D85" s="239" t="s">
        <v>136</v>
      </c>
      <c r="E85" s="241"/>
      <c r="F85" s="244" t="s">
        <v>317</v>
      </c>
      <c r="G85" s="242">
        <v>250000</v>
      </c>
      <c r="H85" s="242">
        <v>250000</v>
      </c>
      <c r="I85" s="269">
        <v>1395000</v>
      </c>
      <c r="J85" s="269">
        <v>1095000</v>
      </c>
      <c r="K85" s="277">
        <v>300000</v>
      </c>
      <c r="L85" s="274" t="s">
        <v>318</v>
      </c>
      <c r="M85" s="274" t="s">
        <v>191</v>
      </c>
      <c r="N85" s="276">
        <f t="shared" si="3"/>
        <v>1145000</v>
      </c>
      <c r="O85" s="275">
        <v>139.5</v>
      </c>
      <c r="P85" s="275"/>
    </row>
    <row r="86" s="217" customFormat="1" customHeight="1" spans="1:16">
      <c r="A86" s="243"/>
      <c r="B86" s="239">
        <v>222</v>
      </c>
      <c r="C86" s="239" t="s">
        <v>200</v>
      </c>
      <c r="D86" s="239" t="s">
        <v>136</v>
      </c>
      <c r="E86" s="244" t="s">
        <v>319</v>
      </c>
      <c r="F86" s="244" t="s">
        <v>320</v>
      </c>
      <c r="G86" s="242">
        <v>1589201</v>
      </c>
      <c r="H86" s="242">
        <v>62500</v>
      </c>
      <c r="I86" s="269">
        <v>1350000</v>
      </c>
      <c r="J86" s="269">
        <v>1350000</v>
      </c>
      <c r="K86" s="277">
        <v>0</v>
      </c>
      <c r="L86" s="274" t="s">
        <v>321</v>
      </c>
      <c r="M86" s="274" t="s">
        <v>322</v>
      </c>
      <c r="N86" s="276">
        <f t="shared" si="3"/>
        <v>-239201</v>
      </c>
      <c r="O86" s="275"/>
      <c r="P86" s="275"/>
    </row>
    <row r="87" s="217" customFormat="1" customHeight="1" spans="1:16">
      <c r="A87" s="243"/>
      <c r="B87" s="239" t="s">
        <v>323</v>
      </c>
      <c r="C87" s="239" t="s">
        <v>156</v>
      </c>
      <c r="D87" s="239" t="s">
        <v>136</v>
      </c>
      <c r="E87" s="244" t="s">
        <v>324</v>
      </c>
      <c r="F87" s="244" t="s">
        <v>325</v>
      </c>
      <c r="G87" s="242"/>
      <c r="H87" s="242"/>
      <c r="I87" s="269">
        <v>195000</v>
      </c>
      <c r="J87" s="269">
        <v>195000</v>
      </c>
      <c r="K87" s="277">
        <v>0</v>
      </c>
      <c r="L87" s="274"/>
      <c r="M87" s="274" t="s">
        <v>191</v>
      </c>
      <c r="N87" s="276">
        <f t="shared" si="3"/>
        <v>195000</v>
      </c>
      <c r="O87" s="275"/>
      <c r="P87" s="275"/>
    </row>
    <row r="88" s="217" customFormat="1" ht="62.4" spans="1:16">
      <c r="A88" s="243"/>
      <c r="B88" s="239" t="s">
        <v>323</v>
      </c>
      <c r="C88" s="239" t="s">
        <v>156</v>
      </c>
      <c r="D88" s="239" t="s">
        <v>136</v>
      </c>
      <c r="E88" s="244"/>
      <c r="F88" s="244" t="s">
        <v>326</v>
      </c>
      <c r="G88" s="242">
        <v>898600</v>
      </c>
      <c r="H88" s="242">
        <v>898600</v>
      </c>
      <c r="I88" s="269">
        <v>1096000</v>
      </c>
      <c r="J88" s="269">
        <v>1096000</v>
      </c>
      <c r="K88" s="277">
        <v>0</v>
      </c>
      <c r="L88" s="274" t="s">
        <v>327</v>
      </c>
      <c r="M88" s="274" t="s">
        <v>328</v>
      </c>
      <c r="N88" s="276">
        <f t="shared" si="3"/>
        <v>197400</v>
      </c>
      <c r="O88" s="275"/>
      <c r="P88" s="275"/>
    </row>
    <row r="89" s="217" customFormat="1" customHeight="1" spans="1:16">
      <c r="A89" s="243"/>
      <c r="B89" s="239">
        <v>204</v>
      </c>
      <c r="C89" s="248" t="s">
        <v>178</v>
      </c>
      <c r="D89" s="239" t="s">
        <v>136</v>
      </c>
      <c r="E89" s="245" t="s">
        <v>324</v>
      </c>
      <c r="F89" s="244" t="s">
        <v>329</v>
      </c>
      <c r="G89" s="242"/>
      <c r="H89" s="242"/>
      <c r="I89" s="269">
        <v>300000</v>
      </c>
      <c r="J89" s="269">
        <v>300000</v>
      </c>
      <c r="K89" s="277">
        <v>0</v>
      </c>
      <c r="L89" s="274" t="s">
        <v>330</v>
      </c>
      <c r="M89" s="274" t="s">
        <v>331</v>
      </c>
      <c r="N89" s="276"/>
      <c r="O89" s="275"/>
      <c r="P89" s="275"/>
    </row>
    <row r="90" s="217" customFormat="1" customHeight="1" spans="1:16">
      <c r="A90" s="243"/>
      <c r="B90" s="239" t="s">
        <v>332</v>
      </c>
      <c r="C90" s="239" t="s">
        <v>156</v>
      </c>
      <c r="D90" s="239" t="s">
        <v>156</v>
      </c>
      <c r="E90" s="244" t="s">
        <v>333</v>
      </c>
      <c r="F90" s="244" t="s">
        <v>334</v>
      </c>
      <c r="G90" s="242">
        <v>250000</v>
      </c>
      <c r="H90" s="242">
        <v>250000</v>
      </c>
      <c r="I90" s="269">
        <v>200000</v>
      </c>
      <c r="J90" s="269">
        <v>200000</v>
      </c>
      <c r="K90" s="277">
        <v>0</v>
      </c>
      <c r="L90" s="274"/>
      <c r="M90" s="274" t="s">
        <v>335</v>
      </c>
      <c r="N90" s="276">
        <f t="shared" ref="N90:N140" si="4">I90-G90</f>
        <v>-50000</v>
      </c>
      <c r="O90" s="275"/>
      <c r="P90" s="275">
        <v>5</v>
      </c>
    </row>
    <row r="91" s="217" customFormat="1" customHeight="1" spans="1:16">
      <c r="A91" s="243"/>
      <c r="B91" s="239">
        <v>203</v>
      </c>
      <c r="C91" s="239" t="s">
        <v>156</v>
      </c>
      <c r="D91" s="239" t="s">
        <v>150</v>
      </c>
      <c r="E91" s="241"/>
      <c r="F91" s="244" t="s">
        <v>336</v>
      </c>
      <c r="G91" s="242">
        <v>600000</v>
      </c>
      <c r="H91" s="242">
        <v>600000</v>
      </c>
      <c r="I91" s="269">
        <v>835000</v>
      </c>
      <c r="J91" s="269">
        <v>835000</v>
      </c>
      <c r="K91" s="277">
        <v>0</v>
      </c>
      <c r="L91" s="274" t="s">
        <v>337</v>
      </c>
      <c r="M91" s="275"/>
      <c r="N91" s="276">
        <f t="shared" si="4"/>
        <v>235000</v>
      </c>
      <c r="O91" s="275"/>
      <c r="P91" s="275"/>
    </row>
    <row r="92" s="217" customFormat="1" customHeight="1" spans="1:16">
      <c r="A92" s="243"/>
      <c r="B92" s="239" t="s">
        <v>323</v>
      </c>
      <c r="C92" s="239" t="s">
        <v>150</v>
      </c>
      <c r="D92" s="239" t="s">
        <v>136</v>
      </c>
      <c r="E92" s="241"/>
      <c r="F92" s="244" t="s">
        <v>338</v>
      </c>
      <c r="G92" s="242">
        <v>455000</v>
      </c>
      <c r="H92" s="242">
        <v>545000</v>
      </c>
      <c r="I92" s="269">
        <v>795000</v>
      </c>
      <c r="J92" s="269">
        <v>795000</v>
      </c>
      <c r="K92" s="277">
        <v>0</v>
      </c>
      <c r="L92" s="274" t="s">
        <v>339</v>
      </c>
      <c r="M92" s="274" t="s">
        <v>340</v>
      </c>
      <c r="N92" s="276">
        <f t="shared" si="4"/>
        <v>340000</v>
      </c>
      <c r="O92" s="275"/>
      <c r="P92" s="275"/>
    </row>
    <row r="93" s="217" customFormat="1" customHeight="1" spans="1:16">
      <c r="A93" s="243"/>
      <c r="B93" s="239" t="s">
        <v>323</v>
      </c>
      <c r="C93" s="239" t="s">
        <v>150</v>
      </c>
      <c r="D93" s="239" t="s">
        <v>136</v>
      </c>
      <c r="E93" s="241"/>
      <c r="F93" s="244" t="s">
        <v>341</v>
      </c>
      <c r="G93" s="242">
        <v>300000</v>
      </c>
      <c r="H93" s="242">
        <v>300000</v>
      </c>
      <c r="I93" s="269">
        <v>240000</v>
      </c>
      <c r="J93" s="269">
        <v>240000</v>
      </c>
      <c r="K93" s="277">
        <v>0</v>
      </c>
      <c r="L93" s="274"/>
      <c r="M93" s="274" t="s">
        <v>311</v>
      </c>
      <c r="N93" s="276">
        <f t="shared" si="4"/>
        <v>-60000</v>
      </c>
      <c r="O93" s="275"/>
      <c r="P93" s="275">
        <v>6</v>
      </c>
    </row>
    <row r="94" s="217" customFormat="1" customHeight="1" spans="1:16">
      <c r="A94" s="243"/>
      <c r="B94" s="239" t="s">
        <v>342</v>
      </c>
      <c r="C94" s="239" t="s">
        <v>193</v>
      </c>
      <c r="D94" s="239" t="s">
        <v>150</v>
      </c>
      <c r="E94" s="244" t="s">
        <v>343</v>
      </c>
      <c r="F94" s="244" t="s">
        <v>344</v>
      </c>
      <c r="G94" s="242">
        <v>5567000</v>
      </c>
      <c r="H94" s="242">
        <v>6428000</v>
      </c>
      <c r="I94" s="269">
        <v>8644000</v>
      </c>
      <c r="J94" s="269">
        <v>8644000</v>
      </c>
      <c r="K94" s="277">
        <v>0</v>
      </c>
      <c r="L94" s="274" t="s">
        <v>345</v>
      </c>
      <c r="M94" s="274" t="s">
        <v>346</v>
      </c>
      <c r="N94" s="276">
        <f t="shared" si="4"/>
        <v>3077000</v>
      </c>
      <c r="O94" s="275"/>
      <c r="P94" s="275"/>
    </row>
    <row r="95" s="217" customFormat="1" customHeight="1" spans="1:16">
      <c r="A95" s="243"/>
      <c r="B95" s="239" t="s">
        <v>342</v>
      </c>
      <c r="C95" s="239" t="s">
        <v>193</v>
      </c>
      <c r="D95" s="239" t="s">
        <v>136</v>
      </c>
      <c r="E95" s="244"/>
      <c r="F95" s="244" t="s">
        <v>347</v>
      </c>
      <c r="G95" s="242">
        <v>2872000</v>
      </c>
      <c r="H95" s="242">
        <v>3707100</v>
      </c>
      <c r="I95" s="269">
        <v>3840000</v>
      </c>
      <c r="J95" s="269">
        <v>3840000</v>
      </c>
      <c r="K95" s="277">
        <v>0</v>
      </c>
      <c r="L95" s="274" t="s">
        <v>348</v>
      </c>
      <c r="M95" s="274" t="s">
        <v>349</v>
      </c>
      <c r="N95" s="276">
        <f t="shared" si="4"/>
        <v>968000</v>
      </c>
      <c r="O95" s="275"/>
      <c r="P95" s="275">
        <v>1</v>
      </c>
    </row>
    <row r="96" s="217" customFormat="1" customHeight="1" spans="1:16">
      <c r="A96" s="243"/>
      <c r="B96" s="239" t="s">
        <v>342</v>
      </c>
      <c r="C96" s="239" t="s">
        <v>193</v>
      </c>
      <c r="D96" s="239" t="s">
        <v>136</v>
      </c>
      <c r="E96" s="244"/>
      <c r="F96" s="244" t="s">
        <v>350</v>
      </c>
      <c r="G96" s="242">
        <v>9950000</v>
      </c>
      <c r="H96" s="242">
        <v>9950000</v>
      </c>
      <c r="I96" s="269">
        <v>10760000</v>
      </c>
      <c r="J96" s="269">
        <v>10760000</v>
      </c>
      <c r="K96" s="277">
        <v>0</v>
      </c>
      <c r="L96" s="274"/>
      <c r="M96" s="274" t="s">
        <v>351</v>
      </c>
      <c r="N96" s="276">
        <f t="shared" si="4"/>
        <v>810000</v>
      </c>
      <c r="O96" s="275"/>
      <c r="P96" s="275"/>
    </row>
    <row r="97" s="217" customFormat="1" ht="124.8" spans="1:16">
      <c r="A97" s="243"/>
      <c r="B97" s="239" t="s">
        <v>342</v>
      </c>
      <c r="C97" s="239" t="s">
        <v>193</v>
      </c>
      <c r="D97" s="239" t="s">
        <v>136</v>
      </c>
      <c r="E97" s="244"/>
      <c r="F97" s="244" t="s">
        <v>352</v>
      </c>
      <c r="G97" s="242">
        <v>14350000</v>
      </c>
      <c r="H97" s="242">
        <v>1435000</v>
      </c>
      <c r="I97" s="269">
        <v>16007000</v>
      </c>
      <c r="J97" s="269">
        <v>16007000</v>
      </c>
      <c r="K97" s="277">
        <v>0</v>
      </c>
      <c r="L97" s="274" t="s">
        <v>353</v>
      </c>
      <c r="M97" s="274" t="s">
        <v>354</v>
      </c>
      <c r="N97" s="276">
        <f t="shared" si="4"/>
        <v>1657000</v>
      </c>
      <c r="O97" s="275">
        <v>45</v>
      </c>
      <c r="P97" s="275">
        <v>17</v>
      </c>
    </row>
    <row r="98" s="217" customFormat="1" customHeight="1" spans="1:16">
      <c r="A98" s="243"/>
      <c r="B98" s="239" t="s">
        <v>342</v>
      </c>
      <c r="C98" s="239" t="s">
        <v>193</v>
      </c>
      <c r="D98" s="239" t="s">
        <v>136</v>
      </c>
      <c r="E98" s="244" t="s">
        <v>343</v>
      </c>
      <c r="F98" s="244" t="s">
        <v>355</v>
      </c>
      <c r="G98" s="242">
        <v>603600</v>
      </c>
      <c r="H98" s="242">
        <v>603600</v>
      </c>
      <c r="I98" s="269">
        <v>1497600</v>
      </c>
      <c r="J98" s="269">
        <v>1497600</v>
      </c>
      <c r="K98" s="277">
        <v>0</v>
      </c>
      <c r="L98" s="274" t="s">
        <v>356</v>
      </c>
      <c r="M98" s="274" t="s">
        <v>357</v>
      </c>
      <c r="N98" s="276">
        <f t="shared" si="4"/>
        <v>894000</v>
      </c>
      <c r="O98" s="275"/>
      <c r="P98" s="275"/>
    </row>
    <row r="99" s="217" customFormat="1" customHeight="1" spans="1:16">
      <c r="A99" s="243"/>
      <c r="B99" s="239" t="s">
        <v>255</v>
      </c>
      <c r="C99" s="239" t="s">
        <v>155</v>
      </c>
      <c r="D99" s="239" t="s">
        <v>193</v>
      </c>
      <c r="E99" s="244" t="s">
        <v>358</v>
      </c>
      <c r="F99" s="244" t="s">
        <v>358</v>
      </c>
      <c r="G99" s="242">
        <v>300000</v>
      </c>
      <c r="H99" s="242">
        <v>300000</v>
      </c>
      <c r="I99" s="269">
        <v>290000</v>
      </c>
      <c r="J99" s="269">
        <v>290000</v>
      </c>
      <c r="K99" s="277">
        <v>0</v>
      </c>
      <c r="L99" s="274"/>
      <c r="M99" s="275"/>
      <c r="N99" s="276">
        <f t="shared" si="4"/>
        <v>-10000</v>
      </c>
      <c r="O99" s="275"/>
      <c r="P99" s="275">
        <v>1</v>
      </c>
    </row>
    <row r="100" s="217" customFormat="1" ht="62.4" spans="1:16">
      <c r="A100" s="243"/>
      <c r="B100" s="239">
        <v>207</v>
      </c>
      <c r="C100" s="239" t="s">
        <v>150</v>
      </c>
      <c r="D100" s="239">
        <v>14</v>
      </c>
      <c r="E100" s="244" t="s">
        <v>359</v>
      </c>
      <c r="F100" s="244" t="s">
        <v>360</v>
      </c>
      <c r="G100" s="242">
        <v>300000</v>
      </c>
      <c r="H100" s="242">
        <v>300000</v>
      </c>
      <c r="I100" s="269">
        <v>281640</v>
      </c>
      <c r="J100" s="269">
        <v>281640</v>
      </c>
      <c r="K100" s="277">
        <v>0</v>
      </c>
      <c r="L100" s="274" t="s">
        <v>361</v>
      </c>
      <c r="M100" s="274" t="s">
        <v>223</v>
      </c>
      <c r="N100" s="276">
        <f t="shared" si="4"/>
        <v>-18360</v>
      </c>
      <c r="O100" s="275"/>
      <c r="P100" s="275">
        <v>2</v>
      </c>
    </row>
    <row r="101" s="217" customFormat="1" customHeight="1" spans="1:16">
      <c r="A101" s="243"/>
      <c r="B101" s="239" t="s">
        <v>362</v>
      </c>
      <c r="C101" s="239" t="s">
        <v>150</v>
      </c>
      <c r="D101" s="239" t="s">
        <v>363</v>
      </c>
      <c r="E101" s="244"/>
      <c r="F101" s="244" t="s">
        <v>364</v>
      </c>
      <c r="G101" s="242">
        <v>100000</v>
      </c>
      <c r="H101" s="242">
        <v>100000</v>
      </c>
      <c r="I101" s="269">
        <v>100000</v>
      </c>
      <c r="J101" s="269">
        <v>100000</v>
      </c>
      <c r="K101" s="277">
        <v>0</v>
      </c>
      <c r="L101" s="274"/>
      <c r="M101" s="275"/>
      <c r="N101" s="276">
        <f t="shared" si="4"/>
        <v>0</v>
      </c>
      <c r="O101" s="275"/>
      <c r="P101" s="275"/>
    </row>
    <row r="102" s="217" customFormat="1" customHeight="1" spans="1:16">
      <c r="A102" s="243"/>
      <c r="B102" s="239" t="s">
        <v>362</v>
      </c>
      <c r="C102" s="239" t="s">
        <v>150</v>
      </c>
      <c r="D102" s="239" t="s">
        <v>363</v>
      </c>
      <c r="E102" s="244"/>
      <c r="F102" s="244" t="s">
        <v>365</v>
      </c>
      <c r="G102" s="242">
        <v>100000</v>
      </c>
      <c r="H102" s="242">
        <v>100000</v>
      </c>
      <c r="I102" s="269">
        <v>200000</v>
      </c>
      <c r="J102" s="269">
        <v>200000</v>
      </c>
      <c r="K102" s="277">
        <v>0</v>
      </c>
      <c r="L102" s="274" t="s">
        <v>366</v>
      </c>
      <c r="M102" s="274" t="s">
        <v>367</v>
      </c>
      <c r="N102" s="276">
        <f t="shared" si="4"/>
        <v>100000</v>
      </c>
      <c r="O102" s="275"/>
      <c r="P102" s="275"/>
    </row>
    <row r="103" s="217" customFormat="1" customHeight="1" spans="1:16">
      <c r="A103" s="243"/>
      <c r="B103" s="239" t="s">
        <v>362</v>
      </c>
      <c r="C103" s="239" t="s">
        <v>150</v>
      </c>
      <c r="D103" s="239" t="s">
        <v>363</v>
      </c>
      <c r="E103" s="244"/>
      <c r="F103" s="244" t="s">
        <v>368</v>
      </c>
      <c r="G103" s="242">
        <v>39600</v>
      </c>
      <c r="H103" s="242">
        <v>39600</v>
      </c>
      <c r="I103" s="269">
        <v>60000</v>
      </c>
      <c r="J103" s="269">
        <v>60000</v>
      </c>
      <c r="K103" s="277">
        <v>0</v>
      </c>
      <c r="L103" s="274" t="s">
        <v>369</v>
      </c>
      <c r="M103" s="274" t="s">
        <v>370</v>
      </c>
      <c r="N103" s="276">
        <f t="shared" si="4"/>
        <v>20400</v>
      </c>
      <c r="O103" s="275"/>
      <c r="P103" s="275"/>
    </row>
    <row r="104" s="217" customFormat="1" customHeight="1" spans="1:16">
      <c r="A104" s="243"/>
      <c r="B104" s="239" t="s">
        <v>362</v>
      </c>
      <c r="C104" s="239" t="s">
        <v>150</v>
      </c>
      <c r="D104" s="239" t="s">
        <v>363</v>
      </c>
      <c r="E104" s="244"/>
      <c r="F104" s="244" t="s">
        <v>371</v>
      </c>
      <c r="G104" s="242">
        <v>650000</v>
      </c>
      <c r="H104" s="242">
        <v>435000</v>
      </c>
      <c r="I104" s="269">
        <v>400000</v>
      </c>
      <c r="J104" s="269">
        <v>400000</v>
      </c>
      <c r="K104" s="277">
        <v>0</v>
      </c>
      <c r="L104" s="274" t="s">
        <v>372</v>
      </c>
      <c r="M104" s="274" t="s">
        <v>373</v>
      </c>
      <c r="N104" s="276">
        <f t="shared" si="4"/>
        <v>-250000</v>
      </c>
      <c r="O104" s="275"/>
      <c r="P104" s="275">
        <v>5</v>
      </c>
    </row>
    <row r="105" s="217" customFormat="1" customHeight="1" spans="1:16">
      <c r="A105" s="243"/>
      <c r="B105" s="239">
        <v>210</v>
      </c>
      <c r="C105" s="239">
        <v>12</v>
      </c>
      <c r="D105" s="239" t="s">
        <v>193</v>
      </c>
      <c r="E105" s="244" t="s">
        <v>374</v>
      </c>
      <c r="F105" s="244" t="s">
        <v>375</v>
      </c>
      <c r="G105" s="242">
        <v>12551000</v>
      </c>
      <c r="H105" s="242">
        <v>11728300</v>
      </c>
      <c r="I105" s="269">
        <v>13398000</v>
      </c>
      <c r="J105" s="269">
        <v>13398000</v>
      </c>
      <c r="K105" s="277">
        <v>0</v>
      </c>
      <c r="L105" s="274" t="s">
        <v>376</v>
      </c>
      <c r="M105" s="274" t="s">
        <v>377</v>
      </c>
      <c r="N105" s="276">
        <f t="shared" si="4"/>
        <v>847000</v>
      </c>
      <c r="O105" s="275"/>
      <c r="P105" s="275"/>
    </row>
    <row r="106" s="217" customFormat="1" customHeight="1" spans="1:16">
      <c r="A106" s="243"/>
      <c r="B106" s="239">
        <v>210</v>
      </c>
      <c r="C106" s="239">
        <v>12</v>
      </c>
      <c r="D106" s="239" t="s">
        <v>150</v>
      </c>
      <c r="E106" s="244"/>
      <c r="F106" s="244" t="s">
        <v>378</v>
      </c>
      <c r="G106" s="242">
        <v>900000</v>
      </c>
      <c r="H106" s="242">
        <v>740000</v>
      </c>
      <c r="I106" s="269">
        <v>800000</v>
      </c>
      <c r="J106" s="269">
        <v>800000</v>
      </c>
      <c r="K106" s="277">
        <v>0</v>
      </c>
      <c r="L106" s="274"/>
      <c r="M106" s="274" t="s">
        <v>295</v>
      </c>
      <c r="N106" s="276">
        <f t="shared" si="4"/>
        <v>-100000</v>
      </c>
      <c r="O106" s="275"/>
      <c r="P106" s="275"/>
    </row>
    <row r="107" s="217" customFormat="1" customHeight="1" spans="1:16">
      <c r="A107" s="243"/>
      <c r="B107" s="239" t="s">
        <v>185</v>
      </c>
      <c r="C107" s="239" t="s">
        <v>178</v>
      </c>
      <c r="D107" s="239">
        <v>99</v>
      </c>
      <c r="E107" s="244"/>
      <c r="F107" s="244" t="s">
        <v>379</v>
      </c>
      <c r="G107" s="242">
        <v>1020000</v>
      </c>
      <c r="H107" s="242">
        <v>316000</v>
      </c>
      <c r="I107" s="269">
        <v>450000</v>
      </c>
      <c r="J107" s="269">
        <v>450000</v>
      </c>
      <c r="K107" s="277">
        <v>0</v>
      </c>
      <c r="L107" s="274"/>
      <c r="M107" s="274" t="s">
        <v>380</v>
      </c>
      <c r="N107" s="276">
        <f t="shared" si="4"/>
        <v>-570000</v>
      </c>
      <c r="O107" s="275"/>
      <c r="P107" s="275"/>
    </row>
    <row r="108" s="217" customFormat="1" customHeight="1" spans="1:16">
      <c r="A108" s="243"/>
      <c r="B108" s="239" t="s">
        <v>185</v>
      </c>
      <c r="C108" s="239" t="s">
        <v>363</v>
      </c>
      <c r="D108" s="239" t="s">
        <v>178</v>
      </c>
      <c r="E108" s="245" t="s">
        <v>374</v>
      </c>
      <c r="F108" s="244" t="s">
        <v>381</v>
      </c>
      <c r="G108" s="242">
        <v>114200</v>
      </c>
      <c r="H108" s="242">
        <v>114200</v>
      </c>
      <c r="I108" s="269">
        <v>160000</v>
      </c>
      <c r="J108" s="269">
        <v>160000</v>
      </c>
      <c r="K108" s="277">
        <v>0</v>
      </c>
      <c r="L108" s="274" t="s">
        <v>382</v>
      </c>
      <c r="M108" s="274" t="s">
        <v>383</v>
      </c>
      <c r="N108" s="276">
        <f t="shared" si="4"/>
        <v>45800</v>
      </c>
      <c r="O108" s="275"/>
      <c r="P108" s="275"/>
    </row>
    <row r="109" s="217" customFormat="1" customHeight="1" spans="1:16">
      <c r="A109" s="243"/>
      <c r="B109" s="239" t="s">
        <v>185</v>
      </c>
      <c r="C109" s="239">
        <v>26</v>
      </c>
      <c r="D109" s="239" t="s">
        <v>150</v>
      </c>
      <c r="E109" s="246"/>
      <c r="F109" s="244" t="s">
        <v>384</v>
      </c>
      <c r="G109" s="242">
        <v>1100000</v>
      </c>
      <c r="H109" s="242">
        <v>450000</v>
      </c>
      <c r="I109" s="269">
        <v>450000</v>
      </c>
      <c r="J109" s="269">
        <v>450000</v>
      </c>
      <c r="K109" s="277">
        <v>0</v>
      </c>
      <c r="L109" s="274" t="s">
        <v>385</v>
      </c>
      <c r="M109" s="274" t="s">
        <v>386</v>
      </c>
      <c r="N109" s="276">
        <f t="shared" si="4"/>
        <v>-650000</v>
      </c>
      <c r="O109" s="275"/>
      <c r="P109" s="275"/>
    </row>
    <row r="110" s="217" customFormat="1" customHeight="1" spans="1:16">
      <c r="A110" s="243"/>
      <c r="B110" s="239" t="s">
        <v>185</v>
      </c>
      <c r="C110" s="239">
        <v>30</v>
      </c>
      <c r="D110" s="239" t="s">
        <v>150</v>
      </c>
      <c r="E110" s="246"/>
      <c r="F110" s="244" t="s">
        <v>387</v>
      </c>
      <c r="G110" s="242">
        <v>280000</v>
      </c>
      <c r="H110" s="242">
        <v>270000</v>
      </c>
      <c r="I110" s="269">
        <v>270000</v>
      </c>
      <c r="J110" s="269">
        <v>270000</v>
      </c>
      <c r="K110" s="277">
        <v>0</v>
      </c>
      <c r="L110" s="274"/>
      <c r="M110" s="275"/>
      <c r="N110" s="276">
        <f t="shared" si="4"/>
        <v>-10000</v>
      </c>
      <c r="O110" s="275"/>
      <c r="P110" s="275"/>
    </row>
    <row r="111" s="217" customFormat="1" customHeight="1" spans="1:16">
      <c r="A111" s="243"/>
      <c r="B111" s="239" t="s">
        <v>185</v>
      </c>
      <c r="C111" s="239">
        <v>26</v>
      </c>
      <c r="D111" s="239" t="s">
        <v>193</v>
      </c>
      <c r="E111" s="247"/>
      <c r="F111" s="244" t="s">
        <v>388</v>
      </c>
      <c r="G111" s="242">
        <v>1500000</v>
      </c>
      <c r="H111" s="242">
        <v>1500000</v>
      </c>
      <c r="I111" s="269">
        <v>1500000</v>
      </c>
      <c r="J111" s="269">
        <v>1500000</v>
      </c>
      <c r="K111" s="277">
        <v>0</v>
      </c>
      <c r="L111" s="274"/>
      <c r="M111" s="275"/>
      <c r="N111" s="276">
        <f t="shared" si="4"/>
        <v>0</v>
      </c>
      <c r="O111" s="275"/>
      <c r="P111" s="275"/>
    </row>
    <row r="112" s="217" customFormat="1" customHeight="1" spans="1:16">
      <c r="A112" s="243"/>
      <c r="B112" s="239" t="s">
        <v>185</v>
      </c>
      <c r="C112" s="239" t="s">
        <v>150</v>
      </c>
      <c r="D112" s="239" t="s">
        <v>155</v>
      </c>
      <c r="E112" s="244" t="s">
        <v>389</v>
      </c>
      <c r="F112" s="244" t="s">
        <v>390</v>
      </c>
      <c r="G112" s="242"/>
      <c r="H112" s="242"/>
      <c r="I112" s="269">
        <v>10000</v>
      </c>
      <c r="J112" s="269">
        <v>10000</v>
      </c>
      <c r="K112" s="277">
        <v>0</v>
      </c>
      <c r="L112" s="274"/>
      <c r="M112" s="274" t="s">
        <v>391</v>
      </c>
      <c r="N112" s="276">
        <f t="shared" si="4"/>
        <v>10000</v>
      </c>
      <c r="O112" s="275"/>
      <c r="P112" s="275"/>
    </row>
    <row r="113" s="217" customFormat="1" customHeight="1" spans="1:16">
      <c r="A113" s="243"/>
      <c r="B113" s="239" t="s">
        <v>185</v>
      </c>
      <c r="C113" s="239" t="s">
        <v>150</v>
      </c>
      <c r="D113" s="239" t="s">
        <v>363</v>
      </c>
      <c r="E113" s="241"/>
      <c r="F113" s="244" t="s">
        <v>392</v>
      </c>
      <c r="G113" s="242">
        <v>20000</v>
      </c>
      <c r="H113" s="242">
        <v>20000</v>
      </c>
      <c r="I113" s="269">
        <v>20000</v>
      </c>
      <c r="J113" s="269">
        <v>20000</v>
      </c>
      <c r="K113" s="277">
        <v>0</v>
      </c>
      <c r="L113" s="274"/>
      <c r="M113" s="275"/>
      <c r="N113" s="276">
        <f t="shared" si="4"/>
        <v>0</v>
      </c>
      <c r="O113" s="275"/>
      <c r="P113" s="275"/>
    </row>
    <row r="114" s="217" customFormat="1" customHeight="1" spans="1:16">
      <c r="A114" s="243"/>
      <c r="B114" s="239" t="s">
        <v>185</v>
      </c>
      <c r="C114" s="239" t="s">
        <v>150</v>
      </c>
      <c r="D114" s="239" t="s">
        <v>363</v>
      </c>
      <c r="E114" s="241"/>
      <c r="F114" s="244" t="s">
        <v>393</v>
      </c>
      <c r="G114" s="242">
        <v>300000</v>
      </c>
      <c r="H114" s="242">
        <v>300000</v>
      </c>
      <c r="I114" s="269">
        <v>270000</v>
      </c>
      <c r="J114" s="269">
        <v>270000</v>
      </c>
      <c r="K114" s="277">
        <v>0</v>
      </c>
      <c r="L114" s="274"/>
      <c r="M114" s="274" t="s">
        <v>394</v>
      </c>
      <c r="N114" s="276">
        <f t="shared" si="4"/>
        <v>-30000</v>
      </c>
      <c r="O114" s="275"/>
      <c r="P114" s="275">
        <v>3</v>
      </c>
    </row>
    <row r="115" s="217" customFormat="1" customHeight="1" spans="1:16">
      <c r="A115" s="243"/>
      <c r="B115" s="239" t="s">
        <v>395</v>
      </c>
      <c r="C115" s="239">
        <v>16</v>
      </c>
      <c r="D115" s="239" t="s">
        <v>150</v>
      </c>
      <c r="E115" s="244" t="s">
        <v>396</v>
      </c>
      <c r="F115" s="244" t="s">
        <v>397</v>
      </c>
      <c r="G115" s="242"/>
      <c r="H115" s="242">
        <v>140000</v>
      </c>
      <c r="I115" s="269">
        <v>210000</v>
      </c>
      <c r="J115" s="269">
        <v>210000</v>
      </c>
      <c r="K115" s="277">
        <v>0</v>
      </c>
      <c r="L115" s="274" t="s">
        <v>398</v>
      </c>
      <c r="M115" s="274" t="s">
        <v>399</v>
      </c>
      <c r="N115" s="276">
        <f t="shared" si="4"/>
        <v>210000</v>
      </c>
      <c r="O115" s="275">
        <v>2</v>
      </c>
      <c r="P115" s="275"/>
    </row>
    <row r="116" s="217" customFormat="1" customHeight="1" spans="1:16">
      <c r="A116" s="243"/>
      <c r="B116" s="239" t="s">
        <v>395</v>
      </c>
      <c r="C116" s="239" t="s">
        <v>252</v>
      </c>
      <c r="D116" s="239" t="s">
        <v>150</v>
      </c>
      <c r="E116" s="244" t="s">
        <v>400</v>
      </c>
      <c r="F116" s="244" t="s">
        <v>401</v>
      </c>
      <c r="G116" s="242">
        <v>300000</v>
      </c>
      <c r="H116" s="242">
        <v>300000</v>
      </c>
      <c r="I116" s="269">
        <v>1000000</v>
      </c>
      <c r="J116" s="269">
        <v>1000000</v>
      </c>
      <c r="K116" s="277">
        <v>0</v>
      </c>
      <c r="L116" s="274"/>
      <c r="M116" s="274" t="s">
        <v>402</v>
      </c>
      <c r="N116" s="276">
        <f t="shared" si="4"/>
        <v>700000</v>
      </c>
      <c r="O116" s="275"/>
      <c r="P116" s="275"/>
    </row>
    <row r="117" s="217" customFormat="1" customHeight="1" spans="1:16">
      <c r="A117" s="243"/>
      <c r="B117" s="239" t="s">
        <v>185</v>
      </c>
      <c r="C117" s="239" t="s">
        <v>193</v>
      </c>
      <c r="D117" s="239" t="s">
        <v>136</v>
      </c>
      <c r="E117" s="244" t="s">
        <v>403</v>
      </c>
      <c r="F117" s="244" t="s">
        <v>403</v>
      </c>
      <c r="G117" s="242">
        <v>2590000</v>
      </c>
      <c r="H117" s="242">
        <v>2590000</v>
      </c>
      <c r="I117" s="269">
        <v>3024000</v>
      </c>
      <c r="J117" s="269">
        <v>3024000</v>
      </c>
      <c r="K117" s="277">
        <v>0</v>
      </c>
      <c r="L117" s="274" t="s">
        <v>404</v>
      </c>
      <c r="M117" s="274" t="s">
        <v>405</v>
      </c>
      <c r="N117" s="276">
        <f t="shared" si="4"/>
        <v>434000</v>
      </c>
      <c r="O117" s="275"/>
      <c r="P117" s="275"/>
    </row>
    <row r="118" s="217" customFormat="1" customHeight="1" spans="1:16">
      <c r="A118" s="243"/>
      <c r="B118" s="239" t="s">
        <v>185</v>
      </c>
      <c r="C118" s="239">
        <v>19</v>
      </c>
      <c r="D118" s="239" t="s">
        <v>193</v>
      </c>
      <c r="E118" s="244" t="s">
        <v>406</v>
      </c>
      <c r="F118" s="244" t="s">
        <v>407</v>
      </c>
      <c r="G118" s="242">
        <v>4700000</v>
      </c>
      <c r="H118" s="242">
        <v>4700000</v>
      </c>
      <c r="I118" s="269">
        <v>4605000</v>
      </c>
      <c r="J118" s="269">
        <v>4605000</v>
      </c>
      <c r="K118" s="277">
        <v>0</v>
      </c>
      <c r="L118" s="274"/>
      <c r="M118" s="275"/>
      <c r="N118" s="276">
        <f t="shared" si="4"/>
        <v>-95000</v>
      </c>
      <c r="O118" s="275"/>
      <c r="P118" s="275"/>
    </row>
    <row r="119" s="217" customFormat="1" customHeight="1" spans="1:16">
      <c r="A119" s="243"/>
      <c r="B119" s="239" t="s">
        <v>185</v>
      </c>
      <c r="C119" s="239">
        <v>10</v>
      </c>
      <c r="D119" s="239" t="s">
        <v>150</v>
      </c>
      <c r="E119" s="244" t="s">
        <v>406</v>
      </c>
      <c r="F119" s="244" t="s">
        <v>408</v>
      </c>
      <c r="G119" s="242">
        <v>100000</v>
      </c>
      <c r="H119" s="242">
        <v>100000</v>
      </c>
      <c r="I119" s="269">
        <v>100000</v>
      </c>
      <c r="J119" s="269">
        <v>100000</v>
      </c>
      <c r="K119" s="277">
        <v>0</v>
      </c>
      <c r="L119" s="274" t="s">
        <v>409</v>
      </c>
      <c r="M119" s="275"/>
      <c r="N119" s="276">
        <f t="shared" si="4"/>
        <v>0</v>
      </c>
      <c r="O119" s="275"/>
      <c r="P119" s="275"/>
    </row>
    <row r="120" s="217" customFormat="1" customHeight="1" spans="1:16">
      <c r="A120" s="243"/>
      <c r="B120" s="239" t="s">
        <v>185</v>
      </c>
      <c r="C120" s="239">
        <v>21</v>
      </c>
      <c r="D120" s="239" t="s">
        <v>193</v>
      </c>
      <c r="E120" s="244"/>
      <c r="F120" s="244" t="s">
        <v>410</v>
      </c>
      <c r="G120" s="242">
        <v>1700000</v>
      </c>
      <c r="H120" s="242">
        <v>1700000</v>
      </c>
      <c r="I120" s="269">
        <v>1880000</v>
      </c>
      <c r="J120" s="269">
        <v>1880000</v>
      </c>
      <c r="K120" s="277">
        <v>0</v>
      </c>
      <c r="L120" s="274" t="s">
        <v>411</v>
      </c>
      <c r="M120" s="274" t="s">
        <v>412</v>
      </c>
      <c r="N120" s="276">
        <f t="shared" si="4"/>
        <v>180000</v>
      </c>
      <c r="O120" s="275"/>
      <c r="P120" s="275"/>
    </row>
    <row r="121" s="217" customFormat="1" customHeight="1" spans="1:16">
      <c r="A121" s="243"/>
      <c r="B121" s="239" t="s">
        <v>185</v>
      </c>
      <c r="C121" s="239" t="s">
        <v>208</v>
      </c>
      <c r="D121" s="239" t="s">
        <v>178</v>
      </c>
      <c r="E121" s="244" t="s">
        <v>413</v>
      </c>
      <c r="F121" s="244" t="s">
        <v>413</v>
      </c>
      <c r="G121" s="242">
        <v>1200000</v>
      </c>
      <c r="H121" s="242">
        <v>1030000</v>
      </c>
      <c r="I121" s="269">
        <v>1185000</v>
      </c>
      <c r="J121" s="269">
        <v>1185000</v>
      </c>
      <c r="K121" s="277">
        <v>0</v>
      </c>
      <c r="L121" s="274" t="s">
        <v>414</v>
      </c>
      <c r="M121" s="274" t="s">
        <v>415</v>
      </c>
      <c r="N121" s="276">
        <f t="shared" si="4"/>
        <v>-15000</v>
      </c>
      <c r="O121" s="275"/>
      <c r="P121" s="275"/>
    </row>
    <row r="122" s="217" customFormat="1" customHeight="1" spans="1:16">
      <c r="A122" s="243"/>
      <c r="B122" s="239" t="s">
        <v>185</v>
      </c>
      <c r="C122" s="239" t="s">
        <v>208</v>
      </c>
      <c r="D122" s="239" t="s">
        <v>136</v>
      </c>
      <c r="E122" s="244" t="s">
        <v>416</v>
      </c>
      <c r="F122" s="244" t="s">
        <v>417</v>
      </c>
      <c r="G122" s="242">
        <v>1380000</v>
      </c>
      <c r="H122" s="242">
        <v>1380000</v>
      </c>
      <c r="I122" s="269">
        <v>2445172</v>
      </c>
      <c r="J122" s="269">
        <v>2445172</v>
      </c>
      <c r="K122" s="277">
        <v>0</v>
      </c>
      <c r="L122" s="274" t="s">
        <v>418</v>
      </c>
      <c r="M122" s="274" t="s">
        <v>419</v>
      </c>
      <c r="N122" s="276">
        <f t="shared" si="4"/>
        <v>1065172</v>
      </c>
      <c r="O122" s="275"/>
      <c r="P122" s="275"/>
    </row>
    <row r="123" s="217" customFormat="1" customHeight="1" spans="1:16">
      <c r="A123" s="243"/>
      <c r="B123" s="239">
        <v>203</v>
      </c>
      <c r="C123" s="239" t="s">
        <v>156</v>
      </c>
      <c r="D123" s="239" t="s">
        <v>150</v>
      </c>
      <c r="E123" s="241"/>
      <c r="F123" s="244" t="s">
        <v>420</v>
      </c>
      <c r="G123" s="242"/>
      <c r="H123" s="242"/>
      <c r="I123" s="269">
        <v>386000</v>
      </c>
      <c r="J123" s="269">
        <v>386000</v>
      </c>
      <c r="K123" s="277">
        <v>0</v>
      </c>
      <c r="L123" s="274" t="s">
        <v>421</v>
      </c>
      <c r="M123" s="274" t="s">
        <v>191</v>
      </c>
      <c r="N123" s="276">
        <f t="shared" si="4"/>
        <v>386000</v>
      </c>
      <c r="O123" s="275"/>
      <c r="P123" s="275"/>
    </row>
    <row r="124" s="217" customFormat="1" customHeight="1" spans="1:16">
      <c r="A124" s="243"/>
      <c r="B124" s="239" t="s">
        <v>185</v>
      </c>
      <c r="C124" s="239" t="s">
        <v>363</v>
      </c>
      <c r="D124" s="239" t="s">
        <v>150</v>
      </c>
      <c r="E124" s="241"/>
      <c r="F124" s="244" t="s">
        <v>422</v>
      </c>
      <c r="G124" s="242">
        <v>400000</v>
      </c>
      <c r="H124" s="242">
        <v>340500</v>
      </c>
      <c r="I124" s="269">
        <v>311000</v>
      </c>
      <c r="J124" s="269">
        <v>311000</v>
      </c>
      <c r="K124" s="277">
        <v>0</v>
      </c>
      <c r="L124" s="274" t="s">
        <v>423</v>
      </c>
      <c r="M124" s="275"/>
      <c r="N124" s="276">
        <f t="shared" si="4"/>
        <v>-89000</v>
      </c>
      <c r="O124" s="275"/>
      <c r="P124" s="275"/>
    </row>
    <row r="125" s="217" customFormat="1" customHeight="1" spans="1:16">
      <c r="A125" s="243"/>
      <c r="B125" s="239" t="s">
        <v>185</v>
      </c>
      <c r="C125" s="239">
        <v>11</v>
      </c>
      <c r="D125" s="239" t="s">
        <v>155</v>
      </c>
      <c r="E125" s="244" t="s">
        <v>424</v>
      </c>
      <c r="F125" s="244" t="s">
        <v>425</v>
      </c>
      <c r="G125" s="242">
        <v>1100000</v>
      </c>
      <c r="H125" s="242">
        <v>1100000</v>
      </c>
      <c r="I125" s="269">
        <v>1310000</v>
      </c>
      <c r="J125" s="269">
        <v>1310000</v>
      </c>
      <c r="K125" s="277">
        <v>0</v>
      </c>
      <c r="L125" s="274" t="s">
        <v>426</v>
      </c>
      <c r="M125" s="274" t="s">
        <v>427</v>
      </c>
      <c r="N125" s="276">
        <f t="shared" si="4"/>
        <v>210000</v>
      </c>
      <c r="O125" s="275"/>
      <c r="P125" s="275"/>
    </row>
    <row r="126" s="217" customFormat="1" customHeight="1" spans="1:16">
      <c r="A126" s="243"/>
      <c r="B126" s="239" t="s">
        <v>185</v>
      </c>
      <c r="C126" s="239" t="s">
        <v>172</v>
      </c>
      <c r="D126" s="239" t="s">
        <v>200</v>
      </c>
      <c r="E126" s="244"/>
      <c r="F126" s="244" t="s">
        <v>428</v>
      </c>
      <c r="G126" s="242">
        <v>350000</v>
      </c>
      <c r="H126" s="242">
        <v>350000</v>
      </c>
      <c r="I126" s="269">
        <v>388000</v>
      </c>
      <c r="J126" s="269">
        <v>388000</v>
      </c>
      <c r="K126" s="277">
        <v>0</v>
      </c>
      <c r="L126" s="274" t="s">
        <v>429</v>
      </c>
      <c r="M126" s="274" t="s">
        <v>430</v>
      </c>
      <c r="N126" s="276">
        <f t="shared" si="4"/>
        <v>38000</v>
      </c>
      <c r="O126" s="275"/>
      <c r="P126" s="275"/>
    </row>
    <row r="127" s="217" customFormat="1" customHeight="1" spans="1:16">
      <c r="A127" s="243"/>
      <c r="B127" s="239" t="s">
        <v>185</v>
      </c>
      <c r="C127" s="239" t="s">
        <v>172</v>
      </c>
      <c r="D127" s="239" t="s">
        <v>178</v>
      </c>
      <c r="E127" s="244"/>
      <c r="F127" s="244" t="s">
        <v>431</v>
      </c>
      <c r="G127" s="242">
        <v>700000</v>
      </c>
      <c r="H127" s="242">
        <v>700000</v>
      </c>
      <c r="I127" s="269">
        <v>772200</v>
      </c>
      <c r="J127" s="269">
        <v>772200</v>
      </c>
      <c r="K127" s="277">
        <v>0</v>
      </c>
      <c r="L127" s="274"/>
      <c r="M127" s="274" t="s">
        <v>432</v>
      </c>
      <c r="N127" s="276">
        <f t="shared" si="4"/>
        <v>72200</v>
      </c>
      <c r="O127" s="275"/>
      <c r="P127" s="275"/>
    </row>
    <row r="128" s="217" customFormat="1" customHeight="1" spans="1:16">
      <c r="A128" s="243"/>
      <c r="B128" s="239" t="s">
        <v>185</v>
      </c>
      <c r="C128" s="239" t="s">
        <v>172</v>
      </c>
      <c r="D128" s="239" t="s">
        <v>136</v>
      </c>
      <c r="E128" s="244"/>
      <c r="F128" s="244" t="s">
        <v>433</v>
      </c>
      <c r="G128" s="242">
        <v>1200000</v>
      </c>
      <c r="H128" s="242">
        <v>1200000</v>
      </c>
      <c r="I128" s="269">
        <v>1198000</v>
      </c>
      <c r="J128" s="269">
        <v>1198000</v>
      </c>
      <c r="K128" s="277">
        <v>0</v>
      </c>
      <c r="L128" s="274" t="s">
        <v>434</v>
      </c>
      <c r="M128" s="275"/>
      <c r="N128" s="276">
        <f t="shared" si="4"/>
        <v>-2000</v>
      </c>
      <c r="O128" s="275"/>
      <c r="P128" s="275"/>
    </row>
    <row r="129" s="217" customFormat="1" customHeight="1" spans="1:16">
      <c r="A129" s="243"/>
      <c r="B129" s="239" t="s">
        <v>185</v>
      </c>
      <c r="C129" s="239" t="s">
        <v>172</v>
      </c>
      <c r="D129" s="239" t="s">
        <v>136</v>
      </c>
      <c r="E129" s="244"/>
      <c r="F129" s="244" t="s">
        <v>435</v>
      </c>
      <c r="G129" s="242">
        <v>30000</v>
      </c>
      <c r="H129" s="242">
        <v>30000</v>
      </c>
      <c r="I129" s="269">
        <v>65000</v>
      </c>
      <c r="J129" s="269">
        <v>65000</v>
      </c>
      <c r="K129" s="277">
        <v>0</v>
      </c>
      <c r="L129" s="274"/>
      <c r="M129" s="274" t="s">
        <v>436</v>
      </c>
      <c r="N129" s="276">
        <f t="shared" si="4"/>
        <v>35000</v>
      </c>
      <c r="O129" s="275"/>
      <c r="P129" s="275"/>
    </row>
    <row r="130" s="217" customFormat="1" customHeight="1" spans="1:16">
      <c r="A130" s="243"/>
      <c r="B130" s="239" t="s">
        <v>437</v>
      </c>
      <c r="C130" s="239" t="s">
        <v>178</v>
      </c>
      <c r="D130" s="239" t="s">
        <v>136</v>
      </c>
      <c r="E130" s="244" t="s">
        <v>438</v>
      </c>
      <c r="F130" s="244" t="s">
        <v>439</v>
      </c>
      <c r="G130" s="242">
        <v>2400000</v>
      </c>
      <c r="H130" s="242">
        <v>2400000</v>
      </c>
      <c r="I130" s="269">
        <v>1500000</v>
      </c>
      <c r="J130" s="269">
        <v>1500000</v>
      </c>
      <c r="K130" s="277">
        <v>0</v>
      </c>
      <c r="L130" s="274" t="s">
        <v>440</v>
      </c>
      <c r="M130" s="274"/>
      <c r="N130" s="276">
        <f t="shared" si="4"/>
        <v>-900000</v>
      </c>
      <c r="O130" s="275"/>
      <c r="P130" s="275"/>
    </row>
    <row r="131" s="217" customFormat="1" ht="77" customHeight="1" spans="1:16">
      <c r="A131" s="243"/>
      <c r="B131" s="239" t="s">
        <v>395</v>
      </c>
      <c r="C131" s="239" t="s">
        <v>200</v>
      </c>
      <c r="D131" s="239" t="s">
        <v>208</v>
      </c>
      <c r="E131" s="245" t="s">
        <v>441</v>
      </c>
      <c r="F131" s="244" t="s">
        <v>442</v>
      </c>
      <c r="G131" s="242">
        <v>6580800</v>
      </c>
      <c r="H131" s="242">
        <v>6580800</v>
      </c>
      <c r="I131" s="269">
        <v>8746000</v>
      </c>
      <c r="J131" s="269">
        <v>8746000</v>
      </c>
      <c r="K131" s="277">
        <v>0</v>
      </c>
      <c r="L131" s="274" t="s">
        <v>443</v>
      </c>
      <c r="M131" s="274" t="s">
        <v>444</v>
      </c>
      <c r="N131" s="276">
        <f t="shared" si="4"/>
        <v>2165200</v>
      </c>
      <c r="O131" s="275"/>
      <c r="P131" s="275"/>
    </row>
    <row r="132" s="217" customFormat="1" ht="78" spans="1:16">
      <c r="A132" s="243"/>
      <c r="B132" s="239" t="s">
        <v>395</v>
      </c>
      <c r="C132" s="239" t="s">
        <v>155</v>
      </c>
      <c r="D132" s="239" t="s">
        <v>445</v>
      </c>
      <c r="E132" s="247"/>
      <c r="F132" s="244" t="s">
        <v>446</v>
      </c>
      <c r="G132" s="242">
        <v>4559500</v>
      </c>
      <c r="H132" s="242">
        <v>4559500</v>
      </c>
      <c r="I132" s="269">
        <v>4647600</v>
      </c>
      <c r="J132" s="269">
        <v>4647600</v>
      </c>
      <c r="K132" s="277">
        <v>0</v>
      </c>
      <c r="L132" s="274" t="s">
        <v>447</v>
      </c>
      <c r="M132" s="274" t="s">
        <v>448</v>
      </c>
      <c r="N132" s="276">
        <f t="shared" si="4"/>
        <v>88100</v>
      </c>
      <c r="O132" s="275"/>
      <c r="P132" s="275"/>
    </row>
    <row r="133" s="217" customFormat="1" customHeight="1" spans="1:16">
      <c r="A133" s="243"/>
      <c r="B133" s="239" t="s">
        <v>395</v>
      </c>
      <c r="C133" s="239" t="s">
        <v>200</v>
      </c>
      <c r="D133" s="239" t="s">
        <v>363</v>
      </c>
      <c r="E133" s="244" t="s">
        <v>449</v>
      </c>
      <c r="F133" s="244" t="s">
        <v>450</v>
      </c>
      <c r="G133" s="242">
        <v>50000</v>
      </c>
      <c r="H133" s="242">
        <v>50000</v>
      </c>
      <c r="I133" s="269">
        <v>50000</v>
      </c>
      <c r="J133" s="269">
        <v>50000</v>
      </c>
      <c r="K133" s="277">
        <v>0</v>
      </c>
      <c r="L133" s="274"/>
      <c r="M133" s="275"/>
      <c r="N133" s="276">
        <f t="shared" si="4"/>
        <v>0</v>
      </c>
      <c r="O133" s="275"/>
      <c r="P133" s="275"/>
    </row>
    <row r="134" s="217" customFormat="1" customHeight="1" spans="1:16">
      <c r="A134" s="243"/>
      <c r="B134" s="239" t="s">
        <v>395</v>
      </c>
      <c r="C134" s="239" t="s">
        <v>200</v>
      </c>
      <c r="D134" s="239" t="s">
        <v>363</v>
      </c>
      <c r="E134" s="244"/>
      <c r="F134" s="244" t="s">
        <v>451</v>
      </c>
      <c r="G134" s="242">
        <v>700000</v>
      </c>
      <c r="H134" s="242">
        <v>700000</v>
      </c>
      <c r="I134" s="269">
        <v>680000</v>
      </c>
      <c r="J134" s="269">
        <v>680000</v>
      </c>
      <c r="K134" s="277">
        <v>0</v>
      </c>
      <c r="L134" s="274"/>
      <c r="M134" s="274" t="s">
        <v>223</v>
      </c>
      <c r="N134" s="276">
        <f t="shared" si="4"/>
        <v>-20000</v>
      </c>
      <c r="O134" s="275"/>
      <c r="P134" s="275">
        <v>2</v>
      </c>
    </row>
    <row r="135" s="217" customFormat="1" customHeight="1" spans="1:16">
      <c r="A135" s="243"/>
      <c r="B135" s="239" t="s">
        <v>395</v>
      </c>
      <c r="C135" s="239" t="s">
        <v>200</v>
      </c>
      <c r="D135" s="239" t="s">
        <v>363</v>
      </c>
      <c r="E135" s="244"/>
      <c r="F135" s="244" t="s">
        <v>452</v>
      </c>
      <c r="G135" s="242">
        <v>130000</v>
      </c>
      <c r="H135" s="242">
        <v>130000</v>
      </c>
      <c r="I135" s="269">
        <v>120000</v>
      </c>
      <c r="J135" s="269">
        <v>120000</v>
      </c>
      <c r="K135" s="277">
        <v>0</v>
      </c>
      <c r="L135" s="274"/>
      <c r="M135" s="274" t="s">
        <v>453</v>
      </c>
      <c r="N135" s="276">
        <f t="shared" si="4"/>
        <v>-10000</v>
      </c>
      <c r="O135" s="275"/>
      <c r="P135" s="275">
        <v>1</v>
      </c>
    </row>
    <row r="136" s="217" customFormat="1" customHeight="1" spans="1:16">
      <c r="A136" s="243"/>
      <c r="B136" s="239" t="s">
        <v>395</v>
      </c>
      <c r="C136" s="239" t="s">
        <v>200</v>
      </c>
      <c r="D136" s="239" t="s">
        <v>363</v>
      </c>
      <c r="E136" s="244"/>
      <c r="F136" s="244" t="s">
        <v>454</v>
      </c>
      <c r="G136" s="242">
        <v>50000</v>
      </c>
      <c r="H136" s="242">
        <v>50000</v>
      </c>
      <c r="I136" s="269">
        <v>50000</v>
      </c>
      <c r="J136" s="269">
        <v>50000</v>
      </c>
      <c r="K136" s="277">
        <v>0</v>
      </c>
      <c r="L136" s="274"/>
      <c r="M136" s="275"/>
      <c r="N136" s="276">
        <f t="shared" si="4"/>
        <v>0</v>
      </c>
      <c r="O136" s="275"/>
      <c r="P136" s="275"/>
    </row>
    <row r="137" s="217" customFormat="1" customHeight="1" spans="1:16">
      <c r="A137" s="243"/>
      <c r="B137" s="239" t="s">
        <v>395</v>
      </c>
      <c r="C137" s="239" t="s">
        <v>200</v>
      </c>
      <c r="D137" s="239" t="s">
        <v>363</v>
      </c>
      <c r="E137" s="244"/>
      <c r="F137" s="244" t="s">
        <v>455</v>
      </c>
      <c r="G137" s="242">
        <v>50000</v>
      </c>
      <c r="H137" s="242">
        <v>50000</v>
      </c>
      <c r="I137" s="269">
        <v>50000</v>
      </c>
      <c r="J137" s="269">
        <v>50000</v>
      </c>
      <c r="K137" s="277">
        <v>0</v>
      </c>
      <c r="L137" s="274"/>
      <c r="M137" s="275"/>
      <c r="N137" s="276">
        <f t="shared" si="4"/>
        <v>0</v>
      </c>
      <c r="O137" s="275"/>
      <c r="P137" s="275"/>
    </row>
    <row r="138" s="217" customFormat="1" customHeight="1" spans="1:16">
      <c r="A138" s="243"/>
      <c r="B138" s="239" t="s">
        <v>395</v>
      </c>
      <c r="C138" s="239" t="s">
        <v>200</v>
      </c>
      <c r="D138" s="239" t="s">
        <v>363</v>
      </c>
      <c r="E138" s="244"/>
      <c r="F138" s="244" t="s">
        <v>456</v>
      </c>
      <c r="G138" s="242">
        <v>50000</v>
      </c>
      <c r="H138" s="242">
        <v>50000</v>
      </c>
      <c r="I138" s="269">
        <v>50000</v>
      </c>
      <c r="J138" s="269">
        <v>50000</v>
      </c>
      <c r="K138" s="277">
        <v>0</v>
      </c>
      <c r="L138" s="274"/>
      <c r="M138" s="275"/>
      <c r="N138" s="276">
        <f t="shared" si="4"/>
        <v>0</v>
      </c>
      <c r="O138" s="275"/>
      <c r="P138" s="275"/>
    </row>
    <row r="139" s="217" customFormat="1" customHeight="1" spans="1:16">
      <c r="A139" s="243"/>
      <c r="B139" s="239" t="s">
        <v>395</v>
      </c>
      <c r="C139" s="239" t="s">
        <v>200</v>
      </c>
      <c r="D139" s="239" t="s">
        <v>363</v>
      </c>
      <c r="E139" s="244"/>
      <c r="F139" s="244" t="s">
        <v>457</v>
      </c>
      <c r="G139" s="242">
        <v>230000</v>
      </c>
      <c r="H139" s="242">
        <v>230000</v>
      </c>
      <c r="I139" s="269">
        <v>220000</v>
      </c>
      <c r="J139" s="269">
        <v>220000</v>
      </c>
      <c r="K139" s="277">
        <v>0</v>
      </c>
      <c r="L139" s="274"/>
      <c r="M139" s="274" t="s">
        <v>458</v>
      </c>
      <c r="N139" s="276">
        <f t="shared" si="4"/>
        <v>-10000</v>
      </c>
      <c r="O139" s="275"/>
      <c r="P139" s="275">
        <v>9</v>
      </c>
    </row>
    <row r="140" s="217" customFormat="1" customHeight="1" spans="1:16">
      <c r="A140" s="243"/>
      <c r="B140" s="239" t="s">
        <v>395</v>
      </c>
      <c r="C140" s="239" t="s">
        <v>200</v>
      </c>
      <c r="D140" s="239" t="s">
        <v>459</v>
      </c>
      <c r="E140" s="244" t="s">
        <v>449</v>
      </c>
      <c r="F140" s="244" t="s">
        <v>460</v>
      </c>
      <c r="G140" s="242">
        <v>100000</v>
      </c>
      <c r="H140" s="242">
        <v>100000</v>
      </c>
      <c r="I140" s="269">
        <v>80000</v>
      </c>
      <c r="J140" s="269">
        <v>80000</v>
      </c>
      <c r="K140" s="277">
        <v>0</v>
      </c>
      <c r="L140" s="274"/>
      <c r="M140" s="274"/>
      <c r="N140" s="276">
        <f t="shared" si="4"/>
        <v>-20000</v>
      </c>
      <c r="O140" s="275"/>
      <c r="P140" s="275">
        <v>2</v>
      </c>
    </row>
    <row r="141" s="217" customFormat="1" customHeight="1" spans="1:16">
      <c r="A141" s="243"/>
      <c r="B141" s="239" t="s">
        <v>395</v>
      </c>
      <c r="C141" s="239" t="s">
        <v>200</v>
      </c>
      <c r="D141" s="239" t="s">
        <v>459</v>
      </c>
      <c r="E141" s="244"/>
      <c r="F141" s="244" t="s">
        <v>461</v>
      </c>
      <c r="G141" s="242"/>
      <c r="H141" s="242"/>
      <c r="I141" s="269">
        <v>1500000</v>
      </c>
      <c r="J141" s="269">
        <v>1500000</v>
      </c>
      <c r="K141" s="277">
        <v>0</v>
      </c>
      <c r="L141" s="274"/>
      <c r="M141" s="274"/>
      <c r="N141" s="276"/>
      <c r="O141" s="275"/>
      <c r="P141" s="275"/>
    </row>
    <row r="142" s="217" customFormat="1" customHeight="1" spans="1:16">
      <c r="A142" s="243"/>
      <c r="B142" s="239" t="s">
        <v>395</v>
      </c>
      <c r="C142" s="239" t="s">
        <v>200</v>
      </c>
      <c r="D142" s="239" t="s">
        <v>136</v>
      </c>
      <c r="E142" s="244"/>
      <c r="F142" s="244" t="s">
        <v>462</v>
      </c>
      <c r="G142" s="242">
        <v>360000</v>
      </c>
      <c r="H142" s="242">
        <v>360000</v>
      </c>
      <c r="I142" s="269">
        <v>560000</v>
      </c>
      <c r="J142" s="269">
        <v>560000</v>
      </c>
      <c r="K142" s="277">
        <v>0</v>
      </c>
      <c r="L142" s="274" t="s">
        <v>463</v>
      </c>
      <c r="M142" s="274" t="s">
        <v>464</v>
      </c>
      <c r="N142" s="276">
        <f t="shared" ref="N142:N150" si="5">I142-G142</f>
        <v>200000</v>
      </c>
      <c r="O142" s="275"/>
      <c r="P142" s="275"/>
    </row>
    <row r="143" s="217" customFormat="1" customHeight="1" spans="1:16">
      <c r="A143" s="243"/>
      <c r="B143" s="239" t="s">
        <v>395</v>
      </c>
      <c r="C143" s="239" t="s">
        <v>200</v>
      </c>
      <c r="D143" s="239" t="s">
        <v>136</v>
      </c>
      <c r="E143" s="244"/>
      <c r="F143" s="244" t="s">
        <v>465</v>
      </c>
      <c r="G143" s="242">
        <v>450000</v>
      </c>
      <c r="H143" s="242">
        <v>450000</v>
      </c>
      <c r="I143" s="269">
        <v>450000</v>
      </c>
      <c r="J143" s="269">
        <v>450000</v>
      </c>
      <c r="K143" s="277">
        <v>0</v>
      </c>
      <c r="L143" s="274" t="s">
        <v>466</v>
      </c>
      <c r="M143" s="275"/>
      <c r="N143" s="276">
        <f t="shared" si="5"/>
        <v>0</v>
      </c>
      <c r="O143" s="275"/>
      <c r="P143" s="275"/>
    </row>
    <row r="144" s="217" customFormat="1" customHeight="1" spans="1:16">
      <c r="A144" s="243"/>
      <c r="B144" s="239" t="s">
        <v>395</v>
      </c>
      <c r="C144" s="239" t="s">
        <v>200</v>
      </c>
      <c r="D144" s="239" t="s">
        <v>135</v>
      </c>
      <c r="E144" s="244" t="s">
        <v>467</v>
      </c>
      <c r="F144" s="244" t="s">
        <v>468</v>
      </c>
      <c r="G144" s="242">
        <v>65520</v>
      </c>
      <c r="H144" s="282">
        <v>65520</v>
      </c>
      <c r="I144" s="269">
        <v>65520</v>
      </c>
      <c r="J144" s="269">
        <v>65520</v>
      </c>
      <c r="K144" s="277">
        <v>0</v>
      </c>
      <c r="L144" s="274" t="s">
        <v>469</v>
      </c>
      <c r="M144" s="274" t="s">
        <v>470</v>
      </c>
      <c r="N144" s="276">
        <f t="shared" si="5"/>
        <v>0</v>
      </c>
      <c r="O144" s="275"/>
      <c r="P144" s="275"/>
    </row>
    <row r="145" s="217" customFormat="1" customHeight="1" spans="1:16">
      <c r="A145" s="243"/>
      <c r="B145" s="239" t="s">
        <v>395</v>
      </c>
      <c r="C145" s="239" t="s">
        <v>200</v>
      </c>
      <c r="D145" s="239" t="s">
        <v>135</v>
      </c>
      <c r="E145" s="241"/>
      <c r="F145" s="244" t="s">
        <v>471</v>
      </c>
      <c r="G145" s="242">
        <v>152397</v>
      </c>
      <c r="H145" s="282">
        <v>118000</v>
      </c>
      <c r="I145" s="269">
        <v>118000</v>
      </c>
      <c r="J145" s="269">
        <v>118000</v>
      </c>
      <c r="K145" s="277">
        <v>0</v>
      </c>
      <c r="L145" s="274" t="s">
        <v>472</v>
      </c>
      <c r="M145" s="275"/>
      <c r="N145" s="276">
        <f t="shared" si="5"/>
        <v>-34397</v>
      </c>
      <c r="O145" s="275"/>
      <c r="P145" s="275"/>
    </row>
    <row r="146" s="217" customFormat="1" customHeight="1" spans="1:16">
      <c r="A146" s="243"/>
      <c r="B146" s="239" t="s">
        <v>395</v>
      </c>
      <c r="C146" s="239" t="s">
        <v>200</v>
      </c>
      <c r="D146" s="239" t="s">
        <v>135</v>
      </c>
      <c r="E146" s="241"/>
      <c r="F146" s="244" t="s">
        <v>473</v>
      </c>
      <c r="G146" s="242">
        <v>175000</v>
      </c>
      <c r="H146" s="282">
        <v>210000</v>
      </c>
      <c r="I146" s="269">
        <v>126000</v>
      </c>
      <c r="J146" s="269">
        <v>126000</v>
      </c>
      <c r="K146" s="277">
        <v>0</v>
      </c>
      <c r="L146" s="274" t="s">
        <v>474</v>
      </c>
      <c r="M146" s="275"/>
      <c r="N146" s="276">
        <f t="shared" si="5"/>
        <v>-49000</v>
      </c>
      <c r="O146" s="275"/>
      <c r="P146" s="275"/>
    </row>
    <row r="147" s="217" customFormat="1" customHeight="1" spans="1:16">
      <c r="A147" s="243"/>
      <c r="B147" s="239">
        <v>212</v>
      </c>
      <c r="C147" s="239" t="s">
        <v>178</v>
      </c>
      <c r="D147" s="239" t="s">
        <v>150</v>
      </c>
      <c r="E147" s="244" t="s">
        <v>475</v>
      </c>
      <c r="F147" s="244" t="s">
        <v>476</v>
      </c>
      <c r="G147" s="242"/>
      <c r="H147" s="242">
        <v>1000000</v>
      </c>
      <c r="I147" s="269">
        <v>12210000</v>
      </c>
      <c r="J147" s="269">
        <v>12210000</v>
      </c>
      <c r="K147" s="277">
        <v>0</v>
      </c>
      <c r="L147" s="274"/>
      <c r="M147" s="274" t="s">
        <v>191</v>
      </c>
      <c r="N147" s="276">
        <f t="shared" si="5"/>
        <v>12210000</v>
      </c>
      <c r="O147" s="275"/>
      <c r="P147" s="275"/>
    </row>
    <row r="148" s="217" customFormat="1" customHeight="1" spans="1:16">
      <c r="A148" s="243"/>
      <c r="B148" s="239" t="s">
        <v>134</v>
      </c>
      <c r="C148" s="239" t="s">
        <v>200</v>
      </c>
      <c r="D148" s="239" t="s">
        <v>136</v>
      </c>
      <c r="E148" s="244"/>
      <c r="F148" s="244" t="s">
        <v>477</v>
      </c>
      <c r="G148" s="242">
        <v>140000</v>
      </c>
      <c r="H148" s="242">
        <v>40000</v>
      </c>
      <c r="I148" s="269">
        <v>70000</v>
      </c>
      <c r="J148" s="269">
        <v>70000</v>
      </c>
      <c r="K148" s="277">
        <v>0</v>
      </c>
      <c r="L148" s="274"/>
      <c r="M148" s="281" t="s">
        <v>478</v>
      </c>
      <c r="N148" s="276">
        <f t="shared" si="5"/>
        <v>-70000</v>
      </c>
      <c r="O148" s="275"/>
      <c r="P148" s="275"/>
    </row>
    <row r="149" s="217" customFormat="1" customHeight="1" spans="1:16">
      <c r="A149" s="243"/>
      <c r="B149" s="239">
        <v>211</v>
      </c>
      <c r="C149" s="239">
        <v>99</v>
      </c>
      <c r="D149" s="239" t="s">
        <v>150</v>
      </c>
      <c r="E149" s="244"/>
      <c r="F149" s="244" t="s">
        <v>479</v>
      </c>
      <c r="G149" s="242">
        <v>150000</v>
      </c>
      <c r="H149" s="242">
        <v>150000</v>
      </c>
      <c r="I149" s="269">
        <v>70000</v>
      </c>
      <c r="J149" s="269">
        <v>70000</v>
      </c>
      <c r="K149" s="277">
        <v>0</v>
      </c>
      <c r="L149" s="274"/>
      <c r="M149" s="274" t="s">
        <v>480</v>
      </c>
      <c r="N149" s="276">
        <f t="shared" si="5"/>
        <v>-80000</v>
      </c>
      <c r="O149" s="275"/>
      <c r="P149" s="275"/>
    </row>
    <row r="150" s="217" customFormat="1" customHeight="1" spans="1:16">
      <c r="A150" s="243"/>
      <c r="B150" s="239" t="s">
        <v>481</v>
      </c>
      <c r="C150" s="239" t="s">
        <v>150</v>
      </c>
      <c r="D150" s="239" t="s">
        <v>136</v>
      </c>
      <c r="E150" s="244"/>
      <c r="F150" s="244" t="s">
        <v>482</v>
      </c>
      <c r="G150" s="242">
        <v>100000</v>
      </c>
      <c r="H150" s="242">
        <v>100000</v>
      </c>
      <c r="I150" s="269">
        <v>100000</v>
      </c>
      <c r="J150" s="269">
        <v>100000</v>
      </c>
      <c r="K150" s="277">
        <v>0</v>
      </c>
      <c r="L150" s="274"/>
      <c r="M150" s="275"/>
      <c r="N150" s="276">
        <f t="shared" si="5"/>
        <v>0</v>
      </c>
      <c r="O150" s="275"/>
      <c r="P150" s="275"/>
    </row>
    <row r="151" s="217" customFormat="1" customHeight="1" spans="1:16">
      <c r="A151" s="243"/>
      <c r="B151" s="239" t="s">
        <v>481</v>
      </c>
      <c r="C151" s="239" t="s">
        <v>150</v>
      </c>
      <c r="D151" s="239" t="s">
        <v>136</v>
      </c>
      <c r="E151" s="244" t="s">
        <v>475</v>
      </c>
      <c r="F151" s="244" t="s">
        <v>483</v>
      </c>
      <c r="G151" s="242"/>
      <c r="H151" s="242"/>
      <c r="I151" s="269">
        <v>100000</v>
      </c>
      <c r="J151" s="269">
        <v>100000</v>
      </c>
      <c r="K151" s="277">
        <v>0</v>
      </c>
      <c r="L151" s="274"/>
      <c r="M151" s="275"/>
      <c r="N151" s="276"/>
      <c r="O151" s="275"/>
      <c r="P151" s="275"/>
    </row>
    <row r="152" s="217" customFormat="1" customHeight="1" spans="1:16">
      <c r="A152" s="243"/>
      <c r="B152" s="239" t="s">
        <v>481</v>
      </c>
      <c r="C152" s="239" t="s">
        <v>135</v>
      </c>
      <c r="D152" s="239" t="s">
        <v>136</v>
      </c>
      <c r="E152" s="244"/>
      <c r="F152" s="244" t="s">
        <v>484</v>
      </c>
      <c r="G152" s="242">
        <v>700000</v>
      </c>
      <c r="H152" s="242">
        <v>550000</v>
      </c>
      <c r="I152" s="269">
        <v>400000</v>
      </c>
      <c r="J152" s="269">
        <v>400000</v>
      </c>
      <c r="K152" s="277">
        <v>0</v>
      </c>
      <c r="L152" s="274"/>
      <c r="M152" s="275"/>
      <c r="N152" s="276">
        <f t="shared" ref="N152:N186" si="6">I152-G152</f>
        <v>-300000</v>
      </c>
      <c r="O152" s="275"/>
      <c r="P152" s="275"/>
    </row>
    <row r="153" s="217" customFormat="1" customHeight="1" spans="1:16">
      <c r="A153" s="243"/>
      <c r="B153" s="239" t="s">
        <v>437</v>
      </c>
      <c r="C153" s="239" t="s">
        <v>135</v>
      </c>
      <c r="D153" s="239" t="s">
        <v>178</v>
      </c>
      <c r="E153" s="244"/>
      <c r="F153" s="244" t="s">
        <v>485</v>
      </c>
      <c r="G153" s="242">
        <v>0</v>
      </c>
      <c r="H153" s="242">
        <v>2685700</v>
      </c>
      <c r="I153" s="269">
        <v>500000</v>
      </c>
      <c r="J153" s="269">
        <v>500000</v>
      </c>
      <c r="K153" s="277">
        <v>0</v>
      </c>
      <c r="L153" s="274" t="s">
        <v>486</v>
      </c>
      <c r="M153" s="274" t="s">
        <v>487</v>
      </c>
      <c r="N153" s="276">
        <f t="shared" si="6"/>
        <v>500000</v>
      </c>
      <c r="O153" s="275"/>
      <c r="P153" s="275"/>
    </row>
    <row r="154" s="217" customFormat="1" customHeight="1" spans="1:16">
      <c r="A154" s="243"/>
      <c r="B154" s="239" t="s">
        <v>437</v>
      </c>
      <c r="C154" s="239" t="s">
        <v>136</v>
      </c>
      <c r="D154" s="239" t="s">
        <v>136</v>
      </c>
      <c r="E154" s="244"/>
      <c r="F154" s="244" t="s">
        <v>488</v>
      </c>
      <c r="G154" s="242">
        <v>1300000</v>
      </c>
      <c r="H154" s="242">
        <v>3317100</v>
      </c>
      <c r="I154" s="269">
        <v>1853100</v>
      </c>
      <c r="J154" s="269">
        <v>1853100</v>
      </c>
      <c r="K154" s="277">
        <v>0</v>
      </c>
      <c r="L154" s="274" t="s">
        <v>489</v>
      </c>
      <c r="M154" s="274" t="s">
        <v>490</v>
      </c>
      <c r="N154" s="276">
        <f t="shared" si="6"/>
        <v>553100</v>
      </c>
      <c r="O154" s="275"/>
      <c r="P154" s="275">
        <v>1</v>
      </c>
    </row>
    <row r="155" s="217" customFormat="1" customHeight="1" spans="1:16">
      <c r="A155" s="243"/>
      <c r="B155" s="239" t="s">
        <v>149</v>
      </c>
      <c r="C155" s="239" t="s">
        <v>178</v>
      </c>
      <c r="D155" s="239" t="s">
        <v>150</v>
      </c>
      <c r="E155" s="244" t="s">
        <v>491</v>
      </c>
      <c r="F155" s="244" t="s">
        <v>492</v>
      </c>
      <c r="G155" s="242">
        <v>998000</v>
      </c>
      <c r="H155" s="242">
        <v>998000</v>
      </c>
      <c r="I155" s="269">
        <v>1500000</v>
      </c>
      <c r="J155" s="269">
        <v>1500000</v>
      </c>
      <c r="K155" s="277">
        <v>0</v>
      </c>
      <c r="L155" s="274" t="s">
        <v>493</v>
      </c>
      <c r="M155" s="274" t="s">
        <v>494</v>
      </c>
      <c r="N155" s="276">
        <f t="shared" si="6"/>
        <v>502000</v>
      </c>
      <c r="O155" s="275"/>
      <c r="P155" s="275"/>
    </row>
    <row r="156" s="217" customFormat="1" customHeight="1" spans="1:16">
      <c r="A156" s="243"/>
      <c r="B156" s="239" t="s">
        <v>149</v>
      </c>
      <c r="C156" s="239" t="s">
        <v>178</v>
      </c>
      <c r="D156" s="239" t="s">
        <v>150</v>
      </c>
      <c r="E156" s="241"/>
      <c r="F156" s="244" t="s">
        <v>495</v>
      </c>
      <c r="G156" s="242">
        <v>7348000</v>
      </c>
      <c r="H156" s="242">
        <v>7348000</v>
      </c>
      <c r="I156" s="269">
        <v>8380000</v>
      </c>
      <c r="J156" s="269">
        <v>5770000</v>
      </c>
      <c r="K156" s="277">
        <v>2610000</v>
      </c>
      <c r="L156" s="274" t="s">
        <v>496</v>
      </c>
      <c r="M156" s="274" t="s">
        <v>497</v>
      </c>
      <c r="N156" s="276">
        <f t="shared" si="6"/>
        <v>1032000</v>
      </c>
      <c r="O156" s="275"/>
      <c r="P156" s="275"/>
    </row>
    <row r="157" s="217" customFormat="1" customHeight="1" spans="1:16">
      <c r="A157" s="243"/>
      <c r="B157" s="239" t="s">
        <v>149</v>
      </c>
      <c r="C157" s="239" t="s">
        <v>178</v>
      </c>
      <c r="D157" s="239" t="s">
        <v>150</v>
      </c>
      <c r="E157" s="241"/>
      <c r="F157" s="244" t="s">
        <v>498</v>
      </c>
      <c r="G157" s="242">
        <v>53076700</v>
      </c>
      <c r="H157" s="242">
        <v>53076700</v>
      </c>
      <c r="I157" s="269">
        <v>57756700</v>
      </c>
      <c r="J157" s="269">
        <v>57756700</v>
      </c>
      <c r="K157" s="277">
        <v>0</v>
      </c>
      <c r="L157" s="274" t="s">
        <v>499</v>
      </c>
      <c r="M157" s="274" t="s">
        <v>500</v>
      </c>
      <c r="N157" s="276">
        <f t="shared" si="6"/>
        <v>4680000</v>
      </c>
      <c r="O157" s="275"/>
      <c r="P157" s="275"/>
    </row>
    <row r="158" s="217" customFormat="1" customHeight="1" spans="1:16">
      <c r="A158" s="243"/>
      <c r="B158" s="239" t="s">
        <v>149</v>
      </c>
      <c r="C158" s="239" t="s">
        <v>178</v>
      </c>
      <c r="D158" s="239" t="s">
        <v>150</v>
      </c>
      <c r="E158" s="241"/>
      <c r="F158" s="244" t="s">
        <v>501</v>
      </c>
      <c r="G158" s="242"/>
      <c r="H158" s="242">
        <v>1000000</v>
      </c>
      <c r="I158" s="269">
        <v>3000000</v>
      </c>
      <c r="J158" s="269">
        <v>3000000</v>
      </c>
      <c r="K158" s="277">
        <v>0</v>
      </c>
      <c r="L158" s="274"/>
      <c r="M158" s="274" t="s">
        <v>191</v>
      </c>
      <c r="N158" s="276">
        <f t="shared" si="6"/>
        <v>3000000</v>
      </c>
      <c r="O158" s="275"/>
      <c r="P158" s="275"/>
    </row>
    <row r="159" s="217" customFormat="1" customHeight="1" spans="1:16">
      <c r="A159" s="243"/>
      <c r="B159" s="239" t="s">
        <v>149</v>
      </c>
      <c r="C159" s="239" t="s">
        <v>150</v>
      </c>
      <c r="D159" s="239" t="s">
        <v>200</v>
      </c>
      <c r="E159" s="244" t="s">
        <v>502</v>
      </c>
      <c r="F159" s="244" t="s">
        <v>503</v>
      </c>
      <c r="G159" s="242"/>
      <c r="H159" s="242"/>
      <c r="I159" s="269">
        <v>450000</v>
      </c>
      <c r="J159" s="269">
        <v>450000</v>
      </c>
      <c r="K159" s="277">
        <v>0</v>
      </c>
      <c r="L159" s="274" t="s">
        <v>504</v>
      </c>
      <c r="M159" s="274" t="s">
        <v>191</v>
      </c>
      <c r="N159" s="276">
        <f t="shared" si="6"/>
        <v>450000</v>
      </c>
      <c r="O159" s="275"/>
      <c r="P159" s="275"/>
    </row>
    <row r="160" s="217" customFormat="1" customHeight="1" spans="1:16">
      <c r="A160" s="243"/>
      <c r="B160" s="239" t="s">
        <v>149</v>
      </c>
      <c r="C160" s="239" t="s">
        <v>150</v>
      </c>
      <c r="D160" s="239" t="s">
        <v>200</v>
      </c>
      <c r="E160" s="244"/>
      <c r="F160" s="244" t="s">
        <v>505</v>
      </c>
      <c r="G160" s="242">
        <v>481500</v>
      </c>
      <c r="H160" s="242">
        <v>481500</v>
      </c>
      <c r="I160" s="269">
        <v>300000</v>
      </c>
      <c r="J160" s="269">
        <v>300000</v>
      </c>
      <c r="K160" s="277">
        <v>0</v>
      </c>
      <c r="L160" s="274" t="s">
        <v>506</v>
      </c>
      <c r="M160" s="274" t="s">
        <v>507</v>
      </c>
      <c r="N160" s="276">
        <f t="shared" si="6"/>
        <v>-181500</v>
      </c>
      <c r="O160" s="275"/>
      <c r="P160" s="275"/>
    </row>
    <row r="161" s="217" customFormat="1" customHeight="1" spans="1:16">
      <c r="A161" s="243"/>
      <c r="B161" s="239" t="s">
        <v>149</v>
      </c>
      <c r="C161" s="239" t="s">
        <v>150</v>
      </c>
      <c r="D161" s="239" t="s">
        <v>200</v>
      </c>
      <c r="E161" s="244"/>
      <c r="F161" s="244" t="s">
        <v>508</v>
      </c>
      <c r="G161" s="242">
        <v>510000</v>
      </c>
      <c r="H161" s="242">
        <v>510000</v>
      </c>
      <c r="I161" s="269">
        <v>510000</v>
      </c>
      <c r="J161" s="269">
        <v>510000</v>
      </c>
      <c r="K161" s="277">
        <v>0</v>
      </c>
      <c r="L161" s="274"/>
      <c r="M161" s="275"/>
      <c r="N161" s="276">
        <f t="shared" si="6"/>
        <v>0</v>
      </c>
      <c r="O161" s="275"/>
      <c r="P161" s="275"/>
    </row>
    <row r="162" s="217" customFormat="1" customHeight="1" spans="1:16">
      <c r="A162" s="243"/>
      <c r="B162" s="239" t="s">
        <v>149</v>
      </c>
      <c r="C162" s="239" t="s">
        <v>150</v>
      </c>
      <c r="D162" s="239" t="s">
        <v>136</v>
      </c>
      <c r="E162" s="245" t="s">
        <v>502</v>
      </c>
      <c r="F162" s="244" t="s">
        <v>509</v>
      </c>
      <c r="G162" s="242">
        <v>5007600</v>
      </c>
      <c r="H162" s="242">
        <v>4760350</v>
      </c>
      <c r="I162" s="269">
        <v>5007600</v>
      </c>
      <c r="J162" s="269">
        <v>5007600</v>
      </c>
      <c r="K162" s="277">
        <v>0</v>
      </c>
      <c r="L162" s="274" t="s">
        <v>510</v>
      </c>
      <c r="M162" s="275"/>
      <c r="N162" s="276">
        <f t="shared" si="6"/>
        <v>0</v>
      </c>
      <c r="O162" s="275"/>
      <c r="P162" s="275"/>
    </row>
    <row r="163" s="217" customFormat="1" customHeight="1" spans="1:16">
      <c r="A163" s="243"/>
      <c r="B163" s="239" t="s">
        <v>149</v>
      </c>
      <c r="C163" s="239" t="s">
        <v>150</v>
      </c>
      <c r="D163" s="239" t="s">
        <v>136</v>
      </c>
      <c r="E163" s="245" t="s">
        <v>511</v>
      </c>
      <c r="F163" s="244" t="s">
        <v>512</v>
      </c>
      <c r="G163" s="242"/>
      <c r="H163" s="242">
        <v>1447500</v>
      </c>
      <c r="I163" s="269">
        <v>2650000</v>
      </c>
      <c r="J163" s="269">
        <v>2650000</v>
      </c>
      <c r="K163" s="277">
        <v>0</v>
      </c>
      <c r="L163" s="274" t="s">
        <v>513</v>
      </c>
      <c r="M163" s="274" t="s">
        <v>514</v>
      </c>
      <c r="N163" s="276">
        <f t="shared" si="6"/>
        <v>2650000</v>
      </c>
      <c r="O163" s="275"/>
      <c r="P163" s="275"/>
    </row>
    <row r="164" s="217" customFormat="1" customHeight="1" spans="1:16">
      <c r="A164" s="243"/>
      <c r="B164" s="239" t="s">
        <v>149</v>
      </c>
      <c r="C164" s="239" t="s">
        <v>150</v>
      </c>
      <c r="D164" s="239" t="s">
        <v>136</v>
      </c>
      <c r="E164" s="246"/>
      <c r="F164" s="244" t="s">
        <v>515</v>
      </c>
      <c r="G164" s="242">
        <v>5262400</v>
      </c>
      <c r="H164" s="242">
        <v>4165000</v>
      </c>
      <c r="I164" s="269">
        <v>5264600</v>
      </c>
      <c r="J164" s="269">
        <v>5264600</v>
      </c>
      <c r="K164" s="277">
        <v>0</v>
      </c>
      <c r="L164" s="274" t="s">
        <v>516</v>
      </c>
      <c r="M164" s="275"/>
      <c r="N164" s="276">
        <f t="shared" si="6"/>
        <v>2200</v>
      </c>
      <c r="O164" s="275"/>
      <c r="P164" s="275"/>
    </row>
    <row r="165" s="217" customFormat="1" customHeight="1" spans="1:16">
      <c r="A165" s="243"/>
      <c r="B165" s="239" t="s">
        <v>149</v>
      </c>
      <c r="C165" s="239" t="s">
        <v>150</v>
      </c>
      <c r="D165" s="239" t="s">
        <v>136</v>
      </c>
      <c r="E165" s="246"/>
      <c r="F165" s="244" t="s">
        <v>517</v>
      </c>
      <c r="G165" s="242">
        <v>3000000</v>
      </c>
      <c r="H165" s="242">
        <v>2000000</v>
      </c>
      <c r="I165" s="269">
        <v>2500000</v>
      </c>
      <c r="J165" s="269">
        <v>2500000</v>
      </c>
      <c r="K165" s="277">
        <v>0</v>
      </c>
      <c r="L165" s="274"/>
      <c r="M165" s="275"/>
      <c r="N165" s="276">
        <f t="shared" si="6"/>
        <v>-500000</v>
      </c>
      <c r="O165" s="275"/>
      <c r="P165" s="275"/>
    </row>
    <row r="166" s="217" customFormat="1" customHeight="1" spans="1:16">
      <c r="A166" s="243"/>
      <c r="B166" s="239" t="s">
        <v>149</v>
      </c>
      <c r="C166" s="239" t="s">
        <v>150</v>
      </c>
      <c r="D166" s="239" t="s">
        <v>136</v>
      </c>
      <c r="E166" s="247"/>
      <c r="F166" s="244" t="s">
        <v>518</v>
      </c>
      <c r="G166" s="242">
        <v>100000</v>
      </c>
      <c r="H166" s="242">
        <v>100000</v>
      </c>
      <c r="I166" s="269">
        <v>300000</v>
      </c>
      <c r="J166" s="269">
        <v>300000</v>
      </c>
      <c r="K166" s="277">
        <v>0</v>
      </c>
      <c r="L166" s="274"/>
      <c r="M166" s="275"/>
      <c r="N166" s="276">
        <f t="shared" si="6"/>
        <v>200000</v>
      </c>
      <c r="O166" s="275"/>
      <c r="P166" s="275"/>
    </row>
    <row r="167" s="217" customFormat="1" customHeight="1" spans="1:16">
      <c r="A167" s="243"/>
      <c r="B167" s="239" t="s">
        <v>149</v>
      </c>
      <c r="C167" s="239" t="s">
        <v>150</v>
      </c>
      <c r="D167" s="239" t="s">
        <v>136</v>
      </c>
      <c r="E167" s="244" t="s">
        <v>519</v>
      </c>
      <c r="F167" s="244" t="s">
        <v>520</v>
      </c>
      <c r="G167" s="242">
        <v>1500000</v>
      </c>
      <c r="H167" s="242">
        <v>3530000</v>
      </c>
      <c r="I167" s="269">
        <v>3950000</v>
      </c>
      <c r="J167" s="269">
        <v>3000000</v>
      </c>
      <c r="K167" s="277">
        <v>950000</v>
      </c>
      <c r="L167" s="274" t="s">
        <v>521</v>
      </c>
      <c r="M167" s="275"/>
      <c r="N167" s="276">
        <f t="shared" si="6"/>
        <v>2450000</v>
      </c>
      <c r="O167" s="275"/>
      <c r="P167" s="275"/>
    </row>
    <row r="168" s="217" customFormat="1" customHeight="1" spans="1:16">
      <c r="A168" s="243"/>
      <c r="B168" s="239" t="s">
        <v>149</v>
      </c>
      <c r="C168" s="239" t="s">
        <v>135</v>
      </c>
      <c r="D168" s="239" t="s">
        <v>136</v>
      </c>
      <c r="E168" s="244" t="s">
        <v>522</v>
      </c>
      <c r="F168" s="244" t="s">
        <v>523</v>
      </c>
      <c r="G168" s="242">
        <v>58670000</v>
      </c>
      <c r="H168" s="242">
        <v>6110000</v>
      </c>
      <c r="I168" s="269">
        <v>77410000</v>
      </c>
      <c r="J168" s="269">
        <v>77410000</v>
      </c>
      <c r="K168" s="277">
        <v>0</v>
      </c>
      <c r="L168" s="274"/>
      <c r="M168" s="275"/>
      <c r="N168" s="276">
        <f t="shared" si="6"/>
        <v>18740000</v>
      </c>
      <c r="O168" s="275"/>
      <c r="P168" s="275"/>
    </row>
    <row r="169" s="217" customFormat="1" customHeight="1" spans="1:16">
      <c r="A169" s="243"/>
      <c r="B169" s="239">
        <v>213</v>
      </c>
      <c r="C169" s="239" t="s">
        <v>155</v>
      </c>
      <c r="D169" s="239" t="s">
        <v>150</v>
      </c>
      <c r="E169" s="244" t="s">
        <v>524</v>
      </c>
      <c r="F169" s="244" t="s">
        <v>525</v>
      </c>
      <c r="G169" s="242">
        <v>300000</v>
      </c>
      <c r="H169" s="242">
        <v>200000</v>
      </c>
      <c r="I169" s="269">
        <v>300000</v>
      </c>
      <c r="J169" s="269">
        <v>300000</v>
      </c>
      <c r="K169" s="277">
        <v>0</v>
      </c>
      <c r="L169" s="274"/>
      <c r="M169" s="275"/>
      <c r="N169" s="276">
        <f t="shared" si="6"/>
        <v>0</v>
      </c>
      <c r="O169" s="275"/>
      <c r="P169" s="275"/>
    </row>
    <row r="170" s="217" customFormat="1" customHeight="1" spans="1:16">
      <c r="A170" s="243"/>
      <c r="B170" s="239" t="s">
        <v>437</v>
      </c>
      <c r="C170" s="239" t="s">
        <v>150</v>
      </c>
      <c r="D170" s="239" t="s">
        <v>526</v>
      </c>
      <c r="E170" s="244"/>
      <c r="F170" s="244" t="s">
        <v>527</v>
      </c>
      <c r="G170" s="242">
        <v>650000</v>
      </c>
      <c r="H170" s="242">
        <v>646036</v>
      </c>
      <c r="I170" s="269">
        <v>1010000</v>
      </c>
      <c r="J170" s="269">
        <v>1010000</v>
      </c>
      <c r="K170" s="277">
        <v>0</v>
      </c>
      <c r="L170" s="274" t="s">
        <v>528</v>
      </c>
      <c r="M170" s="274" t="s">
        <v>529</v>
      </c>
      <c r="N170" s="276">
        <f t="shared" si="6"/>
        <v>360000</v>
      </c>
      <c r="O170" s="275"/>
      <c r="P170" s="275"/>
    </row>
    <row r="171" s="217" customFormat="1" customHeight="1" spans="1:16">
      <c r="A171" s="243"/>
      <c r="B171" s="239" t="s">
        <v>437</v>
      </c>
      <c r="C171" s="239" t="s">
        <v>150</v>
      </c>
      <c r="D171" s="239" t="s">
        <v>363</v>
      </c>
      <c r="E171" s="244"/>
      <c r="F171" s="244" t="s">
        <v>530</v>
      </c>
      <c r="G171" s="242">
        <v>100000</v>
      </c>
      <c r="H171" s="242">
        <v>99767</v>
      </c>
      <c r="I171" s="269">
        <v>90000</v>
      </c>
      <c r="J171" s="269">
        <v>90000</v>
      </c>
      <c r="K171" s="277">
        <v>0</v>
      </c>
      <c r="L171" s="274" t="s">
        <v>531</v>
      </c>
      <c r="M171" s="275"/>
      <c r="N171" s="276">
        <f t="shared" si="6"/>
        <v>-10000</v>
      </c>
      <c r="O171" s="275"/>
      <c r="P171" s="275"/>
    </row>
    <row r="172" s="217" customFormat="1" customHeight="1" spans="1:16">
      <c r="A172" s="243"/>
      <c r="B172" s="239" t="s">
        <v>437</v>
      </c>
      <c r="C172" s="239" t="s">
        <v>150</v>
      </c>
      <c r="D172" s="239" t="s">
        <v>532</v>
      </c>
      <c r="E172" s="244"/>
      <c r="F172" s="244" t="s">
        <v>533</v>
      </c>
      <c r="G172" s="242">
        <v>200000</v>
      </c>
      <c r="H172" s="242">
        <v>300000</v>
      </c>
      <c r="I172" s="269">
        <v>200000</v>
      </c>
      <c r="J172" s="269">
        <v>200000</v>
      </c>
      <c r="K172" s="277">
        <v>0</v>
      </c>
      <c r="L172" s="274" t="s">
        <v>534</v>
      </c>
      <c r="M172" s="275"/>
      <c r="N172" s="276">
        <f t="shared" si="6"/>
        <v>0</v>
      </c>
      <c r="O172" s="275"/>
      <c r="P172" s="275"/>
    </row>
    <row r="173" s="217" customFormat="1" customHeight="1" spans="1:16">
      <c r="A173" s="243"/>
      <c r="B173" s="239" t="s">
        <v>437</v>
      </c>
      <c r="C173" s="239" t="s">
        <v>150</v>
      </c>
      <c r="D173" s="239" t="s">
        <v>136</v>
      </c>
      <c r="E173" s="244" t="s">
        <v>524</v>
      </c>
      <c r="F173" s="244" t="s">
        <v>535</v>
      </c>
      <c r="G173" s="242">
        <v>300000</v>
      </c>
      <c r="H173" s="242">
        <v>300000</v>
      </c>
      <c r="I173" s="269">
        <v>160000</v>
      </c>
      <c r="J173" s="269">
        <v>160000</v>
      </c>
      <c r="K173" s="277">
        <v>0</v>
      </c>
      <c r="L173" s="274" t="s">
        <v>536</v>
      </c>
      <c r="M173" s="274" t="s">
        <v>537</v>
      </c>
      <c r="N173" s="276">
        <f t="shared" si="6"/>
        <v>-140000</v>
      </c>
      <c r="O173" s="275"/>
      <c r="P173" s="275">
        <v>4</v>
      </c>
    </row>
    <row r="174" s="217" customFormat="1" customHeight="1" spans="1:16">
      <c r="A174" s="243"/>
      <c r="B174" s="239" t="s">
        <v>437</v>
      </c>
      <c r="C174" s="239" t="s">
        <v>150</v>
      </c>
      <c r="D174" s="239" t="s">
        <v>136</v>
      </c>
      <c r="E174" s="244"/>
      <c r="F174" s="244" t="s">
        <v>538</v>
      </c>
      <c r="G174" s="242">
        <v>910000</v>
      </c>
      <c r="H174" s="242">
        <v>797560</v>
      </c>
      <c r="I174" s="269">
        <v>1595000</v>
      </c>
      <c r="J174" s="269">
        <v>1595000</v>
      </c>
      <c r="K174" s="277">
        <v>0</v>
      </c>
      <c r="L174" s="274" t="s">
        <v>539</v>
      </c>
      <c r="M174" s="274" t="s">
        <v>540</v>
      </c>
      <c r="N174" s="276">
        <f t="shared" si="6"/>
        <v>685000</v>
      </c>
      <c r="O174" s="275"/>
      <c r="P174" s="275"/>
    </row>
    <row r="175" s="217" customFormat="1" customHeight="1" spans="1:16">
      <c r="A175" s="243"/>
      <c r="B175" s="239" t="s">
        <v>437</v>
      </c>
      <c r="C175" s="239" t="s">
        <v>155</v>
      </c>
      <c r="D175" s="239" t="s">
        <v>136</v>
      </c>
      <c r="E175" s="244"/>
      <c r="F175" s="244" t="s">
        <v>541</v>
      </c>
      <c r="G175" s="242">
        <v>380000</v>
      </c>
      <c r="H175" s="242">
        <v>155761</v>
      </c>
      <c r="I175" s="269">
        <v>650000</v>
      </c>
      <c r="J175" s="269">
        <v>650000</v>
      </c>
      <c r="K175" s="277">
        <v>0</v>
      </c>
      <c r="L175" s="274" t="s">
        <v>542</v>
      </c>
      <c r="M175" s="274" t="s">
        <v>543</v>
      </c>
      <c r="N175" s="276">
        <f t="shared" si="6"/>
        <v>270000</v>
      </c>
      <c r="O175" s="275"/>
      <c r="P175" s="275"/>
    </row>
    <row r="176" s="217" customFormat="1" customHeight="1" spans="1:16">
      <c r="A176" s="243"/>
      <c r="B176" s="239" t="s">
        <v>437</v>
      </c>
      <c r="C176" s="239" t="s">
        <v>155</v>
      </c>
      <c r="D176" s="239" t="s">
        <v>136</v>
      </c>
      <c r="E176" s="244"/>
      <c r="F176" s="244" t="s">
        <v>544</v>
      </c>
      <c r="G176" s="242">
        <v>1500000</v>
      </c>
      <c r="H176" s="242">
        <v>716000</v>
      </c>
      <c r="I176" s="269">
        <v>450000</v>
      </c>
      <c r="J176" s="269">
        <v>450000</v>
      </c>
      <c r="K176" s="277">
        <v>0</v>
      </c>
      <c r="L176" s="274"/>
      <c r="M176" s="274" t="s">
        <v>545</v>
      </c>
      <c r="N176" s="276">
        <f t="shared" si="6"/>
        <v>-1050000</v>
      </c>
      <c r="O176" s="275"/>
      <c r="P176" s="275"/>
    </row>
    <row r="177" s="217" customFormat="1" customHeight="1" spans="1:16">
      <c r="A177" s="243"/>
      <c r="B177" s="239" t="s">
        <v>437</v>
      </c>
      <c r="C177" s="239" t="s">
        <v>136</v>
      </c>
      <c r="D177" s="239" t="s">
        <v>136</v>
      </c>
      <c r="E177" s="244"/>
      <c r="F177" s="244" t="s">
        <v>546</v>
      </c>
      <c r="G177" s="242">
        <v>2200000</v>
      </c>
      <c r="H177" s="242">
        <v>4090000</v>
      </c>
      <c r="I177" s="269">
        <v>1950000</v>
      </c>
      <c r="J177" s="269">
        <v>1950000</v>
      </c>
      <c r="K177" s="277">
        <v>0</v>
      </c>
      <c r="L177" s="274" t="s">
        <v>547</v>
      </c>
      <c r="M177" s="274" t="s">
        <v>548</v>
      </c>
      <c r="N177" s="276">
        <f t="shared" si="6"/>
        <v>-250000</v>
      </c>
      <c r="O177" s="275"/>
      <c r="P177" s="275"/>
    </row>
    <row r="178" s="217" customFormat="1" ht="93.6" spans="1:16">
      <c r="A178" s="243"/>
      <c r="B178" s="239" t="s">
        <v>437</v>
      </c>
      <c r="C178" s="239" t="s">
        <v>193</v>
      </c>
      <c r="D178" s="239" t="s">
        <v>363</v>
      </c>
      <c r="E178" s="244" t="s">
        <v>549</v>
      </c>
      <c r="F178" s="244" t="s">
        <v>550</v>
      </c>
      <c r="G178" s="242">
        <v>2040000</v>
      </c>
      <c r="H178" s="242">
        <v>2040000</v>
      </c>
      <c r="I178" s="269">
        <v>2500000</v>
      </c>
      <c r="J178" s="269">
        <v>2500000</v>
      </c>
      <c r="K178" s="277">
        <v>0</v>
      </c>
      <c r="L178" s="274" t="s">
        <v>551</v>
      </c>
      <c r="M178" s="275"/>
      <c r="N178" s="276">
        <f t="shared" si="6"/>
        <v>460000</v>
      </c>
      <c r="O178" s="275"/>
      <c r="P178" s="275"/>
    </row>
    <row r="179" s="217" customFormat="1" customHeight="1" spans="1:16">
      <c r="A179" s="243"/>
      <c r="B179" s="239" t="s">
        <v>149</v>
      </c>
      <c r="C179" s="239" t="s">
        <v>150</v>
      </c>
      <c r="D179" s="239" t="s">
        <v>200</v>
      </c>
      <c r="E179" s="241"/>
      <c r="F179" s="244" t="s">
        <v>552</v>
      </c>
      <c r="G179" s="242"/>
      <c r="H179" s="242"/>
      <c r="I179" s="269">
        <v>1000000</v>
      </c>
      <c r="J179" s="269">
        <v>1000000</v>
      </c>
      <c r="K179" s="277">
        <v>0</v>
      </c>
      <c r="L179" s="274"/>
      <c r="M179" s="281" t="s">
        <v>191</v>
      </c>
      <c r="N179" s="276">
        <f t="shared" si="6"/>
        <v>1000000</v>
      </c>
      <c r="O179" s="275"/>
      <c r="P179" s="275"/>
    </row>
    <row r="180" s="217" customFormat="1" customHeight="1" spans="1:16">
      <c r="A180" s="243"/>
      <c r="B180" s="239" t="s">
        <v>553</v>
      </c>
      <c r="C180" s="239" t="s">
        <v>150</v>
      </c>
      <c r="D180" s="239" t="s">
        <v>193</v>
      </c>
      <c r="E180" s="241"/>
      <c r="F180" s="244" t="s">
        <v>554</v>
      </c>
      <c r="G180" s="242">
        <v>700000</v>
      </c>
      <c r="H180" s="242">
        <v>107546</v>
      </c>
      <c r="I180" s="269">
        <v>158700</v>
      </c>
      <c r="J180" s="269">
        <v>158700</v>
      </c>
      <c r="K180" s="277">
        <v>0</v>
      </c>
      <c r="L180" s="274"/>
      <c r="M180" s="274" t="s">
        <v>555</v>
      </c>
      <c r="N180" s="276">
        <f t="shared" si="6"/>
        <v>-541300</v>
      </c>
      <c r="O180" s="275"/>
      <c r="P180" s="275"/>
    </row>
    <row r="181" s="217" customFormat="1" customHeight="1" spans="1:16">
      <c r="A181" s="243"/>
      <c r="B181" s="239" t="s">
        <v>553</v>
      </c>
      <c r="C181" s="239" t="s">
        <v>150</v>
      </c>
      <c r="D181" s="239" t="s">
        <v>193</v>
      </c>
      <c r="E181" s="241"/>
      <c r="F181" s="244" t="s">
        <v>556</v>
      </c>
      <c r="G181" s="242"/>
      <c r="H181" s="242"/>
      <c r="I181" s="269">
        <v>100000</v>
      </c>
      <c r="J181" s="269">
        <v>100000</v>
      </c>
      <c r="K181" s="277">
        <v>0</v>
      </c>
      <c r="L181" s="274"/>
      <c r="M181" s="274" t="s">
        <v>191</v>
      </c>
      <c r="N181" s="276">
        <f t="shared" si="6"/>
        <v>100000</v>
      </c>
      <c r="O181" s="275"/>
      <c r="P181" s="275"/>
    </row>
    <row r="182" s="217" customFormat="1" customHeight="1" spans="1:16">
      <c r="A182" s="243"/>
      <c r="B182" s="239">
        <v>224</v>
      </c>
      <c r="C182" s="239" t="s">
        <v>150</v>
      </c>
      <c r="D182" s="248" t="s">
        <v>156</v>
      </c>
      <c r="E182" s="244" t="s">
        <v>557</v>
      </c>
      <c r="F182" s="244" t="s">
        <v>558</v>
      </c>
      <c r="G182" s="242">
        <v>400000</v>
      </c>
      <c r="H182" s="242">
        <v>400000</v>
      </c>
      <c r="I182" s="269">
        <v>360000</v>
      </c>
      <c r="J182" s="269">
        <v>360000</v>
      </c>
      <c r="K182" s="277">
        <v>0</v>
      </c>
      <c r="L182" s="274"/>
      <c r="M182" s="274" t="s">
        <v>559</v>
      </c>
      <c r="N182" s="276">
        <f t="shared" si="6"/>
        <v>-40000</v>
      </c>
      <c r="O182" s="275"/>
      <c r="P182" s="275">
        <v>4</v>
      </c>
    </row>
    <row r="183" s="217" customFormat="1" customHeight="1" spans="1:16">
      <c r="A183" s="243"/>
      <c r="B183" s="239">
        <v>224</v>
      </c>
      <c r="C183" s="239" t="s">
        <v>150</v>
      </c>
      <c r="D183" s="248" t="s">
        <v>156</v>
      </c>
      <c r="E183" s="244" t="s">
        <v>557</v>
      </c>
      <c r="F183" s="244" t="s">
        <v>560</v>
      </c>
      <c r="G183" s="242">
        <v>1068000</v>
      </c>
      <c r="H183" s="242">
        <v>850000</v>
      </c>
      <c r="I183" s="269">
        <v>450000</v>
      </c>
      <c r="J183" s="269">
        <v>450000</v>
      </c>
      <c r="K183" s="277">
        <v>0</v>
      </c>
      <c r="L183" s="274" t="s">
        <v>561</v>
      </c>
      <c r="M183" s="274" t="s">
        <v>562</v>
      </c>
      <c r="N183" s="276">
        <f t="shared" si="6"/>
        <v>-618000</v>
      </c>
      <c r="O183" s="275"/>
      <c r="P183" s="275">
        <v>5</v>
      </c>
    </row>
    <row r="184" s="217" customFormat="1" customHeight="1" spans="1:16">
      <c r="A184" s="283"/>
      <c r="B184" s="284">
        <v>224</v>
      </c>
      <c r="C184" s="284" t="s">
        <v>150</v>
      </c>
      <c r="D184" s="285" t="s">
        <v>208</v>
      </c>
      <c r="E184" s="244"/>
      <c r="F184" s="286" t="s">
        <v>563</v>
      </c>
      <c r="G184" s="287"/>
      <c r="H184" s="287"/>
      <c r="I184" s="297">
        <v>200000</v>
      </c>
      <c r="J184" s="297">
        <v>200000</v>
      </c>
      <c r="K184" s="298">
        <v>0</v>
      </c>
      <c r="L184" s="274" t="s">
        <v>564</v>
      </c>
      <c r="M184" s="274" t="s">
        <v>191</v>
      </c>
      <c r="N184" s="276">
        <f t="shared" si="6"/>
        <v>200000</v>
      </c>
      <c r="O184" s="275"/>
      <c r="P184" s="275">
        <v>20</v>
      </c>
    </row>
    <row r="185" s="217" customFormat="1" customHeight="1" spans="1:16">
      <c r="A185" s="288"/>
      <c r="B185" s="289" t="s">
        <v>437</v>
      </c>
      <c r="C185" s="289" t="s">
        <v>135</v>
      </c>
      <c r="D185" s="290" t="s">
        <v>252</v>
      </c>
      <c r="E185" s="244"/>
      <c r="F185" s="291" t="s">
        <v>565</v>
      </c>
      <c r="G185" s="273">
        <v>100000</v>
      </c>
      <c r="H185" s="273">
        <v>100000</v>
      </c>
      <c r="I185" s="299">
        <v>80000</v>
      </c>
      <c r="J185" s="299">
        <v>80000</v>
      </c>
      <c r="K185" s="300">
        <v>0</v>
      </c>
      <c r="L185" s="274"/>
      <c r="M185" s="274" t="s">
        <v>223</v>
      </c>
      <c r="N185" s="276">
        <f t="shared" si="6"/>
        <v>-20000</v>
      </c>
      <c r="O185" s="275"/>
      <c r="P185" s="275">
        <v>2</v>
      </c>
    </row>
    <row r="186" s="217" customFormat="1" customHeight="1" spans="1:16">
      <c r="A186" s="288"/>
      <c r="B186" s="289">
        <v>214</v>
      </c>
      <c r="C186" s="289" t="s">
        <v>150</v>
      </c>
      <c r="D186" s="290">
        <v>12</v>
      </c>
      <c r="E186" s="244"/>
      <c r="F186" s="291" t="s">
        <v>566</v>
      </c>
      <c r="G186" s="273"/>
      <c r="H186" s="273"/>
      <c r="I186" s="299">
        <v>1000000</v>
      </c>
      <c r="J186" s="299">
        <v>1000000</v>
      </c>
      <c r="K186" s="300">
        <v>0</v>
      </c>
      <c r="L186" s="274"/>
      <c r="M186" s="274" t="s">
        <v>191</v>
      </c>
      <c r="N186" s="276">
        <f t="shared" si="6"/>
        <v>1000000</v>
      </c>
      <c r="O186" s="275"/>
      <c r="P186" s="275"/>
    </row>
    <row r="187" s="217" customFormat="1" customHeight="1" spans="1:16">
      <c r="A187" s="288"/>
      <c r="B187" s="289">
        <v>224</v>
      </c>
      <c r="C187" s="289" t="s">
        <v>150</v>
      </c>
      <c r="D187" s="292" t="s">
        <v>208</v>
      </c>
      <c r="E187" s="244"/>
      <c r="F187" s="291" t="s">
        <v>567</v>
      </c>
      <c r="G187" s="273"/>
      <c r="H187" s="273"/>
      <c r="I187" s="299">
        <v>1000000</v>
      </c>
      <c r="J187" s="299">
        <v>1000000</v>
      </c>
      <c r="K187" s="300">
        <v>0</v>
      </c>
      <c r="L187" s="274"/>
      <c r="M187" s="275"/>
      <c r="N187" s="276"/>
      <c r="O187" s="275"/>
      <c r="P187" s="275"/>
    </row>
    <row r="188" s="217" customFormat="1" customHeight="1" spans="1:16">
      <c r="A188" s="288"/>
      <c r="B188" s="289" t="s">
        <v>568</v>
      </c>
      <c r="C188" s="289" t="s">
        <v>193</v>
      </c>
      <c r="D188" s="290" t="s">
        <v>200</v>
      </c>
      <c r="E188" s="244"/>
      <c r="F188" s="291" t="s">
        <v>569</v>
      </c>
      <c r="G188" s="273">
        <v>150000</v>
      </c>
      <c r="H188" s="273">
        <v>150000</v>
      </c>
      <c r="I188" s="299">
        <v>150000</v>
      </c>
      <c r="J188" s="299">
        <v>150000</v>
      </c>
      <c r="K188" s="300">
        <v>0</v>
      </c>
      <c r="L188" s="274"/>
      <c r="M188" s="275"/>
      <c r="N188" s="276">
        <f t="shared" ref="N188:N192" si="7">I188-G188</f>
        <v>0</v>
      </c>
      <c r="O188" s="275"/>
      <c r="P188" s="275"/>
    </row>
    <row r="189" s="217" customFormat="1" customHeight="1" spans="1:16">
      <c r="A189" s="288"/>
      <c r="B189" s="289" t="s">
        <v>134</v>
      </c>
      <c r="C189" s="289" t="s">
        <v>136</v>
      </c>
      <c r="D189" s="289" t="s">
        <v>150</v>
      </c>
      <c r="E189" s="293" t="s">
        <v>570</v>
      </c>
      <c r="F189" s="294" t="s">
        <v>570</v>
      </c>
      <c r="G189" s="273">
        <v>200000</v>
      </c>
      <c r="H189" s="273">
        <v>0</v>
      </c>
      <c r="I189" s="299">
        <v>200000</v>
      </c>
      <c r="J189" s="299">
        <v>200000</v>
      </c>
      <c r="K189" s="300">
        <v>0</v>
      </c>
      <c r="L189" s="274"/>
      <c r="M189" s="275"/>
      <c r="N189" s="276">
        <f t="shared" si="7"/>
        <v>0</v>
      </c>
      <c r="O189" s="275"/>
      <c r="P189" s="275"/>
    </row>
    <row r="190" s="217" customFormat="1" customHeight="1" spans="1:16">
      <c r="A190" s="288"/>
      <c r="B190" s="289">
        <v>221</v>
      </c>
      <c r="C190" s="289" t="s">
        <v>150</v>
      </c>
      <c r="D190" s="289" t="s">
        <v>178</v>
      </c>
      <c r="E190" s="295" t="s">
        <v>571</v>
      </c>
      <c r="F190" s="291" t="s">
        <v>572</v>
      </c>
      <c r="G190" s="273"/>
      <c r="H190" s="273"/>
      <c r="I190" s="299">
        <v>227500</v>
      </c>
      <c r="J190" s="299">
        <v>227500</v>
      </c>
      <c r="K190" s="300">
        <v>0</v>
      </c>
      <c r="L190" s="270" t="s">
        <v>573</v>
      </c>
      <c r="M190" s="274" t="s">
        <v>191</v>
      </c>
      <c r="N190" s="275"/>
      <c r="O190" s="275"/>
      <c r="P190" s="276" t="e">
        <f>R190-#REF!</f>
        <v>#REF!</v>
      </c>
    </row>
    <row r="191" s="217" customFormat="1" customHeight="1" spans="1:16">
      <c r="A191" s="288"/>
      <c r="B191" s="289" t="s">
        <v>574</v>
      </c>
      <c r="C191" s="289"/>
      <c r="D191" s="289"/>
      <c r="E191" s="294" t="s">
        <v>575</v>
      </c>
      <c r="F191" s="294" t="s">
        <v>575</v>
      </c>
      <c r="G191" s="273">
        <v>12000000</v>
      </c>
      <c r="H191" s="273">
        <v>784600</v>
      </c>
      <c r="I191" s="299">
        <v>12000000</v>
      </c>
      <c r="J191" s="299">
        <v>12000000</v>
      </c>
      <c r="K191" s="300">
        <v>0</v>
      </c>
      <c r="L191" s="274" t="s">
        <v>576</v>
      </c>
      <c r="M191" s="275"/>
      <c r="N191" s="276">
        <f t="shared" si="7"/>
        <v>0</v>
      </c>
      <c r="O191" s="275"/>
      <c r="P191" s="275"/>
    </row>
    <row r="192" s="217" customFormat="1" customHeight="1" spans="1:16">
      <c r="A192" s="288"/>
      <c r="B192" s="289">
        <v>232</v>
      </c>
      <c r="C192" s="289">
        <v>3</v>
      </c>
      <c r="D192" s="289">
        <v>1</v>
      </c>
      <c r="E192" s="296" t="s">
        <v>577</v>
      </c>
      <c r="F192" s="296" t="s">
        <v>578</v>
      </c>
      <c r="G192" s="273">
        <v>29000000</v>
      </c>
      <c r="H192" s="273">
        <v>16000000</v>
      </c>
      <c r="I192" s="299">
        <v>17640000</v>
      </c>
      <c r="J192" s="299">
        <v>17640000</v>
      </c>
      <c r="K192" s="300">
        <v>0</v>
      </c>
      <c r="L192" s="274"/>
      <c r="M192" s="275"/>
      <c r="N192" s="276">
        <f t="shared" si="7"/>
        <v>-11360000</v>
      </c>
      <c r="O192" s="275"/>
      <c r="P192" s="275"/>
    </row>
    <row r="193" s="217" customFormat="1" customHeight="1" spans="1:16">
      <c r="A193" s="288"/>
      <c r="B193" s="289">
        <v>201</v>
      </c>
      <c r="C193" s="289">
        <v>99</v>
      </c>
      <c r="D193" s="290">
        <v>99</v>
      </c>
      <c r="E193" s="244" t="s">
        <v>579</v>
      </c>
      <c r="F193" s="244" t="s">
        <v>580</v>
      </c>
      <c r="G193" s="301">
        <v>26876000</v>
      </c>
      <c r="H193" s="273"/>
      <c r="I193" s="299">
        <v>37327800</v>
      </c>
      <c r="J193" s="299"/>
      <c r="K193" s="300">
        <v>37327800</v>
      </c>
      <c r="L193" s="274"/>
      <c r="M193" s="275"/>
      <c r="N193" s="276"/>
      <c r="O193" s="275"/>
      <c r="P193" s="275"/>
    </row>
    <row r="194" s="217" customFormat="1" customHeight="1" spans="1:16">
      <c r="A194" s="288"/>
      <c r="B194" s="302">
        <v>208</v>
      </c>
      <c r="C194" s="302">
        <v>26</v>
      </c>
      <c r="D194" s="292" t="s">
        <v>193</v>
      </c>
      <c r="E194" s="303" t="s">
        <v>581</v>
      </c>
      <c r="F194" s="304"/>
      <c r="G194" s="301"/>
      <c r="H194" s="273"/>
      <c r="I194" s="299">
        <v>1166000</v>
      </c>
      <c r="J194" s="299">
        <v>1166000</v>
      </c>
      <c r="K194" s="300">
        <v>0</v>
      </c>
      <c r="L194" s="274"/>
      <c r="M194" s="275"/>
      <c r="N194" s="276"/>
      <c r="O194" s="275"/>
      <c r="P194" s="275"/>
    </row>
    <row r="195" s="217" customFormat="1" customHeight="1" spans="1:16">
      <c r="A195" s="288"/>
      <c r="B195" s="302" t="s">
        <v>437</v>
      </c>
      <c r="C195" s="302" t="s">
        <v>135</v>
      </c>
      <c r="D195" s="292" t="s">
        <v>136</v>
      </c>
      <c r="E195" s="305" t="s">
        <v>582</v>
      </c>
      <c r="F195" s="306"/>
      <c r="G195" s="301"/>
      <c r="H195" s="273"/>
      <c r="I195" s="299">
        <v>50000</v>
      </c>
      <c r="J195" s="299">
        <v>50000</v>
      </c>
      <c r="K195" s="300">
        <v>0</v>
      </c>
      <c r="L195" s="274"/>
      <c r="M195" s="275"/>
      <c r="N195" s="276"/>
      <c r="O195" s="275"/>
      <c r="P195" s="275"/>
    </row>
    <row r="196" s="217" customFormat="1" customHeight="1" spans="1:16">
      <c r="A196" s="288"/>
      <c r="B196" s="302" t="s">
        <v>437</v>
      </c>
      <c r="C196" s="302" t="s">
        <v>135</v>
      </c>
      <c r="D196" s="292" t="s">
        <v>136</v>
      </c>
      <c r="E196" s="305" t="s">
        <v>582</v>
      </c>
      <c r="F196" s="306"/>
      <c r="G196" s="301"/>
      <c r="H196" s="273"/>
      <c r="I196" s="299">
        <v>290000</v>
      </c>
      <c r="J196" s="299">
        <v>290000</v>
      </c>
      <c r="K196" s="300">
        <v>0</v>
      </c>
      <c r="L196" s="274"/>
      <c r="M196" s="275"/>
      <c r="N196" s="276"/>
      <c r="O196" s="275"/>
      <c r="P196" s="275"/>
    </row>
    <row r="197" s="217" customFormat="1" customHeight="1" spans="1:16">
      <c r="A197" s="288"/>
      <c r="B197" s="302" t="s">
        <v>437</v>
      </c>
      <c r="C197" s="302" t="s">
        <v>155</v>
      </c>
      <c r="D197" s="292" t="s">
        <v>156</v>
      </c>
      <c r="E197" s="305" t="s">
        <v>583</v>
      </c>
      <c r="F197" s="306"/>
      <c r="G197" s="301"/>
      <c r="H197" s="273"/>
      <c r="I197" s="299">
        <v>300000</v>
      </c>
      <c r="J197" s="299">
        <v>300000</v>
      </c>
      <c r="K197" s="300">
        <v>0</v>
      </c>
      <c r="L197" s="274"/>
      <c r="M197" s="275"/>
      <c r="N197" s="276"/>
      <c r="O197" s="275"/>
      <c r="P197" s="275"/>
    </row>
    <row r="198" s="217" customFormat="1" customHeight="1" spans="1:16">
      <c r="A198" s="288"/>
      <c r="B198" s="302" t="s">
        <v>437</v>
      </c>
      <c r="C198" s="302" t="s">
        <v>155</v>
      </c>
      <c r="D198" s="292" t="s">
        <v>150</v>
      </c>
      <c r="E198" s="305" t="s">
        <v>584</v>
      </c>
      <c r="F198" s="306"/>
      <c r="G198" s="301"/>
      <c r="H198" s="273"/>
      <c r="I198" s="299">
        <v>1360000</v>
      </c>
      <c r="J198" s="299">
        <v>1360000</v>
      </c>
      <c r="K198" s="300">
        <v>0</v>
      </c>
      <c r="L198" s="274"/>
      <c r="M198" s="275"/>
      <c r="N198" s="276"/>
      <c r="O198" s="275"/>
      <c r="P198" s="275"/>
    </row>
    <row r="199" s="217" customFormat="1" customHeight="1" spans="1:16">
      <c r="A199" s="288"/>
      <c r="B199" s="302" t="s">
        <v>185</v>
      </c>
      <c r="C199" s="302" t="s">
        <v>172</v>
      </c>
      <c r="D199" s="292" t="s">
        <v>200</v>
      </c>
      <c r="E199" s="305" t="s">
        <v>585</v>
      </c>
      <c r="F199" s="306"/>
      <c r="G199" s="301"/>
      <c r="H199" s="273"/>
      <c r="I199" s="299">
        <v>64000</v>
      </c>
      <c r="J199" s="299">
        <v>64000</v>
      </c>
      <c r="K199" s="300">
        <v>0</v>
      </c>
      <c r="L199" s="274"/>
      <c r="M199" s="275"/>
      <c r="N199" s="276"/>
      <c r="O199" s="275"/>
      <c r="P199" s="275"/>
    </row>
    <row r="200" s="217" customFormat="1" customHeight="1" spans="1:16">
      <c r="A200" s="288"/>
      <c r="B200" s="302" t="s">
        <v>185</v>
      </c>
      <c r="C200" s="302" t="s">
        <v>172</v>
      </c>
      <c r="D200" s="292" t="s">
        <v>178</v>
      </c>
      <c r="E200" s="305" t="s">
        <v>585</v>
      </c>
      <c r="F200" s="306"/>
      <c r="G200" s="301"/>
      <c r="H200" s="273"/>
      <c r="I200" s="299">
        <v>160000</v>
      </c>
      <c r="J200" s="299">
        <v>160000</v>
      </c>
      <c r="K200" s="300">
        <v>0</v>
      </c>
      <c r="L200" s="274"/>
      <c r="M200" s="275"/>
      <c r="N200" s="276"/>
      <c r="O200" s="275"/>
      <c r="P200" s="275"/>
    </row>
    <row r="201" s="217" customFormat="1" customHeight="1" spans="1:16">
      <c r="A201" s="288"/>
      <c r="B201" s="302" t="s">
        <v>185</v>
      </c>
      <c r="C201" s="302" t="s">
        <v>172</v>
      </c>
      <c r="D201" s="292" t="s">
        <v>136</v>
      </c>
      <c r="E201" s="305" t="s">
        <v>585</v>
      </c>
      <c r="F201" s="306"/>
      <c r="G201" s="301"/>
      <c r="H201" s="273"/>
      <c r="I201" s="299">
        <v>36000</v>
      </c>
      <c r="J201" s="299">
        <v>36000</v>
      </c>
      <c r="K201" s="300">
        <v>0</v>
      </c>
      <c r="L201" s="274"/>
      <c r="M201" s="275"/>
      <c r="N201" s="276"/>
      <c r="O201" s="275"/>
      <c r="P201" s="275"/>
    </row>
    <row r="202" s="217" customFormat="1" customHeight="1" spans="1:16">
      <c r="A202" s="288"/>
      <c r="B202" s="302" t="s">
        <v>185</v>
      </c>
      <c r="C202" s="302" t="s">
        <v>586</v>
      </c>
      <c r="D202" s="292" t="s">
        <v>193</v>
      </c>
      <c r="E202" s="305" t="s">
        <v>587</v>
      </c>
      <c r="F202" s="306"/>
      <c r="G202" s="301"/>
      <c r="H202" s="273"/>
      <c r="I202" s="299">
        <v>94000</v>
      </c>
      <c r="J202" s="299">
        <v>94000</v>
      </c>
      <c r="K202" s="300">
        <v>0</v>
      </c>
      <c r="L202" s="274"/>
      <c r="M202" s="275"/>
      <c r="N202" s="276"/>
      <c r="O202" s="275"/>
      <c r="P202" s="275"/>
    </row>
    <row r="203" s="217" customFormat="1" customHeight="1" spans="1:16">
      <c r="A203" s="288"/>
      <c r="B203" s="302" t="s">
        <v>437</v>
      </c>
      <c r="C203" s="302" t="s">
        <v>150</v>
      </c>
      <c r="D203" s="292" t="s">
        <v>208</v>
      </c>
      <c r="E203" s="305" t="s">
        <v>588</v>
      </c>
      <c r="F203" s="306"/>
      <c r="G203" s="301"/>
      <c r="H203" s="273"/>
      <c r="I203" s="299">
        <v>51600</v>
      </c>
      <c r="J203" s="299">
        <v>51600</v>
      </c>
      <c r="K203" s="300">
        <v>0</v>
      </c>
      <c r="L203" s="274"/>
      <c r="M203" s="275"/>
      <c r="N203" s="276"/>
      <c r="O203" s="275"/>
      <c r="P203" s="275"/>
    </row>
    <row r="204" s="217" customFormat="1" customHeight="1" spans="1:16">
      <c r="A204" s="288"/>
      <c r="B204" s="302" t="s">
        <v>395</v>
      </c>
      <c r="C204" s="302" t="s">
        <v>135</v>
      </c>
      <c r="D204" s="292" t="s">
        <v>136</v>
      </c>
      <c r="E204" s="305" t="s">
        <v>589</v>
      </c>
      <c r="F204" s="306"/>
      <c r="G204" s="301"/>
      <c r="H204" s="273"/>
      <c r="I204" s="299">
        <v>590000</v>
      </c>
      <c r="J204" s="299">
        <v>590000</v>
      </c>
      <c r="K204" s="300">
        <v>0</v>
      </c>
      <c r="L204" s="274"/>
      <c r="M204" s="275"/>
      <c r="N204" s="276"/>
      <c r="O204" s="275"/>
      <c r="P204" s="275"/>
    </row>
    <row r="205" s="217" customFormat="1" customHeight="1" spans="1:16">
      <c r="A205" s="288"/>
      <c r="B205" s="302" t="s">
        <v>395</v>
      </c>
      <c r="C205" s="302" t="s">
        <v>135</v>
      </c>
      <c r="D205" s="292" t="s">
        <v>136</v>
      </c>
      <c r="E205" s="305" t="s">
        <v>590</v>
      </c>
      <c r="F205" s="306"/>
      <c r="G205" s="301"/>
      <c r="H205" s="273"/>
      <c r="I205" s="299">
        <v>160000</v>
      </c>
      <c r="J205" s="299">
        <v>160000</v>
      </c>
      <c r="K205" s="300">
        <v>0</v>
      </c>
      <c r="L205" s="274"/>
      <c r="M205" s="275"/>
      <c r="N205" s="276"/>
      <c r="O205" s="275"/>
      <c r="P205" s="275"/>
    </row>
    <row r="206" s="217" customFormat="1" customHeight="1" spans="1:16">
      <c r="A206" s="288"/>
      <c r="B206" s="302" t="s">
        <v>395</v>
      </c>
      <c r="C206" s="302" t="s">
        <v>200</v>
      </c>
      <c r="D206" s="292" t="s">
        <v>208</v>
      </c>
      <c r="E206" s="305" t="s">
        <v>591</v>
      </c>
      <c r="F206" s="306"/>
      <c r="G206" s="301"/>
      <c r="H206" s="273"/>
      <c r="I206" s="299">
        <v>12420000</v>
      </c>
      <c r="J206" s="299">
        <v>12420000</v>
      </c>
      <c r="K206" s="300">
        <v>0</v>
      </c>
      <c r="L206" s="274"/>
      <c r="M206" s="275"/>
      <c r="N206" s="276"/>
      <c r="O206" s="275"/>
      <c r="P206" s="275"/>
    </row>
    <row r="207" s="217" customFormat="1" customHeight="1" spans="1:16">
      <c r="A207" s="288"/>
      <c r="B207" s="302" t="s">
        <v>592</v>
      </c>
      <c r="C207" s="302" t="s">
        <v>150</v>
      </c>
      <c r="D207" s="292" t="s">
        <v>136</v>
      </c>
      <c r="E207" s="305" t="s">
        <v>593</v>
      </c>
      <c r="F207" s="306"/>
      <c r="G207" s="301"/>
      <c r="H207" s="273"/>
      <c r="I207" s="299">
        <v>10000</v>
      </c>
      <c r="J207" s="299">
        <v>10000</v>
      </c>
      <c r="K207" s="300">
        <v>0</v>
      </c>
      <c r="L207" s="274"/>
      <c r="M207" s="275"/>
      <c r="N207" s="276"/>
      <c r="O207" s="275"/>
      <c r="P207" s="275"/>
    </row>
    <row r="208" s="217" customFormat="1" customHeight="1" spans="1:16">
      <c r="A208" s="288"/>
      <c r="B208" s="302" t="s">
        <v>395</v>
      </c>
      <c r="C208" s="302" t="s">
        <v>155</v>
      </c>
      <c r="D208" s="292" t="s">
        <v>445</v>
      </c>
      <c r="E208" s="305" t="s">
        <v>594</v>
      </c>
      <c r="F208" s="306"/>
      <c r="G208" s="301"/>
      <c r="H208" s="273"/>
      <c r="I208" s="299">
        <v>830000</v>
      </c>
      <c r="J208" s="299">
        <v>830000</v>
      </c>
      <c r="K208" s="300">
        <v>0</v>
      </c>
      <c r="L208" s="274"/>
      <c r="M208" s="275"/>
      <c r="N208" s="276"/>
      <c r="O208" s="275"/>
      <c r="P208" s="275"/>
    </row>
    <row r="209" s="217" customFormat="1" customHeight="1" spans="1:16">
      <c r="A209" s="288"/>
      <c r="B209" s="302" t="s">
        <v>553</v>
      </c>
      <c r="C209" s="302" t="s">
        <v>150</v>
      </c>
      <c r="D209" s="292" t="s">
        <v>136</v>
      </c>
      <c r="E209" s="305" t="s">
        <v>595</v>
      </c>
      <c r="F209" s="306"/>
      <c r="G209" s="301"/>
      <c r="H209" s="273"/>
      <c r="I209" s="299">
        <v>740000</v>
      </c>
      <c r="J209" s="299">
        <v>740000</v>
      </c>
      <c r="K209" s="300">
        <v>0</v>
      </c>
      <c r="L209" s="274"/>
      <c r="M209" s="275"/>
      <c r="N209" s="276"/>
      <c r="O209" s="275"/>
      <c r="P209" s="275"/>
    </row>
    <row r="210" s="217" customFormat="1" customHeight="1" spans="1:16">
      <c r="A210" s="307" t="s">
        <v>596</v>
      </c>
      <c r="B210" s="302"/>
      <c r="C210" s="302"/>
      <c r="D210" s="302"/>
      <c r="E210" s="308"/>
      <c r="F210" s="309"/>
      <c r="G210" s="273"/>
      <c r="H210" s="273"/>
      <c r="I210" s="299">
        <v>6254772.02</v>
      </c>
      <c r="J210" s="299">
        <v>6254772.02</v>
      </c>
      <c r="K210" s="300">
        <v>0</v>
      </c>
      <c r="L210" s="270"/>
      <c r="M210" s="271"/>
      <c r="N210" s="276"/>
      <c r="O210" s="271"/>
      <c r="P210" s="271"/>
    </row>
    <row r="211" s="217" customFormat="1" customHeight="1" spans="1:16">
      <c r="A211" s="288"/>
      <c r="B211" s="289" t="s">
        <v>134</v>
      </c>
      <c r="C211" s="289" t="s">
        <v>135</v>
      </c>
      <c r="D211" s="289" t="s">
        <v>150</v>
      </c>
      <c r="E211" s="294" t="s">
        <v>597</v>
      </c>
      <c r="F211" s="310"/>
      <c r="G211" s="273"/>
      <c r="H211" s="273"/>
      <c r="I211" s="299">
        <v>328360</v>
      </c>
      <c r="J211" s="299">
        <v>328360</v>
      </c>
      <c r="K211" s="300">
        <v>0</v>
      </c>
      <c r="L211" s="274" t="s">
        <v>598</v>
      </c>
      <c r="M211" s="275"/>
      <c r="N211" s="276"/>
      <c r="O211" s="275"/>
      <c r="P211" s="275"/>
    </row>
    <row r="212" s="217" customFormat="1" customHeight="1" spans="1:16">
      <c r="A212" s="288"/>
      <c r="B212" s="289" t="s">
        <v>134</v>
      </c>
      <c r="C212" s="289" t="s">
        <v>135</v>
      </c>
      <c r="D212" s="289" t="s">
        <v>150</v>
      </c>
      <c r="E212" s="294" t="s">
        <v>599</v>
      </c>
      <c r="F212" s="310"/>
      <c r="G212" s="273"/>
      <c r="H212" s="273"/>
      <c r="I212" s="299">
        <v>4029352.02</v>
      </c>
      <c r="J212" s="299">
        <v>4029352.02</v>
      </c>
      <c r="K212" s="300">
        <v>0</v>
      </c>
      <c r="L212" s="274"/>
      <c r="M212" s="275"/>
      <c r="N212" s="276"/>
      <c r="O212" s="275"/>
      <c r="P212" s="275"/>
    </row>
    <row r="213" s="217" customFormat="1" customHeight="1" spans="1:16">
      <c r="A213" s="288"/>
      <c r="B213" s="289" t="s">
        <v>134</v>
      </c>
      <c r="C213" s="289" t="s">
        <v>135</v>
      </c>
      <c r="D213" s="289" t="s">
        <v>150</v>
      </c>
      <c r="E213" s="294" t="s">
        <v>600</v>
      </c>
      <c r="F213" s="310"/>
      <c r="G213" s="273"/>
      <c r="H213" s="273"/>
      <c r="I213" s="299">
        <v>1897060</v>
      </c>
      <c r="J213" s="299">
        <v>1897060</v>
      </c>
      <c r="K213" s="300">
        <v>0</v>
      </c>
      <c r="L213" s="274"/>
      <c r="M213" s="275"/>
      <c r="N213" s="276"/>
      <c r="O213" s="275"/>
      <c r="P213" s="275"/>
    </row>
    <row r="214" s="217" customFormat="1" customHeight="1" spans="1:16">
      <c r="A214" s="307" t="s">
        <v>601</v>
      </c>
      <c r="B214" s="289"/>
      <c r="C214" s="289"/>
      <c r="D214" s="289"/>
      <c r="E214" s="310"/>
      <c r="F214" s="310"/>
      <c r="G214" s="273"/>
      <c r="H214" s="273"/>
      <c r="I214" s="299">
        <v>4868445.02</v>
      </c>
      <c r="J214" s="299">
        <v>4868445.02</v>
      </c>
      <c r="K214" s="300">
        <v>0</v>
      </c>
      <c r="L214" s="270"/>
      <c r="M214" s="271"/>
      <c r="N214" s="276"/>
      <c r="O214" s="271"/>
      <c r="P214" s="271"/>
    </row>
    <row r="215" s="217" customFormat="1" customHeight="1" spans="1:16">
      <c r="A215" s="288"/>
      <c r="B215" s="289" t="s">
        <v>134</v>
      </c>
      <c r="C215" s="289" t="s">
        <v>135</v>
      </c>
      <c r="D215" s="289" t="s">
        <v>150</v>
      </c>
      <c r="E215" s="294" t="s">
        <v>599</v>
      </c>
      <c r="F215" s="310"/>
      <c r="G215" s="273"/>
      <c r="H215" s="273"/>
      <c r="I215" s="299">
        <v>4218505.02</v>
      </c>
      <c r="J215" s="299">
        <v>4218505.02</v>
      </c>
      <c r="K215" s="300">
        <v>0</v>
      </c>
      <c r="L215" s="274"/>
      <c r="M215" s="275"/>
      <c r="N215" s="276"/>
      <c r="O215" s="275"/>
      <c r="P215" s="275"/>
    </row>
    <row r="216" s="217" customFormat="1" customHeight="1" spans="1:16">
      <c r="A216" s="288"/>
      <c r="B216" s="289" t="s">
        <v>134</v>
      </c>
      <c r="C216" s="289" t="s">
        <v>135</v>
      </c>
      <c r="D216" s="289" t="s">
        <v>150</v>
      </c>
      <c r="E216" s="294" t="s">
        <v>597</v>
      </c>
      <c r="F216" s="310"/>
      <c r="G216" s="273"/>
      <c r="H216" s="273"/>
      <c r="I216" s="299">
        <v>338320</v>
      </c>
      <c r="J216" s="299">
        <v>338320</v>
      </c>
      <c r="K216" s="300">
        <v>0</v>
      </c>
      <c r="L216" s="274" t="s">
        <v>598</v>
      </c>
      <c r="M216" s="275"/>
      <c r="N216" s="276"/>
      <c r="O216" s="275"/>
      <c r="P216" s="275"/>
    </row>
    <row r="217" s="217" customFormat="1" customHeight="1" spans="1:16">
      <c r="A217" s="288"/>
      <c r="B217" s="289" t="s">
        <v>134</v>
      </c>
      <c r="C217" s="289" t="s">
        <v>135</v>
      </c>
      <c r="D217" s="289" t="s">
        <v>150</v>
      </c>
      <c r="E217" s="294" t="s">
        <v>600</v>
      </c>
      <c r="F217" s="310"/>
      <c r="G217" s="273"/>
      <c r="H217" s="273"/>
      <c r="I217" s="299">
        <v>311620</v>
      </c>
      <c r="J217" s="299">
        <v>311620</v>
      </c>
      <c r="K217" s="300">
        <v>0</v>
      </c>
      <c r="L217" s="274"/>
      <c r="M217" s="275"/>
      <c r="N217" s="276"/>
      <c r="O217" s="275"/>
      <c r="P217" s="275"/>
    </row>
    <row r="218" s="217" customFormat="1" customHeight="1" spans="1:16">
      <c r="A218" s="307" t="s">
        <v>602</v>
      </c>
      <c r="B218" s="289"/>
      <c r="C218" s="289"/>
      <c r="D218" s="289"/>
      <c r="E218" s="310"/>
      <c r="F218" s="310"/>
      <c r="G218" s="273"/>
      <c r="H218" s="273"/>
      <c r="I218" s="299">
        <v>7101396.98</v>
      </c>
      <c r="J218" s="299">
        <v>6551396.98</v>
      </c>
      <c r="K218" s="300">
        <v>550000</v>
      </c>
      <c r="L218" s="270"/>
      <c r="M218" s="271"/>
      <c r="N218" s="276"/>
      <c r="O218" s="271"/>
      <c r="P218" s="271"/>
    </row>
    <row r="219" s="217" customFormat="1" customHeight="1" spans="1:16">
      <c r="A219" s="288"/>
      <c r="B219" s="289" t="s">
        <v>134</v>
      </c>
      <c r="C219" s="289" t="s">
        <v>135</v>
      </c>
      <c r="D219" s="289" t="s">
        <v>150</v>
      </c>
      <c r="E219" s="294" t="s">
        <v>599</v>
      </c>
      <c r="F219" s="310"/>
      <c r="G219" s="273"/>
      <c r="H219" s="273"/>
      <c r="I219" s="299">
        <v>4246636.98</v>
      </c>
      <c r="J219" s="299">
        <v>4246636.98</v>
      </c>
      <c r="K219" s="300">
        <v>0</v>
      </c>
      <c r="L219" s="274"/>
      <c r="M219" s="275"/>
      <c r="N219" s="276"/>
      <c r="O219" s="275"/>
      <c r="P219" s="275"/>
    </row>
    <row r="220" s="217" customFormat="1" customHeight="1" spans="1:16">
      <c r="A220" s="288"/>
      <c r="B220" s="289" t="s">
        <v>134</v>
      </c>
      <c r="C220" s="289" t="s">
        <v>135</v>
      </c>
      <c r="D220" s="289" t="s">
        <v>150</v>
      </c>
      <c r="E220" s="294" t="s">
        <v>600</v>
      </c>
      <c r="F220" s="310"/>
      <c r="G220" s="273"/>
      <c r="H220" s="273"/>
      <c r="I220" s="299">
        <v>1972800</v>
      </c>
      <c r="J220" s="299">
        <v>1972800</v>
      </c>
      <c r="K220" s="300">
        <v>0</v>
      </c>
      <c r="L220" s="274"/>
      <c r="M220" s="275"/>
      <c r="N220" s="276"/>
      <c r="O220" s="275"/>
      <c r="P220" s="275"/>
    </row>
    <row r="221" s="217" customFormat="1" customHeight="1" spans="1:16">
      <c r="A221" s="288"/>
      <c r="B221" s="289" t="s">
        <v>134</v>
      </c>
      <c r="C221" s="289" t="s">
        <v>135</v>
      </c>
      <c r="D221" s="289" t="s">
        <v>150</v>
      </c>
      <c r="E221" s="294" t="s">
        <v>597</v>
      </c>
      <c r="F221" s="310"/>
      <c r="G221" s="273"/>
      <c r="H221" s="273"/>
      <c r="I221" s="299">
        <v>331960</v>
      </c>
      <c r="J221" s="299">
        <v>331960</v>
      </c>
      <c r="K221" s="300">
        <v>0</v>
      </c>
      <c r="L221" s="274" t="s">
        <v>598</v>
      </c>
      <c r="M221" s="275"/>
      <c r="N221" s="276"/>
      <c r="O221" s="275"/>
      <c r="P221" s="275"/>
    </row>
    <row r="222" s="217" customFormat="1" customHeight="1" spans="1:16">
      <c r="A222" s="288"/>
      <c r="B222" s="289" t="s">
        <v>134</v>
      </c>
      <c r="C222" s="289" t="s">
        <v>135</v>
      </c>
      <c r="D222" s="289" t="s">
        <v>150</v>
      </c>
      <c r="E222" s="310"/>
      <c r="F222" s="294" t="s">
        <v>603</v>
      </c>
      <c r="G222" s="273"/>
      <c r="H222" s="273"/>
      <c r="I222" s="299">
        <v>550000</v>
      </c>
      <c r="J222" s="299"/>
      <c r="K222" s="300">
        <v>550000</v>
      </c>
      <c r="L222" s="274"/>
      <c r="M222" s="275"/>
      <c r="N222" s="276"/>
      <c r="O222" s="275"/>
      <c r="P222" s="275"/>
    </row>
    <row r="223" s="217" customFormat="1" customHeight="1" spans="1:16">
      <c r="A223" s="307" t="s">
        <v>604</v>
      </c>
      <c r="B223" s="289"/>
      <c r="C223" s="289"/>
      <c r="D223" s="289"/>
      <c r="E223" s="310"/>
      <c r="F223" s="310"/>
      <c r="G223" s="273"/>
      <c r="H223" s="273"/>
      <c r="I223" s="299">
        <v>5720692.77</v>
      </c>
      <c r="J223" s="299">
        <v>5720692.77</v>
      </c>
      <c r="K223" s="300">
        <v>0</v>
      </c>
      <c r="L223" s="270"/>
      <c r="M223" s="271"/>
      <c r="N223" s="276"/>
      <c r="O223" s="271"/>
      <c r="P223" s="271"/>
    </row>
    <row r="224" s="217" customFormat="1" customHeight="1" spans="1:16">
      <c r="A224" s="288"/>
      <c r="B224" s="289" t="s">
        <v>134</v>
      </c>
      <c r="C224" s="289" t="s">
        <v>135</v>
      </c>
      <c r="D224" s="289" t="s">
        <v>150</v>
      </c>
      <c r="E224" s="294" t="s">
        <v>599</v>
      </c>
      <c r="F224" s="310"/>
      <c r="G224" s="273"/>
      <c r="H224" s="273"/>
      <c r="I224" s="299">
        <v>3978452.77</v>
      </c>
      <c r="J224" s="299">
        <v>3978452.77</v>
      </c>
      <c r="K224" s="300">
        <v>0</v>
      </c>
      <c r="L224" s="274"/>
      <c r="M224" s="275"/>
      <c r="N224" s="276"/>
      <c r="O224" s="275"/>
      <c r="P224" s="275"/>
    </row>
    <row r="225" s="217" customFormat="1" customHeight="1" spans="1:16">
      <c r="A225" s="288"/>
      <c r="B225" s="289" t="s">
        <v>134</v>
      </c>
      <c r="C225" s="289" t="s">
        <v>135</v>
      </c>
      <c r="D225" s="289" t="s">
        <v>150</v>
      </c>
      <c r="E225" s="294" t="s">
        <v>600</v>
      </c>
      <c r="F225" s="310"/>
      <c r="G225" s="273"/>
      <c r="H225" s="273"/>
      <c r="I225" s="299">
        <v>1445680</v>
      </c>
      <c r="J225" s="299">
        <v>1445680</v>
      </c>
      <c r="K225" s="300">
        <v>0</v>
      </c>
      <c r="L225" s="274"/>
      <c r="M225" s="275"/>
      <c r="N225" s="276"/>
      <c r="O225" s="275"/>
      <c r="P225" s="275"/>
    </row>
    <row r="226" s="217" customFormat="1" customHeight="1" spans="1:16">
      <c r="A226" s="288"/>
      <c r="B226" s="289" t="s">
        <v>134</v>
      </c>
      <c r="C226" s="289" t="s">
        <v>135</v>
      </c>
      <c r="D226" s="289" t="s">
        <v>150</v>
      </c>
      <c r="E226" s="294" t="s">
        <v>597</v>
      </c>
      <c r="F226" s="310"/>
      <c r="G226" s="273"/>
      <c r="H226" s="273"/>
      <c r="I226" s="299">
        <v>296560</v>
      </c>
      <c r="J226" s="299">
        <v>296560</v>
      </c>
      <c r="K226" s="300">
        <v>0</v>
      </c>
      <c r="L226" s="274" t="s">
        <v>598</v>
      </c>
      <c r="M226" s="275"/>
      <c r="N226" s="276"/>
      <c r="O226" s="275"/>
      <c r="P226" s="275"/>
    </row>
    <row r="227" s="217" customFormat="1" customHeight="1" spans="1:16">
      <c r="A227" s="307" t="s">
        <v>605</v>
      </c>
      <c r="B227" s="289"/>
      <c r="C227" s="289"/>
      <c r="D227" s="289"/>
      <c r="E227" s="310"/>
      <c r="F227" s="310"/>
      <c r="G227" s="273"/>
      <c r="H227" s="273"/>
      <c r="I227" s="299">
        <v>5401278.21</v>
      </c>
      <c r="J227" s="299">
        <v>5401278.21</v>
      </c>
      <c r="K227" s="300">
        <v>0</v>
      </c>
      <c r="L227" s="270"/>
      <c r="M227" s="271"/>
      <c r="N227" s="276"/>
      <c r="O227" s="271"/>
      <c r="P227" s="271"/>
    </row>
    <row r="228" s="217" customFormat="1" customHeight="1" spans="1:16">
      <c r="A228" s="288"/>
      <c r="B228" s="289" t="s">
        <v>134</v>
      </c>
      <c r="C228" s="289" t="s">
        <v>135</v>
      </c>
      <c r="D228" s="289" t="s">
        <v>150</v>
      </c>
      <c r="E228" s="294" t="s">
        <v>599</v>
      </c>
      <c r="F228" s="310"/>
      <c r="G228" s="273"/>
      <c r="H228" s="273"/>
      <c r="I228" s="299">
        <v>3551938.21</v>
      </c>
      <c r="J228" s="299">
        <v>3551938.21</v>
      </c>
      <c r="K228" s="300">
        <v>0</v>
      </c>
      <c r="L228" s="274"/>
      <c r="M228" s="275"/>
      <c r="N228" s="276"/>
      <c r="O228" s="275"/>
      <c r="P228" s="275"/>
    </row>
    <row r="229" s="217" customFormat="1" customHeight="1" spans="1:16">
      <c r="A229" s="288"/>
      <c r="B229" s="289" t="s">
        <v>134</v>
      </c>
      <c r="C229" s="289" t="s">
        <v>135</v>
      </c>
      <c r="D229" s="289" t="s">
        <v>150</v>
      </c>
      <c r="E229" s="294" t="s">
        <v>597</v>
      </c>
      <c r="F229" s="310"/>
      <c r="G229" s="273"/>
      <c r="H229" s="273"/>
      <c r="I229" s="299">
        <v>272320</v>
      </c>
      <c r="J229" s="299">
        <v>272320</v>
      </c>
      <c r="K229" s="300">
        <v>0</v>
      </c>
      <c r="L229" s="274" t="s">
        <v>598</v>
      </c>
      <c r="M229" s="275"/>
      <c r="N229" s="276"/>
      <c r="O229" s="275"/>
      <c r="P229" s="275"/>
    </row>
    <row r="230" s="217" customFormat="1" customHeight="1" spans="1:16">
      <c r="A230" s="288"/>
      <c r="B230" s="289" t="s">
        <v>134</v>
      </c>
      <c r="C230" s="289" t="s">
        <v>135</v>
      </c>
      <c r="D230" s="289" t="s">
        <v>150</v>
      </c>
      <c r="E230" s="294" t="s">
        <v>600</v>
      </c>
      <c r="F230" s="310"/>
      <c r="G230" s="273"/>
      <c r="H230" s="273"/>
      <c r="I230" s="299">
        <v>1577020</v>
      </c>
      <c r="J230" s="299">
        <v>1577020</v>
      </c>
      <c r="K230" s="300">
        <v>0</v>
      </c>
      <c r="L230" s="274"/>
      <c r="M230" s="275"/>
      <c r="N230" s="276"/>
      <c r="O230" s="275"/>
      <c r="P230" s="275"/>
    </row>
    <row r="231" s="217" customFormat="1" customHeight="1" spans="1:16">
      <c r="A231" s="307" t="s">
        <v>606</v>
      </c>
      <c r="B231" s="289"/>
      <c r="C231" s="289"/>
      <c r="D231" s="289"/>
      <c r="E231" s="310"/>
      <c r="F231" s="310"/>
      <c r="G231" s="273"/>
      <c r="H231" s="273"/>
      <c r="I231" s="299">
        <v>4590752.48</v>
      </c>
      <c r="J231" s="299">
        <v>4590752.48</v>
      </c>
      <c r="K231" s="300">
        <v>0</v>
      </c>
      <c r="L231" s="270"/>
      <c r="M231" s="271"/>
      <c r="N231" s="276"/>
      <c r="O231" s="271"/>
      <c r="P231" s="271"/>
    </row>
    <row r="232" s="217" customFormat="1" customHeight="1" spans="1:16">
      <c r="A232" s="288"/>
      <c r="B232" s="289" t="s">
        <v>134</v>
      </c>
      <c r="C232" s="289" t="s">
        <v>135</v>
      </c>
      <c r="D232" s="289" t="s">
        <v>150</v>
      </c>
      <c r="E232" s="294" t="s">
        <v>600</v>
      </c>
      <c r="F232" s="310"/>
      <c r="G232" s="273"/>
      <c r="H232" s="273"/>
      <c r="I232" s="299">
        <v>310270</v>
      </c>
      <c r="J232" s="299">
        <v>310270</v>
      </c>
      <c r="K232" s="300">
        <v>0</v>
      </c>
      <c r="L232" s="274"/>
      <c r="M232" s="275"/>
      <c r="N232" s="276"/>
      <c r="O232" s="275"/>
      <c r="P232" s="275"/>
    </row>
    <row r="233" s="217" customFormat="1" customHeight="1" spans="1:16">
      <c r="A233" s="288"/>
      <c r="B233" s="289" t="s">
        <v>134</v>
      </c>
      <c r="C233" s="289" t="s">
        <v>135</v>
      </c>
      <c r="D233" s="289" t="s">
        <v>150</v>
      </c>
      <c r="E233" s="294" t="s">
        <v>599</v>
      </c>
      <c r="F233" s="310"/>
      <c r="G233" s="273"/>
      <c r="H233" s="273"/>
      <c r="I233" s="299">
        <v>3976362.48</v>
      </c>
      <c r="J233" s="299">
        <v>3976362.48</v>
      </c>
      <c r="K233" s="300">
        <v>0</v>
      </c>
      <c r="L233" s="274"/>
      <c r="M233" s="275"/>
      <c r="N233" s="276"/>
      <c r="O233" s="275"/>
      <c r="P233" s="275"/>
    </row>
    <row r="234" s="217" customFormat="1" customHeight="1" spans="1:16">
      <c r="A234" s="288"/>
      <c r="B234" s="289" t="s">
        <v>134</v>
      </c>
      <c r="C234" s="289" t="s">
        <v>135</v>
      </c>
      <c r="D234" s="289" t="s">
        <v>150</v>
      </c>
      <c r="E234" s="294" t="s">
        <v>597</v>
      </c>
      <c r="F234" s="310"/>
      <c r="G234" s="273"/>
      <c r="H234" s="273"/>
      <c r="I234" s="299">
        <v>304120</v>
      </c>
      <c r="J234" s="299">
        <v>304120</v>
      </c>
      <c r="K234" s="300">
        <v>0</v>
      </c>
      <c r="L234" s="274" t="s">
        <v>598</v>
      </c>
      <c r="M234" s="275"/>
      <c r="N234" s="276"/>
      <c r="O234" s="275"/>
      <c r="P234" s="275"/>
    </row>
    <row r="235" s="217" customFormat="1" customHeight="1" spans="1:16">
      <c r="A235" s="307" t="s">
        <v>607</v>
      </c>
      <c r="B235" s="289"/>
      <c r="C235" s="289"/>
      <c r="D235" s="289"/>
      <c r="E235" s="310"/>
      <c r="F235" s="310"/>
      <c r="G235" s="273"/>
      <c r="H235" s="273"/>
      <c r="I235" s="299">
        <v>7860617.63</v>
      </c>
      <c r="J235" s="299">
        <v>7860617.63</v>
      </c>
      <c r="K235" s="300">
        <v>0</v>
      </c>
      <c r="L235" s="270"/>
      <c r="M235" s="271"/>
      <c r="N235" s="276"/>
      <c r="O235" s="271"/>
      <c r="P235" s="271"/>
    </row>
    <row r="236" s="217" customFormat="1" customHeight="1" spans="1:16">
      <c r="A236" s="288"/>
      <c r="B236" s="289" t="s">
        <v>134</v>
      </c>
      <c r="C236" s="289" t="s">
        <v>135</v>
      </c>
      <c r="D236" s="289" t="s">
        <v>150</v>
      </c>
      <c r="E236" s="294" t="s">
        <v>600</v>
      </c>
      <c r="F236" s="310"/>
      <c r="G236" s="273"/>
      <c r="H236" s="273"/>
      <c r="I236" s="299">
        <v>2133010</v>
      </c>
      <c r="J236" s="299">
        <v>2133010</v>
      </c>
      <c r="K236" s="300">
        <v>0</v>
      </c>
      <c r="L236" s="274"/>
      <c r="M236" s="275"/>
      <c r="N236" s="276"/>
      <c r="O236" s="275"/>
      <c r="P236" s="275"/>
    </row>
    <row r="237" s="217" customFormat="1" customHeight="1" spans="1:16">
      <c r="A237" s="288"/>
      <c r="B237" s="289" t="s">
        <v>134</v>
      </c>
      <c r="C237" s="289" t="s">
        <v>135</v>
      </c>
      <c r="D237" s="289" t="s">
        <v>150</v>
      </c>
      <c r="E237" s="294" t="s">
        <v>597</v>
      </c>
      <c r="F237" s="310"/>
      <c r="G237" s="273"/>
      <c r="H237" s="273"/>
      <c r="I237" s="299">
        <v>399640</v>
      </c>
      <c r="J237" s="299">
        <v>399640</v>
      </c>
      <c r="K237" s="300">
        <v>0</v>
      </c>
      <c r="L237" s="274" t="s">
        <v>598</v>
      </c>
      <c r="M237" s="275"/>
      <c r="N237" s="276"/>
      <c r="O237" s="275"/>
      <c r="P237" s="275"/>
    </row>
    <row r="238" s="217" customFormat="1" customHeight="1" spans="1:16">
      <c r="A238" s="288"/>
      <c r="B238" s="289" t="s">
        <v>134</v>
      </c>
      <c r="C238" s="289" t="s">
        <v>135</v>
      </c>
      <c r="D238" s="289" t="s">
        <v>150</v>
      </c>
      <c r="E238" s="294" t="s">
        <v>599</v>
      </c>
      <c r="F238" s="310"/>
      <c r="G238" s="273"/>
      <c r="H238" s="273"/>
      <c r="I238" s="299">
        <v>5327967.63</v>
      </c>
      <c r="J238" s="299">
        <v>5327967.63</v>
      </c>
      <c r="K238" s="300">
        <v>0</v>
      </c>
      <c r="L238" s="274"/>
      <c r="M238" s="275"/>
      <c r="N238" s="276"/>
      <c r="O238" s="275"/>
      <c r="P238" s="275"/>
    </row>
    <row r="239" s="217" customFormat="1" customHeight="1" spans="1:16">
      <c r="A239" s="307" t="s">
        <v>608</v>
      </c>
      <c r="B239" s="289"/>
      <c r="C239" s="289"/>
      <c r="D239" s="289"/>
      <c r="E239" s="310"/>
      <c r="F239" s="310"/>
      <c r="G239" s="273"/>
      <c r="H239" s="273"/>
      <c r="I239" s="299">
        <v>14159709.12</v>
      </c>
      <c r="J239" s="299">
        <v>9569709.12</v>
      </c>
      <c r="K239" s="300">
        <v>4590000</v>
      </c>
      <c r="L239" s="270"/>
      <c r="M239" s="271"/>
      <c r="N239" s="276"/>
      <c r="O239" s="271"/>
      <c r="P239" s="271"/>
    </row>
    <row r="240" s="217" customFormat="1" customHeight="1" spans="1:16">
      <c r="A240" s="288"/>
      <c r="B240" s="289" t="s">
        <v>342</v>
      </c>
      <c r="C240" s="289" t="s">
        <v>150</v>
      </c>
      <c r="D240" s="289" t="s">
        <v>150</v>
      </c>
      <c r="E240" s="294" t="s">
        <v>597</v>
      </c>
      <c r="F240" s="310"/>
      <c r="G240" s="273"/>
      <c r="H240" s="273"/>
      <c r="I240" s="299">
        <v>946000</v>
      </c>
      <c r="J240" s="299">
        <v>946000</v>
      </c>
      <c r="K240" s="300">
        <v>0</v>
      </c>
      <c r="L240" s="274" t="s">
        <v>598</v>
      </c>
      <c r="M240" s="275"/>
      <c r="N240" s="276"/>
      <c r="O240" s="275"/>
      <c r="P240" s="275"/>
    </row>
    <row r="241" s="217" customFormat="1" customHeight="1" spans="1:16">
      <c r="A241" s="288"/>
      <c r="B241" s="289" t="s">
        <v>342</v>
      </c>
      <c r="C241" s="289" t="s">
        <v>150</v>
      </c>
      <c r="D241" s="289" t="s">
        <v>150</v>
      </c>
      <c r="E241" s="294" t="s">
        <v>600</v>
      </c>
      <c r="F241" s="310"/>
      <c r="G241" s="273"/>
      <c r="H241" s="273"/>
      <c r="I241" s="299">
        <v>2693025</v>
      </c>
      <c r="J241" s="299">
        <v>2693025</v>
      </c>
      <c r="K241" s="300">
        <v>0</v>
      </c>
      <c r="L241" s="274"/>
      <c r="M241" s="275"/>
      <c r="N241" s="276"/>
      <c r="O241" s="275"/>
      <c r="P241" s="275"/>
    </row>
    <row r="242" s="217" customFormat="1" customHeight="1" spans="1:16">
      <c r="A242" s="288"/>
      <c r="B242" s="289" t="s">
        <v>342</v>
      </c>
      <c r="C242" s="289" t="s">
        <v>150</v>
      </c>
      <c r="D242" s="289" t="s">
        <v>150</v>
      </c>
      <c r="E242" s="294" t="s">
        <v>599</v>
      </c>
      <c r="F242" s="310"/>
      <c r="G242" s="273"/>
      <c r="H242" s="273"/>
      <c r="I242" s="299">
        <v>5930684.12</v>
      </c>
      <c r="J242" s="299">
        <v>5930684.12</v>
      </c>
      <c r="K242" s="300">
        <v>0</v>
      </c>
      <c r="L242" s="274"/>
      <c r="M242" s="275"/>
      <c r="N242" s="276"/>
      <c r="O242" s="275"/>
      <c r="P242" s="275"/>
    </row>
    <row r="243" s="217" customFormat="1" customHeight="1" spans="1:16">
      <c r="A243" s="288"/>
      <c r="B243" s="289" t="s">
        <v>342</v>
      </c>
      <c r="C243" s="289" t="s">
        <v>136</v>
      </c>
      <c r="D243" s="289" t="s">
        <v>136</v>
      </c>
      <c r="E243" s="310"/>
      <c r="F243" s="294" t="s">
        <v>609</v>
      </c>
      <c r="G243" s="273"/>
      <c r="H243" s="273"/>
      <c r="I243" s="299">
        <v>4590000</v>
      </c>
      <c r="J243" s="299">
        <v>0</v>
      </c>
      <c r="K243" s="300">
        <v>4590000</v>
      </c>
      <c r="L243" s="274" t="s">
        <v>609</v>
      </c>
      <c r="M243" s="275"/>
      <c r="N243" s="276">
        <f>I243-G243</f>
        <v>4590000</v>
      </c>
      <c r="O243" s="275"/>
      <c r="P243" s="275"/>
    </row>
    <row r="244" s="217" customFormat="1" customHeight="1" spans="1:16">
      <c r="A244" s="307" t="s">
        <v>610</v>
      </c>
      <c r="B244" s="289"/>
      <c r="C244" s="289"/>
      <c r="D244" s="289"/>
      <c r="E244" s="310"/>
      <c r="F244" s="310"/>
      <c r="G244" s="273"/>
      <c r="H244" s="273"/>
      <c r="I244" s="299">
        <v>313955372.74</v>
      </c>
      <c r="J244" s="299">
        <v>313955372.74</v>
      </c>
      <c r="K244" s="300">
        <v>0</v>
      </c>
      <c r="L244" s="270"/>
      <c r="M244" s="271"/>
      <c r="N244" s="276"/>
      <c r="O244" s="271"/>
      <c r="P244" s="271"/>
    </row>
    <row r="245" s="217" customFormat="1" customHeight="1" spans="1:16">
      <c r="A245" s="288"/>
      <c r="B245" s="289" t="s">
        <v>342</v>
      </c>
      <c r="C245" s="289" t="s">
        <v>193</v>
      </c>
      <c r="D245" s="289" t="s">
        <v>193</v>
      </c>
      <c r="E245" s="294" t="s">
        <v>600</v>
      </c>
      <c r="F245" s="310"/>
      <c r="G245" s="273"/>
      <c r="H245" s="273"/>
      <c r="I245" s="299">
        <v>92926115</v>
      </c>
      <c r="J245" s="299">
        <v>92926115</v>
      </c>
      <c r="K245" s="300">
        <v>0</v>
      </c>
      <c r="L245" s="274"/>
      <c r="M245" s="275"/>
      <c r="N245" s="276"/>
      <c r="O245" s="275"/>
      <c r="P245" s="275"/>
    </row>
    <row r="246" s="217" customFormat="1" customHeight="1" spans="1:16">
      <c r="A246" s="288"/>
      <c r="B246" s="289" t="s">
        <v>342</v>
      </c>
      <c r="C246" s="289" t="s">
        <v>193</v>
      </c>
      <c r="D246" s="289" t="s">
        <v>193</v>
      </c>
      <c r="E246" s="294" t="s">
        <v>599</v>
      </c>
      <c r="F246" s="310"/>
      <c r="G246" s="273"/>
      <c r="H246" s="273"/>
      <c r="I246" s="299">
        <v>221029257.74</v>
      </c>
      <c r="J246" s="299">
        <v>221029257.74</v>
      </c>
      <c r="K246" s="300">
        <v>0</v>
      </c>
      <c r="L246" s="274"/>
      <c r="M246" s="275"/>
      <c r="N246" s="276"/>
      <c r="O246" s="275"/>
      <c r="P246" s="275"/>
    </row>
    <row r="247" s="217" customFormat="1" customHeight="1" spans="1:16">
      <c r="A247" s="307" t="s">
        <v>611</v>
      </c>
      <c r="B247" s="289"/>
      <c r="C247" s="289"/>
      <c r="D247" s="289"/>
      <c r="E247" s="310"/>
      <c r="F247" s="310"/>
      <c r="G247" s="273"/>
      <c r="H247" s="273"/>
      <c r="I247" s="299">
        <v>875000</v>
      </c>
      <c r="J247" s="299">
        <v>875000</v>
      </c>
      <c r="K247" s="300">
        <v>0</v>
      </c>
      <c r="L247" s="270"/>
      <c r="M247" s="271"/>
      <c r="N247" s="276"/>
      <c r="O247" s="271"/>
      <c r="P247" s="271"/>
    </row>
    <row r="248" s="217" customFormat="1" customHeight="1" spans="1:16">
      <c r="A248" s="288"/>
      <c r="B248" s="289">
        <v>203</v>
      </c>
      <c r="C248" s="289" t="s">
        <v>156</v>
      </c>
      <c r="D248" s="289" t="s">
        <v>155</v>
      </c>
      <c r="E248" s="310"/>
      <c r="F248" s="294" t="s">
        <v>612</v>
      </c>
      <c r="G248" s="273">
        <v>1060000</v>
      </c>
      <c r="H248" s="273">
        <v>1060000</v>
      </c>
      <c r="I248" s="299">
        <v>875000</v>
      </c>
      <c r="J248" s="299">
        <v>875000</v>
      </c>
      <c r="K248" s="300">
        <v>0</v>
      </c>
      <c r="L248" s="274" t="s">
        <v>613</v>
      </c>
      <c r="M248" s="274" t="s">
        <v>614</v>
      </c>
      <c r="N248" s="276">
        <f>I248-G248</f>
        <v>-185000</v>
      </c>
      <c r="O248" s="275"/>
      <c r="P248" s="275">
        <v>-18.5</v>
      </c>
    </row>
    <row r="249" s="217" customFormat="1" customHeight="1" spans="1:16">
      <c r="A249" s="307" t="s">
        <v>615</v>
      </c>
      <c r="B249" s="289"/>
      <c r="C249" s="289"/>
      <c r="D249" s="289"/>
      <c r="E249" s="310"/>
      <c r="F249" s="310"/>
      <c r="G249" s="273"/>
      <c r="H249" s="273"/>
      <c r="I249" s="299">
        <v>7776318.05</v>
      </c>
      <c r="J249" s="299">
        <v>7776318.05</v>
      </c>
      <c r="K249" s="300">
        <v>0</v>
      </c>
      <c r="L249" s="270"/>
      <c r="M249" s="271"/>
      <c r="N249" s="276"/>
      <c r="O249" s="271"/>
      <c r="P249" s="271"/>
    </row>
    <row r="250" s="217" customFormat="1" customHeight="1" spans="1:16">
      <c r="A250" s="288"/>
      <c r="B250" s="289" t="s">
        <v>134</v>
      </c>
      <c r="C250" s="289" t="s">
        <v>172</v>
      </c>
      <c r="D250" s="289" t="s">
        <v>150</v>
      </c>
      <c r="E250" s="294" t="s">
        <v>597</v>
      </c>
      <c r="F250" s="310"/>
      <c r="G250" s="273"/>
      <c r="H250" s="273"/>
      <c r="I250" s="299">
        <v>1399600</v>
      </c>
      <c r="J250" s="299">
        <v>1399600</v>
      </c>
      <c r="K250" s="300">
        <v>0</v>
      </c>
      <c r="L250" s="274" t="s">
        <v>598</v>
      </c>
      <c r="M250" s="275"/>
      <c r="N250" s="276"/>
      <c r="O250" s="275"/>
      <c r="P250" s="275"/>
    </row>
    <row r="251" s="217" customFormat="1" customHeight="1" spans="1:16">
      <c r="A251" s="288"/>
      <c r="B251" s="289" t="s">
        <v>134</v>
      </c>
      <c r="C251" s="289" t="s">
        <v>172</v>
      </c>
      <c r="D251" s="289" t="s">
        <v>150</v>
      </c>
      <c r="E251" s="294" t="s">
        <v>599</v>
      </c>
      <c r="F251" s="310"/>
      <c r="G251" s="273"/>
      <c r="H251" s="273"/>
      <c r="I251" s="299">
        <v>6011323.05</v>
      </c>
      <c r="J251" s="299">
        <v>6011323.05</v>
      </c>
      <c r="K251" s="300">
        <v>0</v>
      </c>
      <c r="L251" s="274"/>
      <c r="M251" s="275"/>
      <c r="N251" s="276"/>
      <c r="O251" s="275"/>
      <c r="P251" s="275"/>
    </row>
    <row r="252" s="217" customFormat="1" customHeight="1" spans="1:16">
      <c r="A252" s="288"/>
      <c r="B252" s="289" t="s">
        <v>134</v>
      </c>
      <c r="C252" s="289" t="s">
        <v>172</v>
      </c>
      <c r="D252" s="289" t="s">
        <v>150</v>
      </c>
      <c r="E252" s="294" t="s">
        <v>600</v>
      </c>
      <c r="F252" s="310"/>
      <c r="G252" s="273"/>
      <c r="H252" s="273"/>
      <c r="I252" s="299">
        <v>365395</v>
      </c>
      <c r="J252" s="299">
        <v>365395</v>
      </c>
      <c r="K252" s="300">
        <v>0</v>
      </c>
      <c r="L252" s="274"/>
      <c r="M252" s="275"/>
      <c r="N252" s="276"/>
      <c r="O252" s="275"/>
      <c r="P252" s="275"/>
    </row>
    <row r="253" s="217" customFormat="1" customHeight="1" spans="1:16">
      <c r="A253" s="307" t="s">
        <v>616</v>
      </c>
      <c r="B253" s="289"/>
      <c r="C253" s="289"/>
      <c r="D253" s="289"/>
      <c r="E253" s="310"/>
      <c r="F253" s="310"/>
      <c r="G253" s="273"/>
      <c r="H253" s="273"/>
      <c r="I253" s="299">
        <f>SUM(I254:I258)</f>
        <v>5126780.52</v>
      </c>
      <c r="J253" s="299">
        <f>SUM(J254:J258)</f>
        <v>5126780.52</v>
      </c>
      <c r="K253" s="300">
        <v>0</v>
      </c>
      <c r="L253" s="270"/>
      <c r="M253" s="271"/>
      <c r="N253" s="276"/>
      <c r="O253" s="311"/>
      <c r="P253" s="311"/>
    </row>
    <row r="254" s="217" customFormat="1" customHeight="1" spans="1:16">
      <c r="A254" s="288"/>
      <c r="B254" s="289" t="s">
        <v>134</v>
      </c>
      <c r="C254" s="289" t="s">
        <v>177</v>
      </c>
      <c r="D254" s="289" t="s">
        <v>150</v>
      </c>
      <c r="E254" s="294" t="s">
        <v>600</v>
      </c>
      <c r="F254" s="310"/>
      <c r="G254" s="273"/>
      <c r="H254" s="273"/>
      <c r="I254" s="299">
        <v>864705</v>
      </c>
      <c r="J254" s="299">
        <v>864705</v>
      </c>
      <c r="K254" s="300">
        <v>0</v>
      </c>
      <c r="L254" s="274"/>
      <c r="M254" s="275"/>
      <c r="N254" s="276"/>
      <c r="O254" s="275"/>
      <c r="P254" s="275"/>
    </row>
    <row r="255" s="217" customFormat="1" customHeight="1" spans="1:16">
      <c r="A255" s="288"/>
      <c r="B255" s="289" t="s">
        <v>134</v>
      </c>
      <c r="C255" s="289" t="s">
        <v>177</v>
      </c>
      <c r="D255" s="289" t="s">
        <v>150</v>
      </c>
      <c r="E255" s="294" t="s">
        <v>597</v>
      </c>
      <c r="F255" s="310"/>
      <c r="G255" s="273"/>
      <c r="H255" s="273"/>
      <c r="I255" s="299">
        <v>806280</v>
      </c>
      <c r="J255" s="299">
        <v>806280</v>
      </c>
      <c r="K255" s="300">
        <v>0</v>
      </c>
      <c r="L255" s="274" t="s">
        <v>598</v>
      </c>
      <c r="M255" s="275"/>
      <c r="N255" s="276"/>
      <c r="O255" s="275"/>
      <c r="P255" s="275"/>
    </row>
    <row r="256" s="217" customFormat="1" customHeight="1" spans="1:16">
      <c r="A256" s="288"/>
      <c r="B256" s="289" t="s">
        <v>134</v>
      </c>
      <c r="C256" s="289" t="s">
        <v>177</v>
      </c>
      <c r="D256" s="289" t="s">
        <v>150</v>
      </c>
      <c r="E256" s="294" t="s">
        <v>599</v>
      </c>
      <c r="F256" s="310"/>
      <c r="G256" s="273"/>
      <c r="H256" s="273"/>
      <c r="I256" s="299">
        <v>2995795.52</v>
      </c>
      <c r="J256" s="299">
        <v>2995795.52</v>
      </c>
      <c r="K256" s="300">
        <v>0</v>
      </c>
      <c r="L256" s="274"/>
      <c r="M256" s="275"/>
      <c r="N256" s="276"/>
      <c r="O256" s="275"/>
      <c r="P256" s="275"/>
    </row>
    <row r="257" s="217" customFormat="1" customHeight="1" spans="1:16">
      <c r="A257" s="288"/>
      <c r="B257" s="289" t="s">
        <v>134</v>
      </c>
      <c r="C257" s="289" t="s">
        <v>177</v>
      </c>
      <c r="D257" s="289" t="s">
        <v>178</v>
      </c>
      <c r="E257" s="310"/>
      <c r="F257" s="294" t="s">
        <v>617</v>
      </c>
      <c r="G257" s="273">
        <v>500000</v>
      </c>
      <c r="H257" s="273">
        <v>500000</v>
      </c>
      <c r="I257" s="299">
        <v>400000</v>
      </c>
      <c r="J257" s="299">
        <v>400000</v>
      </c>
      <c r="K257" s="300">
        <v>0</v>
      </c>
      <c r="L257" s="270"/>
      <c r="M257" s="270" t="s">
        <v>295</v>
      </c>
      <c r="N257" s="276">
        <f>I257-G257</f>
        <v>-100000</v>
      </c>
      <c r="O257" s="271"/>
      <c r="P257" s="271">
        <v>10</v>
      </c>
    </row>
    <row r="258" s="217" customFormat="1" customHeight="1" spans="1:16">
      <c r="A258" s="288"/>
      <c r="B258" s="289" t="s">
        <v>134</v>
      </c>
      <c r="C258" s="289" t="s">
        <v>177</v>
      </c>
      <c r="D258" s="289" t="s">
        <v>178</v>
      </c>
      <c r="E258" s="310"/>
      <c r="F258" s="294" t="s">
        <v>618</v>
      </c>
      <c r="G258" s="273">
        <v>60000</v>
      </c>
      <c r="H258" s="273">
        <v>60000</v>
      </c>
      <c r="I258" s="299">
        <v>60000</v>
      </c>
      <c r="J258" s="299">
        <v>60000</v>
      </c>
      <c r="K258" s="300">
        <v>0</v>
      </c>
      <c r="L258" s="270"/>
      <c r="M258" s="271"/>
      <c r="N258" s="276">
        <f>I258-G258</f>
        <v>0</v>
      </c>
      <c r="O258" s="271"/>
      <c r="P258" s="271"/>
    </row>
    <row r="259" s="217" customFormat="1" customHeight="1" spans="1:16">
      <c r="A259" s="307" t="s">
        <v>619</v>
      </c>
      <c r="B259" s="289"/>
      <c r="C259" s="289"/>
      <c r="D259" s="289"/>
      <c r="E259" s="310"/>
      <c r="F259" s="310"/>
      <c r="G259" s="273"/>
      <c r="H259" s="273"/>
      <c r="I259" s="299">
        <v>4945843.69</v>
      </c>
      <c r="J259" s="299">
        <v>4945843.69</v>
      </c>
      <c r="K259" s="300">
        <v>0</v>
      </c>
      <c r="L259" s="270"/>
      <c r="M259" s="271"/>
      <c r="N259" s="276"/>
      <c r="O259" s="271"/>
      <c r="P259" s="271"/>
    </row>
    <row r="260" s="217" customFormat="1" customHeight="1" spans="1:16">
      <c r="A260" s="288"/>
      <c r="B260" s="289" t="s">
        <v>134</v>
      </c>
      <c r="C260" s="289" t="s">
        <v>140</v>
      </c>
      <c r="D260" s="289" t="s">
        <v>150</v>
      </c>
      <c r="E260" s="294" t="s">
        <v>600</v>
      </c>
      <c r="F260" s="310"/>
      <c r="G260" s="273"/>
      <c r="H260" s="273"/>
      <c r="I260" s="299">
        <v>1007175</v>
      </c>
      <c r="J260" s="299">
        <v>1007175</v>
      </c>
      <c r="K260" s="300">
        <v>0</v>
      </c>
      <c r="L260" s="274"/>
      <c r="M260" s="275"/>
      <c r="N260" s="276"/>
      <c r="O260" s="275"/>
      <c r="P260" s="275"/>
    </row>
    <row r="261" s="217" customFormat="1" customHeight="1" spans="1:16">
      <c r="A261" s="288"/>
      <c r="B261" s="289" t="s">
        <v>134</v>
      </c>
      <c r="C261" s="289" t="s">
        <v>140</v>
      </c>
      <c r="D261" s="289" t="s">
        <v>150</v>
      </c>
      <c r="E261" s="294" t="s">
        <v>599</v>
      </c>
      <c r="F261" s="310"/>
      <c r="G261" s="273"/>
      <c r="H261" s="273"/>
      <c r="I261" s="299">
        <v>3160348.69</v>
      </c>
      <c r="J261" s="299">
        <v>3160348.69</v>
      </c>
      <c r="K261" s="300">
        <v>0</v>
      </c>
      <c r="L261" s="274"/>
      <c r="M261" s="275"/>
      <c r="N261" s="276"/>
      <c r="O261" s="275"/>
      <c r="P261" s="275"/>
    </row>
    <row r="262" s="217" customFormat="1" customHeight="1" spans="1:16">
      <c r="A262" s="288"/>
      <c r="B262" s="289" t="s">
        <v>134</v>
      </c>
      <c r="C262" s="289" t="s">
        <v>140</v>
      </c>
      <c r="D262" s="289" t="s">
        <v>150</v>
      </c>
      <c r="E262" s="294" t="s">
        <v>597</v>
      </c>
      <c r="F262" s="310"/>
      <c r="G262" s="273"/>
      <c r="H262" s="273"/>
      <c r="I262" s="299">
        <v>778320</v>
      </c>
      <c r="J262" s="299">
        <v>778320</v>
      </c>
      <c r="K262" s="300">
        <v>0</v>
      </c>
      <c r="L262" s="274" t="s">
        <v>598</v>
      </c>
      <c r="M262" s="275"/>
      <c r="N262" s="276"/>
      <c r="O262" s="275"/>
      <c r="P262" s="275"/>
    </row>
    <row r="263" s="217" customFormat="1" customHeight="1" spans="1:16">
      <c r="A263" s="307" t="s">
        <v>620</v>
      </c>
      <c r="B263" s="289"/>
      <c r="C263" s="289"/>
      <c r="D263" s="289"/>
      <c r="E263" s="310"/>
      <c r="F263" s="310"/>
      <c r="G263" s="273"/>
      <c r="H263" s="273"/>
      <c r="I263" s="299">
        <v>1974033.67</v>
      </c>
      <c r="J263" s="299">
        <v>1974033.67</v>
      </c>
      <c r="K263" s="300">
        <v>0</v>
      </c>
      <c r="L263" s="270"/>
      <c r="M263" s="271"/>
      <c r="N263" s="276"/>
      <c r="O263" s="271"/>
      <c r="P263" s="271"/>
    </row>
    <row r="264" s="217" customFormat="1" customHeight="1" spans="1:16">
      <c r="A264" s="288"/>
      <c r="B264" s="289" t="s">
        <v>134</v>
      </c>
      <c r="C264" s="289" t="s">
        <v>161</v>
      </c>
      <c r="D264" s="289" t="s">
        <v>150</v>
      </c>
      <c r="E264" s="294" t="s">
        <v>599</v>
      </c>
      <c r="F264" s="310"/>
      <c r="G264" s="273"/>
      <c r="H264" s="273"/>
      <c r="I264" s="299">
        <v>1511283.67</v>
      </c>
      <c r="J264" s="299">
        <v>1511283.67</v>
      </c>
      <c r="K264" s="300">
        <v>0</v>
      </c>
      <c r="L264" s="274"/>
      <c r="M264" s="275"/>
      <c r="N264" s="276"/>
      <c r="O264" s="275"/>
      <c r="P264" s="275"/>
    </row>
    <row r="265" s="217" customFormat="1" customHeight="1" spans="1:16">
      <c r="A265" s="288"/>
      <c r="B265" s="289" t="s">
        <v>134</v>
      </c>
      <c r="C265" s="289" t="s">
        <v>161</v>
      </c>
      <c r="D265" s="289" t="s">
        <v>150</v>
      </c>
      <c r="E265" s="294" t="s">
        <v>597</v>
      </c>
      <c r="F265" s="310"/>
      <c r="G265" s="273"/>
      <c r="H265" s="273"/>
      <c r="I265" s="299">
        <v>358760</v>
      </c>
      <c r="J265" s="299">
        <v>358760</v>
      </c>
      <c r="K265" s="300">
        <v>0</v>
      </c>
      <c r="L265" s="274" t="s">
        <v>598</v>
      </c>
      <c r="M265" s="275"/>
      <c r="N265" s="276"/>
      <c r="O265" s="275"/>
      <c r="P265" s="275"/>
    </row>
    <row r="266" s="217" customFormat="1" customHeight="1" spans="1:16">
      <c r="A266" s="288"/>
      <c r="B266" s="289" t="s">
        <v>134</v>
      </c>
      <c r="C266" s="289" t="s">
        <v>161</v>
      </c>
      <c r="D266" s="289" t="s">
        <v>150</v>
      </c>
      <c r="E266" s="294" t="s">
        <v>600</v>
      </c>
      <c r="F266" s="310"/>
      <c r="G266" s="273"/>
      <c r="H266" s="273"/>
      <c r="I266" s="299">
        <v>103990</v>
      </c>
      <c r="J266" s="299">
        <v>103990</v>
      </c>
      <c r="K266" s="300">
        <v>0</v>
      </c>
      <c r="L266" s="274"/>
      <c r="M266" s="275"/>
      <c r="N266" s="276"/>
      <c r="O266" s="275"/>
      <c r="P266" s="275"/>
    </row>
    <row r="267" s="217" customFormat="1" customHeight="1" spans="1:16">
      <c r="A267" s="307" t="s">
        <v>621</v>
      </c>
      <c r="B267" s="289"/>
      <c r="C267" s="289"/>
      <c r="D267" s="289"/>
      <c r="E267" s="310"/>
      <c r="F267" s="310"/>
      <c r="G267" s="273"/>
      <c r="H267" s="273"/>
      <c r="I267" s="315">
        <v>1900186.06</v>
      </c>
      <c r="J267" s="315">
        <v>1900186.06</v>
      </c>
      <c r="K267" s="300">
        <v>0</v>
      </c>
      <c r="L267" s="270"/>
      <c r="M267" s="271"/>
      <c r="N267" s="276"/>
      <c r="O267" s="271"/>
      <c r="P267" s="271"/>
    </row>
    <row r="268" s="217" customFormat="1" customHeight="1" spans="1:16">
      <c r="A268" s="288"/>
      <c r="B268" s="289" t="s">
        <v>134</v>
      </c>
      <c r="C268" s="289" t="s">
        <v>166</v>
      </c>
      <c r="D268" s="289" t="s">
        <v>150</v>
      </c>
      <c r="E268" s="294" t="s">
        <v>597</v>
      </c>
      <c r="F268" s="310"/>
      <c r="G268" s="273"/>
      <c r="H268" s="273"/>
      <c r="I268" s="299">
        <v>264200</v>
      </c>
      <c r="J268" s="299">
        <v>264200</v>
      </c>
      <c r="K268" s="300">
        <v>0</v>
      </c>
      <c r="L268" s="274" t="s">
        <v>598</v>
      </c>
      <c r="M268" s="275"/>
      <c r="N268" s="276"/>
      <c r="O268" s="275"/>
      <c r="P268" s="275"/>
    </row>
    <row r="269" s="217" customFormat="1" customHeight="1" spans="1:16">
      <c r="A269" s="288"/>
      <c r="B269" s="289" t="s">
        <v>134</v>
      </c>
      <c r="C269" s="289" t="s">
        <v>166</v>
      </c>
      <c r="D269" s="289" t="s">
        <v>150</v>
      </c>
      <c r="E269" s="294" t="s">
        <v>599</v>
      </c>
      <c r="F269" s="310"/>
      <c r="G269" s="273"/>
      <c r="H269" s="273"/>
      <c r="I269" s="299">
        <v>1119316.06</v>
      </c>
      <c r="J269" s="299">
        <v>1119316.06</v>
      </c>
      <c r="K269" s="300">
        <v>0</v>
      </c>
      <c r="L269" s="274"/>
      <c r="M269" s="275"/>
      <c r="N269" s="276"/>
      <c r="O269" s="275"/>
      <c r="P269" s="275"/>
    </row>
    <row r="270" s="217" customFormat="1" customHeight="1" spans="1:16">
      <c r="A270" s="288"/>
      <c r="B270" s="289" t="s">
        <v>134</v>
      </c>
      <c r="C270" s="289" t="s">
        <v>166</v>
      </c>
      <c r="D270" s="289" t="s">
        <v>150</v>
      </c>
      <c r="E270" s="294" t="s">
        <v>600</v>
      </c>
      <c r="F270" s="310"/>
      <c r="G270" s="273"/>
      <c r="H270" s="273"/>
      <c r="I270" s="299">
        <v>436670</v>
      </c>
      <c r="J270" s="299">
        <v>436670</v>
      </c>
      <c r="K270" s="300">
        <v>0</v>
      </c>
      <c r="L270" s="274"/>
      <c r="M270" s="275"/>
      <c r="N270" s="276"/>
      <c r="O270" s="275"/>
      <c r="P270" s="275"/>
    </row>
    <row r="271" s="217" customFormat="1" customHeight="1" spans="1:16">
      <c r="A271" s="288"/>
      <c r="B271" s="289" t="s">
        <v>134</v>
      </c>
      <c r="C271" s="289" t="s">
        <v>166</v>
      </c>
      <c r="D271" s="289" t="s">
        <v>136</v>
      </c>
      <c r="E271" s="310"/>
      <c r="F271" s="294" t="s">
        <v>622</v>
      </c>
      <c r="G271" s="273">
        <v>100000</v>
      </c>
      <c r="H271" s="273">
        <v>100000</v>
      </c>
      <c r="I271" s="299">
        <v>80000</v>
      </c>
      <c r="J271" s="299">
        <v>80000</v>
      </c>
      <c r="K271" s="300">
        <v>0</v>
      </c>
      <c r="L271" s="270"/>
      <c r="M271" s="270" t="s">
        <v>223</v>
      </c>
      <c r="N271" s="276">
        <f>I271-G271</f>
        <v>-20000</v>
      </c>
      <c r="O271" s="271"/>
      <c r="P271" s="271">
        <v>2</v>
      </c>
    </row>
    <row r="272" s="217" customFormat="1" customHeight="1" spans="1:16">
      <c r="A272" s="307" t="s">
        <v>623</v>
      </c>
      <c r="B272" s="289"/>
      <c r="C272" s="289"/>
      <c r="D272" s="289"/>
      <c r="E272" s="310"/>
      <c r="F272" s="310"/>
      <c r="G272" s="273"/>
      <c r="H272" s="273"/>
      <c r="I272" s="315">
        <v>1662520.91</v>
      </c>
      <c r="J272" s="315">
        <v>1662520.91</v>
      </c>
      <c r="K272" s="300">
        <v>0</v>
      </c>
      <c r="L272" s="270"/>
      <c r="M272" s="271"/>
      <c r="N272" s="276"/>
      <c r="O272" s="271"/>
      <c r="P272" s="271"/>
    </row>
    <row r="273" s="217" customFormat="1" customHeight="1" spans="1:16">
      <c r="A273" s="288"/>
      <c r="B273" s="289" t="s">
        <v>134</v>
      </c>
      <c r="C273" s="289" t="s">
        <v>299</v>
      </c>
      <c r="D273" s="289" t="s">
        <v>150</v>
      </c>
      <c r="E273" s="294" t="s">
        <v>599</v>
      </c>
      <c r="F273" s="310"/>
      <c r="G273" s="273"/>
      <c r="H273" s="273"/>
      <c r="I273" s="299">
        <v>1198865.91</v>
      </c>
      <c r="J273" s="299">
        <v>1198865.91</v>
      </c>
      <c r="K273" s="300">
        <v>0</v>
      </c>
      <c r="L273" s="274"/>
      <c r="M273" s="275"/>
      <c r="N273" s="276"/>
      <c r="O273" s="275"/>
      <c r="P273" s="275"/>
    </row>
    <row r="274" s="217" customFormat="1" customHeight="1" spans="1:16">
      <c r="A274" s="288"/>
      <c r="B274" s="289" t="s">
        <v>134</v>
      </c>
      <c r="C274" s="289" t="s">
        <v>299</v>
      </c>
      <c r="D274" s="289" t="s">
        <v>150</v>
      </c>
      <c r="E274" s="294" t="s">
        <v>600</v>
      </c>
      <c r="F274" s="310"/>
      <c r="G274" s="273"/>
      <c r="H274" s="273"/>
      <c r="I274" s="299">
        <v>167495</v>
      </c>
      <c r="J274" s="299">
        <v>167495</v>
      </c>
      <c r="K274" s="300">
        <v>0</v>
      </c>
      <c r="L274" s="274"/>
      <c r="M274" s="275"/>
      <c r="N274" s="276"/>
      <c r="O274" s="275"/>
      <c r="P274" s="275"/>
    </row>
    <row r="275" s="217" customFormat="1" customHeight="1" spans="1:16">
      <c r="A275" s="288"/>
      <c r="B275" s="289" t="s">
        <v>134</v>
      </c>
      <c r="C275" s="289" t="s">
        <v>299</v>
      </c>
      <c r="D275" s="289" t="s">
        <v>150</v>
      </c>
      <c r="E275" s="294" t="s">
        <v>597</v>
      </c>
      <c r="F275" s="310"/>
      <c r="G275" s="273"/>
      <c r="H275" s="273"/>
      <c r="I275" s="299">
        <v>265160</v>
      </c>
      <c r="J275" s="299">
        <v>265160</v>
      </c>
      <c r="K275" s="300">
        <v>0</v>
      </c>
      <c r="L275" s="274" t="s">
        <v>598</v>
      </c>
      <c r="M275" s="275"/>
      <c r="N275" s="276"/>
      <c r="O275" s="275"/>
      <c r="P275" s="275"/>
    </row>
    <row r="276" s="217" customFormat="1" customHeight="1" spans="1:16">
      <c r="A276" s="288"/>
      <c r="B276" s="289" t="s">
        <v>134</v>
      </c>
      <c r="C276" s="289" t="s">
        <v>299</v>
      </c>
      <c r="D276" s="289" t="s">
        <v>136</v>
      </c>
      <c r="E276" s="220"/>
      <c r="F276" s="294" t="s">
        <v>624</v>
      </c>
      <c r="G276" s="273">
        <v>31000</v>
      </c>
      <c r="H276" s="273">
        <v>31000</v>
      </c>
      <c r="I276" s="299">
        <v>31000</v>
      </c>
      <c r="J276" s="299">
        <v>31000</v>
      </c>
      <c r="K276" s="300">
        <v>0</v>
      </c>
      <c r="L276" s="270"/>
      <c r="M276" s="271"/>
      <c r="N276" s="276">
        <f>I276-G276</f>
        <v>0</v>
      </c>
      <c r="O276" s="271"/>
      <c r="P276" s="271"/>
    </row>
    <row r="277" s="217" customFormat="1" customHeight="1" spans="1:16">
      <c r="A277" s="307" t="s">
        <v>625</v>
      </c>
      <c r="B277" s="289"/>
      <c r="C277" s="289"/>
      <c r="D277" s="289"/>
      <c r="E277" s="310"/>
      <c r="F277" s="310"/>
      <c r="G277" s="273"/>
      <c r="H277" s="273"/>
      <c r="I277" s="299">
        <v>1916357.52</v>
      </c>
      <c r="J277" s="299">
        <v>1916357.52</v>
      </c>
      <c r="K277" s="300">
        <v>0</v>
      </c>
      <c r="L277" s="270"/>
      <c r="M277" s="271"/>
      <c r="N277" s="276"/>
      <c r="O277" s="271"/>
      <c r="P277" s="271"/>
    </row>
    <row r="278" s="217" customFormat="1" customHeight="1" spans="1:16">
      <c r="A278" s="288"/>
      <c r="B278" s="289" t="s">
        <v>134</v>
      </c>
      <c r="C278" s="289" t="s">
        <v>217</v>
      </c>
      <c r="D278" s="289" t="s">
        <v>150</v>
      </c>
      <c r="E278" s="294" t="s">
        <v>597</v>
      </c>
      <c r="F278" s="310"/>
      <c r="G278" s="273"/>
      <c r="H278" s="273"/>
      <c r="I278" s="299">
        <v>278360</v>
      </c>
      <c r="J278" s="299">
        <v>278360</v>
      </c>
      <c r="K278" s="300">
        <v>0</v>
      </c>
      <c r="L278" s="274" t="s">
        <v>598</v>
      </c>
      <c r="M278" s="275"/>
      <c r="N278" s="276"/>
      <c r="O278" s="275"/>
      <c r="P278" s="275"/>
    </row>
    <row r="279" s="217" customFormat="1" customHeight="1" spans="1:16">
      <c r="A279" s="288"/>
      <c r="B279" s="289" t="s">
        <v>134</v>
      </c>
      <c r="C279" s="289" t="s">
        <v>217</v>
      </c>
      <c r="D279" s="289" t="s">
        <v>150</v>
      </c>
      <c r="E279" s="294" t="s">
        <v>600</v>
      </c>
      <c r="F279" s="310"/>
      <c r="G279" s="273"/>
      <c r="H279" s="273"/>
      <c r="I279" s="299">
        <v>296085</v>
      </c>
      <c r="J279" s="299">
        <v>296085</v>
      </c>
      <c r="K279" s="300">
        <v>0</v>
      </c>
      <c r="L279" s="274"/>
      <c r="M279" s="275"/>
      <c r="N279" s="276"/>
      <c r="O279" s="275"/>
      <c r="P279" s="275"/>
    </row>
    <row r="280" s="217" customFormat="1" customHeight="1" spans="1:16">
      <c r="A280" s="288"/>
      <c r="B280" s="289" t="s">
        <v>134</v>
      </c>
      <c r="C280" s="289" t="s">
        <v>217</v>
      </c>
      <c r="D280" s="289" t="s">
        <v>150</v>
      </c>
      <c r="E280" s="294" t="s">
        <v>599</v>
      </c>
      <c r="F280" s="310"/>
      <c r="G280" s="273"/>
      <c r="H280" s="273"/>
      <c r="I280" s="299">
        <v>1341912.52</v>
      </c>
      <c r="J280" s="299">
        <v>1341912.52</v>
      </c>
      <c r="K280" s="300">
        <v>0</v>
      </c>
      <c r="L280" s="274"/>
      <c r="M280" s="275"/>
      <c r="N280" s="276"/>
      <c r="O280" s="275"/>
      <c r="P280" s="275"/>
    </row>
    <row r="281" s="217" customFormat="1" customHeight="1" spans="1:16">
      <c r="A281" s="307" t="s">
        <v>626</v>
      </c>
      <c r="B281" s="289"/>
      <c r="C281" s="289"/>
      <c r="D281" s="289"/>
      <c r="E281" s="220"/>
      <c r="F281" s="310"/>
      <c r="G281" s="273"/>
      <c r="H281" s="273"/>
      <c r="I281" s="299">
        <v>1109221.21</v>
      </c>
      <c r="J281" s="299">
        <v>1109221.21</v>
      </c>
      <c r="K281" s="300">
        <v>0</v>
      </c>
      <c r="L281" s="270"/>
      <c r="M281" s="271"/>
      <c r="N281" s="276"/>
      <c r="O281" s="271"/>
      <c r="P281" s="271"/>
    </row>
    <row r="282" s="217" customFormat="1" customHeight="1" spans="1:16">
      <c r="A282" s="288"/>
      <c r="B282" s="289" t="s">
        <v>134</v>
      </c>
      <c r="C282" s="289" t="s">
        <v>217</v>
      </c>
      <c r="D282" s="289" t="s">
        <v>150</v>
      </c>
      <c r="E282" s="294" t="s">
        <v>600</v>
      </c>
      <c r="F282" s="310"/>
      <c r="G282" s="273"/>
      <c r="H282" s="273"/>
      <c r="I282" s="299">
        <v>258495</v>
      </c>
      <c r="J282" s="299">
        <v>258495</v>
      </c>
      <c r="K282" s="300">
        <v>0</v>
      </c>
      <c r="L282" s="274"/>
      <c r="M282" s="275"/>
      <c r="N282" s="276"/>
      <c r="O282" s="275"/>
      <c r="P282" s="275"/>
    </row>
    <row r="283" s="217" customFormat="1" customHeight="1" spans="1:16">
      <c r="A283" s="288"/>
      <c r="B283" s="289" t="s">
        <v>134</v>
      </c>
      <c r="C283" s="289" t="s">
        <v>217</v>
      </c>
      <c r="D283" s="289" t="s">
        <v>150</v>
      </c>
      <c r="E283" s="294" t="s">
        <v>597</v>
      </c>
      <c r="F283" s="310"/>
      <c r="G283" s="273"/>
      <c r="H283" s="273"/>
      <c r="I283" s="299">
        <v>138760</v>
      </c>
      <c r="J283" s="299">
        <v>138760</v>
      </c>
      <c r="K283" s="300">
        <v>0</v>
      </c>
      <c r="L283" s="274" t="s">
        <v>598</v>
      </c>
      <c r="M283" s="275"/>
      <c r="N283" s="276"/>
      <c r="O283" s="275"/>
      <c r="P283" s="275"/>
    </row>
    <row r="284" s="217" customFormat="1" customHeight="1" spans="1:16">
      <c r="A284" s="288"/>
      <c r="B284" s="289" t="s">
        <v>134</v>
      </c>
      <c r="C284" s="289" t="s">
        <v>217</v>
      </c>
      <c r="D284" s="289" t="s">
        <v>150</v>
      </c>
      <c r="E284" s="294" t="s">
        <v>599</v>
      </c>
      <c r="F284" s="310"/>
      <c r="G284" s="273"/>
      <c r="H284" s="273"/>
      <c r="I284" s="299">
        <v>711966.21</v>
      </c>
      <c r="J284" s="299">
        <v>711966.21</v>
      </c>
      <c r="K284" s="300">
        <v>0</v>
      </c>
      <c r="L284" s="274"/>
      <c r="M284" s="275"/>
      <c r="N284" s="276"/>
      <c r="O284" s="275"/>
      <c r="P284" s="275"/>
    </row>
    <row r="285" s="217" customFormat="1" customHeight="1" spans="1:16">
      <c r="A285" s="307" t="s">
        <v>627</v>
      </c>
      <c r="B285" s="289"/>
      <c r="C285" s="289"/>
      <c r="D285" s="289"/>
      <c r="E285" s="220"/>
      <c r="F285" s="310"/>
      <c r="G285" s="273"/>
      <c r="H285" s="273"/>
      <c r="I285" s="299">
        <v>294477.41</v>
      </c>
      <c r="J285" s="299">
        <v>294477.41</v>
      </c>
      <c r="K285" s="300">
        <v>0</v>
      </c>
      <c r="L285" s="270"/>
      <c r="M285" s="271"/>
      <c r="N285" s="276"/>
      <c r="O285" s="271"/>
      <c r="P285" s="271"/>
    </row>
    <row r="286" s="217" customFormat="1" customHeight="1" spans="1:16">
      <c r="A286" s="288"/>
      <c r="B286" s="289" t="s">
        <v>134</v>
      </c>
      <c r="C286" s="289" t="s">
        <v>217</v>
      </c>
      <c r="D286" s="289" t="s">
        <v>150</v>
      </c>
      <c r="E286" s="294" t="s">
        <v>599</v>
      </c>
      <c r="F286" s="310"/>
      <c r="G286" s="273"/>
      <c r="H286" s="273"/>
      <c r="I286" s="299">
        <v>240317.41</v>
      </c>
      <c r="J286" s="299">
        <v>240317.41</v>
      </c>
      <c r="K286" s="300">
        <v>0</v>
      </c>
      <c r="L286" s="274"/>
      <c r="M286" s="275"/>
      <c r="N286" s="276"/>
      <c r="O286" s="275"/>
      <c r="P286" s="275"/>
    </row>
    <row r="287" s="217" customFormat="1" customHeight="1" spans="1:16">
      <c r="A287" s="288"/>
      <c r="B287" s="289" t="s">
        <v>134</v>
      </c>
      <c r="C287" s="289" t="s">
        <v>217</v>
      </c>
      <c r="D287" s="289" t="s">
        <v>150</v>
      </c>
      <c r="E287" s="294" t="s">
        <v>597</v>
      </c>
      <c r="F287" s="310"/>
      <c r="G287" s="273"/>
      <c r="H287" s="273"/>
      <c r="I287" s="299">
        <v>54160</v>
      </c>
      <c r="J287" s="299">
        <v>54160</v>
      </c>
      <c r="K287" s="300">
        <v>0</v>
      </c>
      <c r="L287" s="274" t="s">
        <v>598</v>
      </c>
      <c r="M287" s="275"/>
      <c r="N287" s="276"/>
      <c r="O287" s="275"/>
      <c r="P287" s="275"/>
    </row>
    <row r="288" s="217" customFormat="1" customHeight="1" spans="1:16">
      <c r="A288" s="307" t="s">
        <v>628</v>
      </c>
      <c r="B288" s="289"/>
      <c r="C288" s="289"/>
      <c r="D288" s="289"/>
      <c r="E288" s="220"/>
      <c r="F288" s="310"/>
      <c r="G288" s="273"/>
      <c r="H288" s="273"/>
      <c r="I288" s="299">
        <v>884115.11</v>
      </c>
      <c r="J288" s="299">
        <v>884115.11</v>
      </c>
      <c r="K288" s="300">
        <v>0</v>
      </c>
      <c r="L288" s="270"/>
      <c r="M288" s="271"/>
      <c r="N288" s="276"/>
      <c r="O288" s="271"/>
      <c r="P288" s="271"/>
    </row>
    <row r="289" s="217" customFormat="1" customHeight="1" spans="1:16">
      <c r="A289" s="288"/>
      <c r="B289" s="289" t="s">
        <v>134</v>
      </c>
      <c r="C289" s="289" t="s">
        <v>629</v>
      </c>
      <c r="D289" s="289" t="s">
        <v>150</v>
      </c>
      <c r="E289" s="294" t="s">
        <v>600</v>
      </c>
      <c r="F289" s="310"/>
      <c r="G289" s="273"/>
      <c r="H289" s="273"/>
      <c r="I289" s="299">
        <v>169355</v>
      </c>
      <c r="J289" s="299">
        <v>169355</v>
      </c>
      <c r="K289" s="300">
        <v>0</v>
      </c>
      <c r="L289" s="274"/>
      <c r="M289" s="275"/>
      <c r="N289" s="276"/>
      <c r="O289" s="275"/>
      <c r="P289" s="275"/>
    </row>
    <row r="290" s="217" customFormat="1" customHeight="1" spans="1:16">
      <c r="A290" s="288"/>
      <c r="B290" s="289" t="s">
        <v>134</v>
      </c>
      <c r="C290" s="289" t="s">
        <v>629</v>
      </c>
      <c r="D290" s="289" t="s">
        <v>150</v>
      </c>
      <c r="E290" s="294" t="s">
        <v>599</v>
      </c>
      <c r="F290" s="310"/>
      <c r="G290" s="273"/>
      <c r="H290" s="273"/>
      <c r="I290" s="299">
        <v>559120.11</v>
      </c>
      <c r="J290" s="299">
        <v>559120.11</v>
      </c>
      <c r="K290" s="300">
        <v>0</v>
      </c>
      <c r="L290" s="274"/>
      <c r="M290" s="275"/>
      <c r="N290" s="276"/>
      <c r="O290" s="275"/>
      <c r="P290" s="275"/>
    </row>
    <row r="291" s="217" customFormat="1" customHeight="1" spans="1:16">
      <c r="A291" s="288"/>
      <c r="B291" s="289" t="s">
        <v>134</v>
      </c>
      <c r="C291" s="289" t="s">
        <v>629</v>
      </c>
      <c r="D291" s="289" t="s">
        <v>150</v>
      </c>
      <c r="E291" s="296" t="s">
        <v>597</v>
      </c>
      <c r="F291" s="310"/>
      <c r="G291" s="273"/>
      <c r="H291" s="273"/>
      <c r="I291" s="299">
        <v>115640</v>
      </c>
      <c r="J291" s="299">
        <v>115640</v>
      </c>
      <c r="K291" s="300">
        <v>0</v>
      </c>
      <c r="L291" s="274" t="s">
        <v>598</v>
      </c>
      <c r="M291" s="275"/>
      <c r="N291" s="276"/>
      <c r="O291" s="275"/>
      <c r="P291" s="275"/>
    </row>
    <row r="292" s="217" customFormat="1" customHeight="1" spans="1:16">
      <c r="A292" s="288"/>
      <c r="B292" s="289" t="s">
        <v>134</v>
      </c>
      <c r="C292" s="289" t="s">
        <v>629</v>
      </c>
      <c r="D292" s="290" t="s">
        <v>136</v>
      </c>
      <c r="E292" s="312"/>
      <c r="F292" s="291" t="s">
        <v>630</v>
      </c>
      <c r="G292" s="273">
        <v>40000</v>
      </c>
      <c r="H292" s="273">
        <v>40000</v>
      </c>
      <c r="I292" s="299">
        <v>40000</v>
      </c>
      <c r="J292" s="299">
        <v>40000</v>
      </c>
      <c r="K292" s="300">
        <v>0</v>
      </c>
      <c r="L292" s="270"/>
      <c r="M292" s="271"/>
      <c r="N292" s="276">
        <f>I292-G292</f>
        <v>0</v>
      </c>
      <c r="O292" s="271"/>
      <c r="P292" s="271"/>
    </row>
    <row r="293" s="217" customFormat="1" customHeight="1" spans="1:16">
      <c r="A293" s="307" t="s">
        <v>631</v>
      </c>
      <c r="B293" s="289"/>
      <c r="C293" s="289"/>
      <c r="D293" s="289"/>
      <c r="E293" s="309"/>
      <c r="F293" s="310"/>
      <c r="G293" s="273"/>
      <c r="H293" s="273"/>
      <c r="I293" s="299">
        <v>8101279.12</v>
      </c>
      <c r="J293" s="299">
        <v>8101279.12</v>
      </c>
      <c r="K293" s="300">
        <v>0</v>
      </c>
      <c r="L293" s="270"/>
      <c r="M293" s="271"/>
      <c r="N293" s="276"/>
      <c r="O293" s="271"/>
      <c r="P293" s="271"/>
    </row>
    <row r="294" s="217" customFormat="1" customHeight="1" spans="1:16">
      <c r="A294" s="288"/>
      <c r="B294" s="289" t="s">
        <v>134</v>
      </c>
      <c r="C294" s="289" t="s">
        <v>150</v>
      </c>
      <c r="D294" s="289" t="s">
        <v>150</v>
      </c>
      <c r="E294" s="294" t="s">
        <v>600</v>
      </c>
      <c r="F294" s="310"/>
      <c r="G294" s="273"/>
      <c r="H294" s="273"/>
      <c r="I294" s="299">
        <v>2346625</v>
      </c>
      <c r="J294" s="299">
        <v>2346625</v>
      </c>
      <c r="K294" s="300">
        <v>0</v>
      </c>
      <c r="L294" s="274"/>
      <c r="M294" s="275"/>
      <c r="N294" s="276"/>
      <c r="O294" s="275"/>
      <c r="P294" s="275"/>
    </row>
    <row r="295" s="217" customFormat="1" customHeight="1" spans="1:16">
      <c r="A295" s="288"/>
      <c r="B295" s="289" t="s">
        <v>134</v>
      </c>
      <c r="C295" s="289" t="s">
        <v>150</v>
      </c>
      <c r="D295" s="289" t="s">
        <v>150</v>
      </c>
      <c r="E295" s="294" t="s">
        <v>599</v>
      </c>
      <c r="F295" s="310"/>
      <c r="G295" s="273"/>
      <c r="H295" s="273"/>
      <c r="I295" s="299">
        <v>4572054.12</v>
      </c>
      <c r="J295" s="299">
        <v>4572054.12</v>
      </c>
      <c r="K295" s="300">
        <v>0</v>
      </c>
      <c r="L295" s="274"/>
      <c r="M295" s="275"/>
      <c r="N295" s="276"/>
      <c r="O295" s="275"/>
      <c r="P295" s="275"/>
    </row>
    <row r="296" s="217" customFormat="1" customHeight="1" spans="1:16">
      <c r="A296" s="288"/>
      <c r="B296" s="289" t="s">
        <v>134</v>
      </c>
      <c r="C296" s="289" t="s">
        <v>150</v>
      </c>
      <c r="D296" s="289" t="s">
        <v>150</v>
      </c>
      <c r="E296" s="294" t="s">
        <v>597</v>
      </c>
      <c r="F296" s="310"/>
      <c r="G296" s="273"/>
      <c r="H296" s="273"/>
      <c r="I296" s="299">
        <v>1171320</v>
      </c>
      <c r="J296" s="299">
        <v>1171320</v>
      </c>
      <c r="K296" s="300">
        <v>0</v>
      </c>
      <c r="L296" s="274" t="s">
        <v>598</v>
      </c>
      <c r="M296" s="275"/>
      <c r="N296" s="276"/>
      <c r="O296" s="275"/>
      <c r="P296" s="275"/>
    </row>
    <row r="297" s="217" customFormat="1" customHeight="1" spans="1:16">
      <c r="A297" s="288"/>
      <c r="B297" s="289" t="s">
        <v>134</v>
      </c>
      <c r="C297" s="289" t="s">
        <v>150</v>
      </c>
      <c r="D297" s="289" t="s">
        <v>363</v>
      </c>
      <c r="E297" s="220"/>
      <c r="F297" s="294" t="s">
        <v>624</v>
      </c>
      <c r="G297" s="273">
        <v>11280</v>
      </c>
      <c r="H297" s="273">
        <v>11280</v>
      </c>
      <c r="I297" s="299">
        <v>11280</v>
      </c>
      <c r="J297" s="299">
        <v>11280</v>
      </c>
      <c r="K297" s="300">
        <v>0</v>
      </c>
      <c r="L297" s="270"/>
      <c r="M297" s="271"/>
      <c r="N297" s="276">
        <f>I297-G297</f>
        <v>0</v>
      </c>
      <c r="O297" s="271"/>
      <c r="P297" s="271"/>
    </row>
    <row r="298" s="217" customFormat="1" customHeight="1" spans="1:16">
      <c r="A298" s="307" t="s">
        <v>632</v>
      </c>
      <c r="B298" s="289"/>
      <c r="C298" s="289"/>
      <c r="D298" s="289"/>
      <c r="E298" s="310"/>
      <c r="F298" s="310"/>
      <c r="G298" s="273"/>
      <c r="H298" s="273"/>
      <c r="I298" s="299">
        <v>5925609.11</v>
      </c>
      <c r="J298" s="299">
        <v>5925609.11</v>
      </c>
      <c r="K298" s="300">
        <v>0</v>
      </c>
      <c r="L298" s="270"/>
      <c r="M298" s="271"/>
      <c r="N298" s="276"/>
      <c r="O298" s="271"/>
      <c r="P298" s="271"/>
    </row>
    <row r="299" s="217" customFormat="1" customHeight="1" spans="1:16">
      <c r="A299" s="288"/>
      <c r="B299" s="289" t="s">
        <v>134</v>
      </c>
      <c r="C299" s="289" t="s">
        <v>193</v>
      </c>
      <c r="D299" s="289" t="s">
        <v>150</v>
      </c>
      <c r="E299" s="294" t="s">
        <v>597</v>
      </c>
      <c r="F299" s="310"/>
      <c r="G299" s="273"/>
      <c r="H299" s="273"/>
      <c r="I299" s="299">
        <v>903720</v>
      </c>
      <c r="J299" s="299">
        <v>903720</v>
      </c>
      <c r="K299" s="300">
        <v>0</v>
      </c>
      <c r="L299" s="274" t="s">
        <v>598</v>
      </c>
      <c r="M299" s="275"/>
      <c r="N299" s="276"/>
      <c r="O299" s="275"/>
      <c r="P299" s="275"/>
    </row>
    <row r="300" s="217" customFormat="1" customHeight="1" spans="1:16">
      <c r="A300" s="288"/>
      <c r="B300" s="289" t="s">
        <v>134</v>
      </c>
      <c r="C300" s="289" t="s">
        <v>193</v>
      </c>
      <c r="D300" s="289" t="s">
        <v>150</v>
      </c>
      <c r="E300" s="294" t="s">
        <v>600</v>
      </c>
      <c r="F300" s="310"/>
      <c r="G300" s="273"/>
      <c r="H300" s="273"/>
      <c r="I300" s="299">
        <v>1530605</v>
      </c>
      <c r="J300" s="299">
        <v>1530605</v>
      </c>
      <c r="K300" s="300">
        <v>0</v>
      </c>
      <c r="L300" s="274"/>
      <c r="M300" s="275"/>
      <c r="N300" s="276"/>
      <c r="O300" s="275"/>
      <c r="P300" s="275"/>
    </row>
    <row r="301" s="217" customFormat="1" customHeight="1" spans="1:16">
      <c r="A301" s="288"/>
      <c r="B301" s="289" t="s">
        <v>134</v>
      </c>
      <c r="C301" s="289" t="s">
        <v>193</v>
      </c>
      <c r="D301" s="289" t="s">
        <v>150</v>
      </c>
      <c r="E301" s="294" t="s">
        <v>599</v>
      </c>
      <c r="F301" s="310"/>
      <c r="G301" s="273"/>
      <c r="H301" s="273"/>
      <c r="I301" s="299">
        <v>3491284.11</v>
      </c>
      <c r="J301" s="299">
        <v>3491284.11</v>
      </c>
      <c r="K301" s="300">
        <v>0</v>
      </c>
      <c r="L301" s="274"/>
      <c r="M301" s="275"/>
      <c r="N301" s="276"/>
      <c r="O301" s="275"/>
      <c r="P301" s="275"/>
    </row>
    <row r="302" s="217" customFormat="1" customHeight="1" spans="1:16">
      <c r="A302" s="307" t="s">
        <v>633</v>
      </c>
      <c r="B302" s="289"/>
      <c r="C302" s="289"/>
      <c r="D302" s="289"/>
      <c r="E302" s="220"/>
      <c r="F302" s="310"/>
      <c r="G302" s="273"/>
      <c r="H302" s="273"/>
      <c r="I302" s="299">
        <f>SUM(I303:I309)</f>
        <v>7158089.16</v>
      </c>
      <c r="J302" s="299">
        <f>SUM(J303:J309)</f>
        <v>7158089.16</v>
      </c>
      <c r="K302" s="300">
        <v>0</v>
      </c>
      <c r="L302" s="270"/>
      <c r="M302" s="271"/>
      <c r="N302" s="276"/>
      <c r="O302" s="271"/>
      <c r="P302" s="271"/>
    </row>
    <row r="303" s="217" customFormat="1" customHeight="1" spans="1:16">
      <c r="A303" s="288"/>
      <c r="B303" s="289" t="s">
        <v>134</v>
      </c>
      <c r="C303" s="289" t="s">
        <v>135</v>
      </c>
      <c r="D303" s="289" t="s">
        <v>150</v>
      </c>
      <c r="E303" s="294" t="s">
        <v>597</v>
      </c>
      <c r="F303" s="310"/>
      <c r="G303" s="273"/>
      <c r="H303" s="273"/>
      <c r="I303" s="299">
        <v>1018200</v>
      </c>
      <c r="J303" s="299">
        <v>1018200</v>
      </c>
      <c r="K303" s="300">
        <v>0</v>
      </c>
      <c r="L303" s="274" t="s">
        <v>598</v>
      </c>
      <c r="M303" s="275"/>
      <c r="N303" s="276"/>
      <c r="O303" s="275"/>
      <c r="P303" s="275"/>
    </row>
    <row r="304" s="217" customFormat="1" customHeight="1" spans="1:16">
      <c r="A304" s="288"/>
      <c r="B304" s="289" t="s">
        <v>134</v>
      </c>
      <c r="C304" s="289" t="s">
        <v>135</v>
      </c>
      <c r="D304" s="289" t="s">
        <v>150</v>
      </c>
      <c r="E304" s="294" t="s">
        <v>599</v>
      </c>
      <c r="F304" s="310"/>
      <c r="G304" s="273"/>
      <c r="H304" s="273"/>
      <c r="I304" s="299">
        <f>3504596.16+115068</f>
        <v>3619664.16</v>
      </c>
      <c r="J304" s="299">
        <f>3504596.16+115068</f>
        <v>3619664.16</v>
      </c>
      <c r="K304" s="300">
        <v>0</v>
      </c>
      <c r="L304" s="274"/>
      <c r="M304" s="275"/>
      <c r="N304" s="276"/>
      <c r="O304" s="275"/>
      <c r="P304" s="275"/>
    </row>
    <row r="305" s="217" customFormat="1" customHeight="1" spans="1:16">
      <c r="A305" s="288"/>
      <c r="B305" s="289" t="s">
        <v>134</v>
      </c>
      <c r="C305" s="289" t="s">
        <v>135</v>
      </c>
      <c r="D305" s="289" t="s">
        <v>150</v>
      </c>
      <c r="E305" s="296" t="s">
        <v>600</v>
      </c>
      <c r="F305" s="313"/>
      <c r="G305" s="273"/>
      <c r="H305" s="273"/>
      <c r="I305" s="299">
        <v>1510225</v>
      </c>
      <c r="J305" s="299">
        <v>1510225</v>
      </c>
      <c r="K305" s="300">
        <v>0</v>
      </c>
      <c r="L305" s="274"/>
      <c r="M305" s="275"/>
      <c r="N305" s="276"/>
      <c r="O305" s="275"/>
      <c r="P305" s="275"/>
    </row>
    <row r="306" s="217" customFormat="1" customHeight="1" spans="1:16">
      <c r="A306" s="288"/>
      <c r="B306" s="289" t="s">
        <v>134</v>
      </c>
      <c r="C306" s="289" t="s">
        <v>135</v>
      </c>
      <c r="D306" s="290" t="s">
        <v>136</v>
      </c>
      <c r="E306" s="312"/>
      <c r="F306" s="244" t="s">
        <v>634</v>
      </c>
      <c r="G306" s="314">
        <v>400000</v>
      </c>
      <c r="H306" s="273">
        <v>400000</v>
      </c>
      <c r="I306" s="299">
        <v>400000</v>
      </c>
      <c r="J306" s="299">
        <v>400000</v>
      </c>
      <c r="K306" s="300">
        <v>0</v>
      </c>
      <c r="L306" s="270"/>
      <c r="M306" s="271"/>
      <c r="N306" s="276">
        <f t="shared" ref="N306:N309" si="8">I306-G306</f>
        <v>0</v>
      </c>
      <c r="O306" s="271"/>
      <c r="P306" s="271"/>
    </row>
    <row r="307" s="217" customFormat="1" customHeight="1" spans="1:16">
      <c r="A307" s="288"/>
      <c r="B307" s="289" t="s">
        <v>134</v>
      </c>
      <c r="C307" s="289" t="s">
        <v>135</v>
      </c>
      <c r="D307" s="289" t="s">
        <v>136</v>
      </c>
      <c r="E307" s="309"/>
      <c r="F307" s="293" t="s">
        <v>635</v>
      </c>
      <c r="G307" s="273">
        <v>550000</v>
      </c>
      <c r="H307" s="273">
        <v>550000</v>
      </c>
      <c r="I307" s="299">
        <v>450000</v>
      </c>
      <c r="J307" s="299">
        <v>450000</v>
      </c>
      <c r="K307" s="300">
        <v>0</v>
      </c>
      <c r="L307" s="274"/>
      <c r="M307" s="274" t="s">
        <v>295</v>
      </c>
      <c r="N307" s="276">
        <f t="shared" si="8"/>
        <v>-100000</v>
      </c>
      <c r="O307" s="275"/>
      <c r="P307" s="275">
        <v>10</v>
      </c>
    </row>
    <row r="308" s="217" customFormat="1" customHeight="1" spans="1:16">
      <c r="A308" s="288"/>
      <c r="B308" s="289" t="s">
        <v>134</v>
      </c>
      <c r="C308" s="289" t="s">
        <v>135</v>
      </c>
      <c r="D308" s="289" t="s">
        <v>136</v>
      </c>
      <c r="E308" s="310"/>
      <c r="F308" s="294" t="s">
        <v>636</v>
      </c>
      <c r="G308" s="273"/>
      <c r="H308" s="273"/>
      <c r="I308" s="299">
        <v>100000</v>
      </c>
      <c r="J308" s="299">
        <v>100000</v>
      </c>
      <c r="K308" s="300">
        <v>0</v>
      </c>
      <c r="L308" s="270"/>
      <c r="M308" s="271"/>
      <c r="N308" s="276">
        <f t="shared" si="8"/>
        <v>100000</v>
      </c>
      <c r="O308" s="271">
        <v>10</v>
      </c>
      <c r="P308" s="271"/>
    </row>
    <row r="309" s="217" customFormat="1" customHeight="1" spans="1:16">
      <c r="A309" s="288"/>
      <c r="B309" s="289" t="s">
        <v>134</v>
      </c>
      <c r="C309" s="289" t="s">
        <v>135</v>
      </c>
      <c r="D309" s="289" t="s">
        <v>136</v>
      </c>
      <c r="E309" s="310"/>
      <c r="F309" s="294" t="s">
        <v>637</v>
      </c>
      <c r="G309" s="273"/>
      <c r="H309" s="273"/>
      <c r="I309" s="299">
        <v>60000</v>
      </c>
      <c r="J309" s="299">
        <v>60000</v>
      </c>
      <c r="K309" s="300">
        <v>0</v>
      </c>
      <c r="L309" s="270"/>
      <c r="M309" s="271"/>
      <c r="N309" s="276">
        <f t="shared" si="8"/>
        <v>60000</v>
      </c>
      <c r="O309" s="271"/>
      <c r="P309" s="271"/>
    </row>
    <row r="310" s="217" customFormat="1" customHeight="1" spans="1:16">
      <c r="A310" s="307" t="s">
        <v>638</v>
      </c>
      <c r="B310" s="289"/>
      <c r="C310" s="289"/>
      <c r="D310" s="289"/>
      <c r="E310" s="310"/>
      <c r="F310" s="310"/>
      <c r="G310" s="273"/>
      <c r="H310" s="273"/>
      <c r="I310" s="299">
        <f>SUM(I311:I315)</f>
        <v>3706736.63</v>
      </c>
      <c r="J310" s="299">
        <f>SUM(J311:J315)</f>
        <v>3706736.63</v>
      </c>
      <c r="K310" s="300">
        <v>0</v>
      </c>
      <c r="L310" s="270"/>
      <c r="M310" s="271"/>
      <c r="N310" s="276"/>
      <c r="O310" s="271"/>
      <c r="P310" s="271"/>
    </row>
    <row r="311" s="217" customFormat="1" customHeight="1" spans="1:16">
      <c r="A311" s="288"/>
      <c r="B311" s="289" t="s">
        <v>134</v>
      </c>
      <c r="C311" s="289" t="s">
        <v>200</v>
      </c>
      <c r="D311" s="289" t="s">
        <v>150</v>
      </c>
      <c r="E311" s="294" t="s">
        <v>600</v>
      </c>
      <c r="F311" s="310"/>
      <c r="G311" s="273"/>
      <c r="H311" s="273"/>
      <c r="I311" s="299">
        <v>957605</v>
      </c>
      <c r="J311" s="299">
        <v>957605</v>
      </c>
      <c r="K311" s="300">
        <v>0</v>
      </c>
      <c r="L311" s="274"/>
      <c r="M311" s="275"/>
      <c r="N311" s="276"/>
      <c r="O311" s="275"/>
      <c r="P311" s="275"/>
    </row>
    <row r="312" s="217" customFormat="1" customHeight="1" spans="1:16">
      <c r="A312" s="288"/>
      <c r="B312" s="289" t="s">
        <v>134</v>
      </c>
      <c r="C312" s="289" t="s">
        <v>200</v>
      </c>
      <c r="D312" s="289" t="s">
        <v>150</v>
      </c>
      <c r="E312" s="294" t="s">
        <v>597</v>
      </c>
      <c r="F312" s="310"/>
      <c r="G312" s="273"/>
      <c r="H312" s="273"/>
      <c r="I312" s="299">
        <v>479160</v>
      </c>
      <c r="J312" s="299">
        <v>479160</v>
      </c>
      <c r="K312" s="300">
        <v>0</v>
      </c>
      <c r="L312" s="274" t="s">
        <v>598</v>
      </c>
      <c r="M312" s="275"/>
      <c r="N312" s="276"/>
      <c r="O312" s="275"/>
      <c r="P312" s="275"/>
    </row>
    <row r="313" s="217" customFormat="1" customHeight="1" spans="1:16">
      <c r="A313" s="288"/>
      <c r="B313" s="289" t="s">
        <v>134</v>
      </c>
      <c r="C313" s="289" t="s">
        <v>200</v>
      </c>
      <c r="D313" s="289" t="s">
        <v>150</v>
      </c>
      <c r="E313" s="296" t="s">
        <v>599</v>
      </c>
      <c r="F313" s="310"/>
      <c r="G313" s="273"/>
      <c r="H313" s="273"/>
      <c r="I313" s="299">
        <v>2139971.63</v>
      </c>
      <c r="J313" s="299">
        <v>2139971.63</v>
      </c>
      <c r="K313" s="300">
        <v>0</v>
      </c>
      <c r="L313" s="274"/>
      <c r="M313" s="275"/>
      <c r="N313" s="276"/>
      <c r="O313" s="275"/>
      <c r="P313" s="275"/>
    </row>
    <row r="314" s="217" customFormat="1" customHeight="1" spans="1:16">
      <c r="A314" s="288"/>
      <c r="B314" s="289" t="s">
        <v>134</v>
      </c>
      <c r="C314" s="289" t="s">
        <v>200</v>
      </c>
      <c r="D314" s="290" t="s">
        <v>208</v>
      </c>
      <c r="E314" s="312"/>
      <c r="F314" s="291" t="s">
        <v>639</v>
      </c>
      <c r="G314" s="273">
        <v>100000</v>
      </c>
      <c r="H314" s="273">
        <v>100000</v>
      </c>
      <c r="I314" s="299">
        <v>80000</v>
      </c>
      <c r="J314" s="299">
        <v>80000</v>
      </c>
      <c r="K314" s="300">
        <v>0</v>
      </c>
      <c r="L314" s="270"/>
      <c r="M314" s="270" t="s">
        <v>640</v>
      </c>
      <c r="N314" s="276">
        <f>I314-G314</f>
        <v>-20000</v>
      </c>
      <c r="O314" s="271"/>
      <c r="P314" s="271">
        <v>2</v>
      </c>
    </row>
    <row r="315" s="217" customFormat="1" customHeight="1" spans="1:16">
      <c r="A315" s="288"/>
      <c r="B315" s="289" t="s">
        <v>134</v>
      </c>
      <c r="C315" s="289" t="s">
        <v>200</v>
      </c>
      <c r="D315" s="289" t="s">
        <v>136</v>
      </c>
      <c r="E315" s="309"/>
      <c r="F315" s="294" t="s">
        <v>641</v>
      </c>
      <c r="G315" s="273">
        <v>50000</v>
      </c>
      <c r="H315" s="273">
        <v>50000</v>
      </c>
      <c r="I315" s="299">
        <v>50000</v>
      </c>
      <c r="J315" s="299">
        <v>50000</v>
      </c>
      <c r="K315" s="300">
        <v>0</v>
      </c>
      <c r="L315" s="270"/>
      <c r="M315" s="316"/>
      <c r="N315" s="276">
        <f>I315-G315</f>
        <v>0</v>
      </c>
      <c r="O315" s="271"/>
      <c r="P315" s="271"/>
    </row>
    <row r="316" s="217" customFormat="1" customHeight="1" spans="1:16">
      <c r="A316" s="307" t="s">
        <v>642</v>
      </c>
      <c r="B316" s="289"/>
      <c r="C316" s="289"/>
      <c r="D316" s="289"/>
      <c r="E316" s="310"/>
      <c r="F316" s="310"/>
      <c r="G316" s="273"/>
      <c r="H316" s="273"/>
      <c r="I316" s="299">
        <v>3056169.43</v>
      </c>
      <c r="J316" s="299">
        <v>3056169.43</v>
      </c>
      <c r="K316" s="300">
        <v>0</v>
      </c>
      <c r="L316" s="270"/>
      <c r="M316" s="271"/>
      <c r="N316" s="276"/>
      <c r="O316" s="271"/>
      <c r="P316" s="271"/>
    </row>
    <row r="317" s="217" customFormat="1" customHeight="1" spans="1:16">
      <c r="A317" s="288"/>
      <c r="B317" s="289" t="s">
        <v>255</v>
      </c>
      <c r="C317" s="289" t="s">
        <v>150</v>
      </c>
      <c r="D317" s="289" t="s">
        <v>150</v>
      </c>
      <c r="E317" s="294" t="s">
        <v>597</v>
      </c>
      <c r="F317" s="310"/>
      <c r="G317" s="273"/>
      <c r="H317" s="273"/>
      <c r="I317" s="299">
        <v>278600</v>
      </c>
      <c r="J317" s="299">
        <v>278600</v>
      </c>
      <c r="K317" s="300">
        <v>0</v>
      </c>
      <c r="L317" s="274" t="s">
        <v>598</v>
      </c>
      <c r="M317" s="275"/>
      <c r="N317" s="276"/>
      <c r="O317" s="275"/>
      <c r="P317" s="275"/>
    </row>
    <row r="318" s="217" customFormat="1" customHeight="1" spans="1:16">
      <c r="A318" s="288"/>
      <c r="B318" s="289" t="s">
        <v>255</v>
      </c>
      <c r="C318" s="289" t="s">
        <v>150</v>
      </c>
      <c r="D318" s="289" t="s">
        <v>150</v>
      </c>
      <c r="E318" s="294" t="s">
        <v>599</v>
      </c>
      <c r="F318" s="310"/>
      <c r="G318" s="273"/>
      <c r="H318" s="273"/>
      <c r="I318" s="299">
        <v>1344589.43</v>
      </c>
      <c r="J318" s="299">
        <v>1344589.43</v>
      </c>
      <c r="K318" s="300">
        <v>0</v>
      </c>
      <c r="L318" s="274"/>
      <c r="M318" s="275"/>
      <c r="N318" s="276"/>
      <c r="O318" s="275"/>
      <c r="P318" s="275"/>
    </row>
    <row r="319" s="217" customFormat="1" customHeight="1" spans="1:16">
      <c r="A319" s="288"/>
      <c r="B319" s="289" t="s">
        <v>255</v>
      </c>
      <c r="C319" s="289" t="s">
        <v>150</v>
      </c>
      <c r="D319" s="289" t="s">
        <v>150</v>
      </c>
      <c r="E319" s="294" t="s">
        <v>600</v>
      </c>
      <c r="F319" s="310"/>
      <c r="G319" s="273"/>
      <c r="H319" s="273"/>
      <c r="I319" s="299">
        <v>1432980</v>
      </c>
      <c r="J319" s="299">
        <v>1432980</v>
      </c>
      <c r="K319" s="300">
        <v>0</v>
      </c>
      <c r="L319" s="274"/>
      <c r="M319" s="275"/>
      <c r="N319" s="276"/>
      <c r="O319" s="275"/>
      <c r="P319" s="275"/>
    </row>
    <row r="320" s="217" customFormat="1" customHeight="1" spans="1:16">
      <c r="A320" s="307" t="s">
        <v>643</v>
      </c>
      <c r="B320" s="289"/>
      <c r="C320" s="289"/>
      <c r="D320" s="289"/>
      <c r="E320" s="220"/>
      <c r="F320" s="310"/>
      <c r="G320" s="273"/>
      <c r="H320" s="273"/>
      <c r="I320" s="299">
        <v>3779725.02</v>
      </c>
      <c r="J320" s="299">
        <v>3779725.02</v>
      </c>
      <c r="K320" s="300">
        <v>0</v>
      </c>
      <c r="L320" s="270"/>
      <c r="M320" s="271"/>
      <c r="N320" s="276"/>
      <c r="O320" s="271"/>
      <c r="P320" s="271"/>
    </row>
    <row r="321" s="217" customFormat="1" customHeight="1" spans="1:16">
      <c r="A321" s="288"/>
      <c r="B321" s="289" t="s">
        <v>185</v>
      </c>
      <c r="C321" s="289" t="s">
        <v>193</v>
      </c>
      <c r="D321" s="289" t="s">
        <v>150</v>
      </c>
      <c r="E321" s="294" t="s">
        <v>599</v>
      </c>
      <c r="F321" s="310"/>
      <c r="G321" s="273"/>
      <c r="H321" s="273"/>
      <c r="I321" s="299">
        <v>2126355.02</v>
      </c>
      <c r="J321" s="299">
        <v>2126355.02</v>
      </c>
      <c r="K321" s="300">
        <v>0</v>
      </c>
      <c r="L321" s="274"/>
      <c r="M321" s="275"/>
      <c r="N321" s="276"/>
      <c r="O321" s="275"/>
      <c r="P321" s="275"/>
    </row>
    <row r="322" s="217" customFormat="1" customHeight="1" spans="1:16">
      <c r="A322" s="288"/>
      <c r="B322" s="289" t="s">
        <v>185</v>
      </c>
      <c r="C322" s="289" t="s">
        <v>193</v>
      </c>
      <c r="D322" s="289" t="s">
        <v>150</v>
      </c>
      <c r="E322" s="294" t="s">
        <v>597</v>
      </c>
      <c r="F322" s="310"/>
      <c r="G322" s="273"/>
      <c r="H322" s="273"/>
      <c r="I322" s="299">
        <v>403200</v>
      </c>
      <c r="J322" s="299">
        <v>403200</v>
      </c>
      <c r="K322" s="300">
        <v>0</v>
      </c>
      <c r="L322" s="274" t="s">
        <v>598</v>
      </c>
      <c r="M322" s="275"/>
      <c r="N322" s="276"/>
      <c r="O322" s="275"/>
      <c r="P322" s="275"/>
    </row>
    <row r="323" s="217" customFormat="1" customHeight="1" spans="1:16">
      <c r="A323" s="288"/>
      <c r="B323" s="289" t="s">
        <v>185</v>
      </c>
      <c r="C323" s="289" t="s">
        <v>193</v>
      </c>
      <c r="D323" s="289" t="s">
        <v>150</v>
      </c>
      <c r="E323" s="294" t="s">
        <v>600</v>
      </c>
      <c r="F323" s="310"/>
      <c r="G323" s="273"/>
      <c r="H323" s="273"/>
      <c r="I323" s="299">
        <v>1170170</v>
      </c>
      <c r="J323" s="299">
        <v>1170170</v>
      </c>
      <c r="K323" s="300">
        <v>0</v>
      </c>
      <c r="L323" s="274"/>
      <c r="M323" s="275"/>
      <c r="N323" s="276"/>
      <c r="O323" s="275"/>
      <c r="P323" s="275"/>
    </row>
    <row r="324" s="217" customFormat="1" customHeight="1" spans="1:16">
      <c r="A324" s="288"/>
      <c r="B324" s="289" t="s">
        <v>185</v>
      </c>
      <c r="C324" s="289" t="s">
        <v>193</v>
      </c>
      <c r="D324" s="289" t="s">
        <v>136</v>
      </c>
      <c r="E324" s="220"/>
      <c r="F324" s="294" t="s">
        <v>644</v>
      </c>
      <c r="G324" s="273">
        <v>100000</v>
      </c>
      <c r="H324" s="273">
        <v>100000</v>
      </c>
      <c r="I324" s="299">
        <v>80000</v>
      </c>
      <c r="J324" s="299">
        <v>80000</v>
      </c>
      <c r="K324" s="300">
        <v>0</v>
      </c>
      <c r="L324" s="274" t="s">
        <v>645</v>
      </c>
      <c r="M324" s="274" t="s">
        <v>646</v>
      </c>
      <c r="N324" s="276">
        <f>I324-G324</f>
        <v>-20000</v>
      </c>
      <c r="O324" s="275"/>
      <c r="P324" s="275">
        <v>2</v>
      </c>
    </row>
    <row r="325" s="217" customFormat="1" customHeight="1" spans="1:16">
      <c r="A325" s="307" t="s">
        <v>647</v>
      </c>
      <c r="B325" s="289"/>
      <c r="C325" s="289"/>
      <c r="D325" s="289"/>
      <c r="E325" s="310"/>
      <c r="F325" s="310"/>
      <c r="G325" s="273"/>
      <c r="H325" s="273"/>
      <c r="I325" s="299">
        <v>9055312.07</v>
      </c>
      <c r="J325" s="299">
        <v>9055312.07</v>
      </c>
      <c r="K325" s="300">
        <v>0</v>
      </c>
      <c r="L325" s="270"/>
      <c r="M325" s="271"/>
      <c r="N325" s="276"/>
      <c r="O325" s="271"/>
      <c r="P325" s="271"/>
    </row>
    <row r="326" s="217" customFormat="1" customHeight="1" spans="1:16">
      <c r="A326" s="288"/>
      <c r="B326" s="289" t="s">
        <v>134</v>
      </c>
      <c r="C326" s="289" t="s">
        <v>156</v>
      </c>
      <c r="D326" s="289" t="s">
        <v>150</v>
      </c>
      <c r="E326" s="294" t="s">
        <v>597</v>
      </c>
      <c r="F326" s="310"/>
      <c r="G326" s="273"/>
      <c r="H326" s="273"/>
      <c r="I326" s="299">
        <v>952960</v>
      </c>
      <c r="J326" s="299">
        <v>952960</v>
      </c>
      <c r="K326" s="300">
        <v>0</v>
      </c>
      <c r="L326" s="274" t="s">
        <v>598</v>
      </c>
      <c r="M326" s="275"/>
      <c r="N326" s="276"/>
      <c r="O326" s="275"/>
      <c r="P326" s="275"/>
    </row>
    <row r="327" s="217" customFormat="1" customHeight="1" spans="1:16">
      <c r="A327" s="288"/>
      <c r="B327" s="289" t="s">
        <v>134</v>
      </c>
      <c r="C327" s="289" t="s">
        <v>156</v>
      </c>
      <c r="D327" s="289" t="s">
        <v>150</v>
      </c>
      <c r="E327" s="294" t="s">
        <v>600</v>
      </c>
      <c r="F327" s="310"/>
      <c r="G327" s="273"/>
      <c r="H327" s="273"/>
      <c r="I327" s="299">
        <v>488130</v>
      </c>
      <c r="J327" s="299">
        <v>488130</v>
      </c>
      <c r="K327" s="300">
        <v>0</v>
      </c>
      <c r="L327" s="274"/>
      <c r="M327" s="275"/>
      <c r="N327" s="276"/>
      <c r="O327" s="275"/>
      <c r="P327" s="275"/>
    </row>
    <row r="328" s="217" customFormat="1" customHeight="1" spans="1:16">
      <c r="A328" s="288"/>
      <c r="B328" s="289" t="s">
        <v>134</v>
      </c>
      <c r="C328" s="289" t="s">
        <v>156</v>
      </c>
      <c r="D328" s="289" t="s">
        <v>150</v>
      </c>
      <c r="E328" s="296" t="s">
        <v>599</v>
      </c>
      <c r="F328" s="310"/>
      <c r="G328" s="273"/>
      <c r="H328" s="273"/>
      <c r="I328" s="299">
        <v>4618222.07</v>
      </c>
      <c r="J328" s="299">
        <v>4618222.07</v>
      </c>
      <c r="K328" s="300">
        <v>0</v>
      </c>
      <c r="L328" s="274"/>
      <c r="M328" s="275"/>
      <c r="N328" s="276"/>
      <c r="O328" s="275"/>
      <c r="P328" s="275"/>
    </row>
    <row r="329" s="217" customFormat="1" customHeight="1" spans="1:16">
      <c r="A329" s="288"/>
      <c r="B329" s="289" t="s">
        <v>134</v>
      </c>
      <c r="C329" s="289" t="s">
        <v>156</v>
      </c>
      <c r="D329" s="290" t="s">
        <v>136</v>
      </c>
      <c r="E329" s="312"/>
      <c r="F329" s="291" t="s">
        <v>648</v>
      </c>
      <c r="G329" s="273">
        <v>798000</v>
      </c>
      <c r="H329" s="273">
        <v>798000</v>
      </c>
      <c r="I329" s="299">
        <v>680000</v>
      </c>
      <c r="J329" s="299">
        <v>680000</v>
      </c>
      <c r="K329" s="300">
        <v>0</v>
      </c>
      <c r="L329" s="274" t="s">
        <v>649</v>
      </c>
      <c r="M329" s="274" t="s">
        <v>650</v>
      </c>
      <c r="N329" s="276">
        <f>I329-G329</f>
        <v>-118000</v>
      </c>
      <c r="O329" s="275"/>
      <c r="P329" s="275">
        <v>11.8</v>
      </c>
    </row>
    <row r="330" s="217" customFormat="1" customHeight="1" spans="1:16">
      <c r="A330" s="288"/>
      <c r="B330" s="289" t="s">
        <v>134</v>
      </c>
      <c r="C330" s="289" t="s">
        <v>156</v>
      </c>
      <c r="D330" s="289" t="s">
        <v>136</v>
      </c>
      <c r="E330" s="309"/>
      <c r="F330" s="294" t="s">
        <v>651</v>
      </c>
      <c r="G330" s="273">
        <v>1550000</v>
      </c>
      <c r="H330" s="273">
        <v>1550000</v>
      </c>
      <c r="I330" s="299">
        <v>2316000</v>
      </c>
      <c r="J330" s="299">
        <v>2316000</v>
      </c>
      <c r="K330" s="300">
        <v>0</v>
      </c>
      <c r="L330" s="274" t="s">
        <v>652</v>
      </c>
      <c r="M330" s="274" t="s">
        <v>653</v>
      </c>
      <c r="N330" s="276">
        <f>I330-G330</f>
        <v>766000</v>
      </c>
      <c r="O330" s="275"/>
      <c r="P330" s="275"/>
    </row>
    <row r="331" s="217" customFormat="1" customHeight="1" spans="1:16">
      <c r="A331" s="307" t="s">
        <v>654</v>
      </c>
      <c r="B331" s="289"/>
      <c r="C331" s="289"/>
      <c r="D331" s="289"/>
      <c r="E331" s="310"/>
      <c r="F331" s="310"/>
      <c r="G331" s="273"/>
      <c r="H331" s="273"/>
      <c r="I331" s="299">
        <v>2800403.14</v>
      </c>
      <c r="J331" s="299">
        <v>2800403.14</v>
      </c>
      <c r="K331" s="300">
        <v>0</v>
      </c>
      <c r="L331" s="270"/>
      <c r="M331" s="271"/>
      <c r="N331" s="276"/>
      <c r="O331" s="271"/>
      <c r="P331" s="271"/>
    </row>
    <row r="332" s="217" customFormat="1" customHeight="1" spans="1:16">
      <c r="A332" s="288"/>
      <c r="B332" s="289" t="s">
        <v>134</v>
      </c>
      <c r="C332" s="289" t="s">
        <v>208</v>
      </c>
      <c r="D332" s="289" t="s">
        <v>150</v>
      </c>
      <c r="E332" s="294" t="s">
        <v>599</v>
      </c>
      <c r="F332" s="310"/>
      <c r="G332" s="273"/>
      <c r="H332" s="273"/>
      <c r="I332" s="299">
        <v>1598688.14</v>
      </c>
      <c r="J332" s="299">
        <v>1598688.14</v>
      </c>
      <c r="K332" s="300">
        <v>0</v>
      </c>
      <c r="L332" s="274"/>
      <c r="M332" s="275"/>
      <c r="N332" s="276"/>
      <c r="O332" s="275"/>
      <c r="P332" s="275"/>
    </row>
    <row r="333" s="217" customFormat="1" customHeight="1" spans="1:16">
      <c r="A333" s="288"/>
      <c r="B333" s="289" t="s">
        <v>134</v>
      </c>
      <c r="C333" s="289" t="s">
        <v>208</v>
      </c>
      <c r="D333" s="289" t="s">
        <v>150</v>
      </c>
      <c r="E333" s="294" t="s">
        <v>597</v>
      </c>
      <c r="F333" s="310"/>
      <c r="G333" s="273"/>
      <c r="H333" s="273"/>
      <c r="I333" s="299">
        <v>353000</v>
      </c>
      <c r="J333" s="299">
        <v>353000</v>
      </c>
      <c r="K333" s="300">
        <v>0</v>
      </c>
      <c r="L333" s="274" t="s">
        <v>598</v>
      </c>
      <c r="M333" s="275"/>
      <c r="N333" s="276"/>
      <c r="O333" s="275"/>
      <c r="P333" s="275"/>
    </row>
    <row r="334" s="217" customFormat="1" customHeight="1" spans="1:16">
      <c r="A334" s="288"/>
      <c r="B334" s="289" t="s">
        <v>134</v>
      </c>
      <c r="C334" s="289" t="s">
        <v>208</v>
      </c>
      <c r="D334" s="289" t="s">
        <v>150</v>
      </c>
      <c r="E334" s="294" t="s">
        <v>600</v>
      </c>
      <c r="F334" s="310"/>
      <c r="G334" s="273"/>
      <c r="H334" s="273"/>
      <c r="I334" s="299">
        <v>248715</v>
      </c>
      <c r="J334" s="299">
        <v>248715</v>
      </c>
      <c r="K334" s="300">
        <v>0</v>
      </c>
      <c r="L334" s="274"/>
      <c r="M334" s="275"/>
      <c r="N334" s="276"/>
      <c r="O334" s="275"/>
      <c r="P334" s="275"/>
    </row>
    <row r="335" s="217" customFormat="1" customHeight="1" spans="1:16">
      <c r="A335" s="288"/>
      <c r="B335" s="289" t="s">
        <v>134</v>
      </c>
      <c r="C335" s="289" t="s">
        <v>208</v>
      </c>
      <c r="D335" s="289" t="s">
        <v>200</v>
      </c>
      <c r="E335" s="220"/>
      <c r="F335" s="294" t="s">
        <v>655</v>
      </c>
      <c r="G335" s="273">
        <v>250000</v>
      </c>
      <c r="H335" s="273">
        <v>350000</v>
      </c>
      <c r="I335" s="299">
        <v>600000</v>
      </c>
      <c r="J335" s="299">
        <v>600000</v>
      </c>
      <c r="K335" s="300">
        <v>0</v>
      </c>
      <c r="L335" s="274"/>
      <c r="M335" s="274" t="s">
        <v>656</v>
      </c>
      <c r="N335" s="276">
        <f>I335-G335</f>
        <v>350000</v>
      </c>
      <c r="O335" s="275"/>
      <c r="P335" s="275"/>
    </row>
    <row r="336" s="217" customFormat="1" customHeight="1" spans="1:16">
      <c r="A336" s="307" t="s">
        <v>657</v>
      </c>
      <c r="B336" s="289"/>
      <c r="C336" s="289"/>
      <c r="D336" s="289"/>
      <c r="E336" s="310"/>
      <c r="F336" s="310"/>
      <c r="G336" s="273"/>
      <c r="H336" s="273"/>
      <c r="I336" s="299">
        <f>SUM(I337:I344)</f>
        <v>8166353.78</v>
      </c>
      <c r="J336" s="299">
        <f>SUM(J337:J344)</f>
        <v>8164853.78</v>
      </c>
      <c r="K336" s="300">
        <v>1500</v>
      </c>
      <c r="L336" s="270"/>
      <c r="M336" s="271"/>
      <c r="N336" s="276"/>
      <c r="O336" s="271"/>
      <c r="P336" s="271"/>
    </row>
    <row r="337" s="217" customFormat="1" customHeight="1" spans="1:16">
      <c r="A337" s="288"/>
      <c r="B337" s="289" t="s">
        <v>134</v>
      </c>
      <c r="C337" s="289" t="s">
        <v>459</v>
      </c>
      <c r="D337" s="289" t="s">
        <v>150</v>
      </c>
      <c r="E337" s="294" t="s">
        <v>600</v>
      </c>
      <c r="F337" s="310"/>
      <c r="G337" s="273"/>
      <c r="H337" s="273"/>
      <c r="I337" s="299">
        <v>1130255</v>
      </c>
      <c r="J337" s="299">
        <v>1130255</v>
      </c>
      <c r="K337" s="300">
        <v>0</v>
      </c>
      <c r="L337" s="274"/>
      <c r="M337" s="275"/>
      <c r="N337" s="276"/>
      <c r="O337" s="275"/>
      <c r="P337" s="275"/>
    </row>
    <row r="338" s="217" customFormat="1" customHeight="1" spans="1:16">
      <c r="A338" s="288"/>
      <c r="B338" s="289" t="s">
        <v>134</v>
      </c>
      <c r="C338" s="289" t="s">
        <v>459</v>
      </c>
      <c r="D338" s="289" t="s">
        <v>150</v>
      </c>
      <c r="E338" s="294" t="s">
        <v>599</v>
      </c>
      <c r="F338" s="310"/>
      <c r="G338" s="273"/>
      <c r="H338" s="273"/>
      <c r="I338" s="299">
        <v>5227238.78</v>
      </c>
      <c r="J338" s="299">
        <v>5227238.78</v>
      </c>
      <c r="K338" s="300">
        <v>0</v>
      </c>
      <c r="L338" s="274"/>
      <c r="M338" s="275"/>
      <c r="N338" s="276"/>
      <c r="O338" s="275"/>
      <c r="P338" s="275"/>
    </row>
    <row r="339" s="217" customFormat="1" customHeight="1" spans="1:16">
      <c r="A339" s="288"/>
      <c r="B339" s="289" t="s">
        <v>134</v>
      </c>
      <c r="C339" s="289" t="s">
        <v>459</v>
      </c>
      <c r="D339" s="289" t="s">
        <v>150</v>
      </c>
      <c r="E339" s="294" t="s">
        <v>597</v>
      </c>
      <c r="F339" s="310"/>
      <c r="G339" s="273"/>
      <c r="H339" s="273"/>
      <c r="I339" s="299">
        <v>868360</v>
      </c>
      <c r="J339" s="299">
        <v>868360</v>
      </c>
      <c r="K339" s="300">
        <v>0</v>
      </c>
      <c r="L339" s="274" t="s">
        <v>598</v>
      </c>
      <c r="M339" s="275"/>
      <c r="N339" s="276"/>
      <c r="O339" s="275"/>
      <c r="P339" s="275"/>
    </row>
    <row r="340" s="217" customFormat="1" customHeight="1" spans="1:16">
      <c r="A340" s="288"/>
      <c r="B340" s="289" t="s">
        <v>134</v>
      </c>
      <c r="C340" s="289" t="s">
        <v>459</v>
      </c>
      <c r="D340" s="289" t="s">
        <v>208</v>
      </c>
      <c r="E340" s="220"/>
      <c r="F340" s="294" t="s">
        <v>658</v>
      </c>
      <c r="G340" s="273">
        <v>200000</v>
      </c>
      <c r="H340" s="273">
        <v>200000</v>
      </c>
      <c r="I340" s="299">
        <v>201500</v>
      </c>
      <c r="J340" s="299">
        <v>200000</v>
      </c>
      <c r="K340" s="300">
        <v>1500</v>
      </c>
      <c r="L340" s="270"/>
      <c r="M340" s="271"/>
      <c r="N340" s="276">
        <f t="shared" ref="N340:N344" si="9">I340-G340</f>
        <v>1500</v>
      </c>
      <c r="O340" s="271"/>
      <c r="P340" s="271"/>
    </row>
    <row r="341" s="217" customFormat="1" customHeight="1" spans="1:16">
      <c r="A341" s="288"/>
      <c r="B341" s="289" t="s">
        <v>185</v>
      </c>
      <c r="C341" s="289" t="s">
        <v>150</v>
      </c>
      <c r="D341" s="289" t="s">
        <v>178</v>
      </c>
      <c r="E341" s="310"/>
      <c r="F341" s="294" t="s">
        <v>659</v>
      </c>
      <c r="G341" s="273">
        <v>150000</v>
      </c>
      <c r="H341" s="273">
        <v>150000</v>
      </c>
      <c r="I341" s="299">
        <v>150000</v>
      </c>
      <c r="J341" s="299">
        <v>150000</v>
      </c>
      <c r="K341" s="300">
        <v>0</v>
      </c>
      <c r="L341" s="270"/>
      <c r="M341" s="271"/>
      <c r="N341" s="276">
        <f t="shared" si="9"/>
        <v>0</v>
      </c>
      <c r="O341" s="271"/>
      <c r="P341" s="271"/>
    </row>
    <row r="342" s="217" customFormat="1" customHeight="1" spans="1:16">
      <c r="A342" s="288"/>
      <c r="B342" s="289" t="s">
        <v>185</v>
      </c>
      <c r="C342" s="289" t="s">
        <v>150</v>
      </c>
      <c r="D342" s="289" t="s">
        <v>155</v>
      </c>
      <c r="E342" s="310"/>
      <c r="F342" s="294" t="s">
        <v>660</v>
      </c>
      <c r="G342" s="273">
        <v>10000</v>
      </c>
      <c r="H342" s="273">
        <v>10000</v>
      </c>
      <c r="I342" s="299">
        <v>9000</v>
      </c>
      <c r="J342" s="299">
        <v>9000</v>
      </c>
      <c r="K342" s="300">
        <v>0</v>
      </c>
      <c r="L342" s="270"/>
      <c r="M342" s="270" t="s">
        <v>661</v>
      </c>
      <c r="N342" s="276">
        <f t="shared" si="9"/>
        <v>-1000</v>
      </c>
      <c r="O342" s="271"/>
      <c r="P342" s="271"/>
    </row>
    <row r="343" s="217" customFormat="1" customHeight="1" spans="1:16">
      <c r="A343" s="288"/>
      <c r="B343" s="289" t="s">
        <v>185</v>
      </c>
      <c r="C343" s="289" t="s">
        <v>150</v>
      </c>
      <c r="D343" s="289" t="s">
        <v>363</v>
      </c>
      <c r="E343" s="310"/>
      <c r="F343" s="294" t="s">
        <v>662</v>
      </c>
      <c r="G343" s="273">
        <v>540000</v>
      </c>
      <c r="H343" s="273">
        <v>540000</v>
      </c>
      <c r="I343" s="299">
        <v>490000</v>
      </c>
      <c r="J343" s="299">
        <v>490000</v>
      </c>
      <c r="K343" s="300">
        <v>0</v>
      </c>
      <c r="L343" s="274" t="s">
        <v>663</v>
      </c>
      <c r="M343" s="274" t="s">
        <v>335</v>
      </c>
      <c r="N343" s="276">
        <f t="shared" si="9"/>
        <v>-50000</v>
      </c>
      <c r="O343" s="275"/>
      <c r="P343" s="275">
        <v>5</v>
      </c>
    </row>
    <row r="344" s="217" customFormat="1" customHeight="1" spans="1:16">
      <c r="A344" s="288"/>
      <c r="B344" s="289" t="s">
        <v>185</v>
      </c>
      <c r="C344" s="289" t="s">
        <v>150</v>
      </c>
      <c r="D344" s="289" t="s">
        <v>136</v>
      </c>
      <c r="E344" s="309"/>
      <c r="F344" s="294" t="s">
        <v>664</v>
      </c>
      <c r="G344" s="273">
        <v>100000</v>
      </c>
      <c r="H344" s="273">
        <v>100000</v>
      </c>
      <c r="I344" s="299">
        <v>90000</v>
      </c>
      <c r="J344" s="299">
        <v>90000</v>
      </c>
      <c r="K344" s="300">
        <v>0</v>
      </c>
      <c r="L344" s="274"/>
      <c r="M344" s="275"/>
      <c r="N344" s="276">
        <f t="shared" si="9"/>
        <v>-10000</v>
      </c>
      <c r="O344" s="275"/>
      <c r="P344" s="275"/>
    </row>
    <row r="345" s="217" customFormat="1" customHeight="1" spans="1:16">
      <c r="A345" s="307" t="s">
        <v>665</v>
      </c>
      <c r="B345" s="289"/>
      <c r="C345" s="289"/>
      <c r="D345" s="289"/>
      <c r="E345" s="310"/>
      <c r="F345" s="310"/>
      <c r="G345" s="273"/>
      <c r="H345" s="273"/>
      <c r="I345" s="299">
        <f t="shared" ref="I345:K345" si="10">SUM(I346:I352)</f>
        <v>30780872.96</v>
      </c>
      <c r="J345" s="299">
        <f t="shared" si="10"/>
        <v>30380872.96</v>
      </c>
      <c r="K345" s="300">
        <f t="shared" si="10"/>
        <v>400000</v>
      </c>
      <c r="L345" s="270"/>
      <c r="M345" s="271"/>
      <c r="N345" s="276"/>
      <c r="O345" s="271"/>
      <c r="P345" s="271"/>
    </row>
    <row r="346" s="217" customFormat="1" customHeight="1" spans="1:16">
      <c r="A346" s="288"/>
      <c r="B346" s="289" t="s">
        <v>134</v>
      </c>
      <c r="C346" s="289" t="s">
        <v>135</v>
      </c>
      <c r="D346" s="289" t="s">
        <v>150</v>
      </c>
      <c r="E346" s="294" t="s">
        <v>600</v>
      </c>
      <c r="F346" s="310"/>
      <c r="G346" s="273"/>
      <c r="H346" s="273"/>
      <c r="I346" s="299">
        <v>1484970</v>
      </c>
      <c r="J346" s="299">
        <v>1484970</v>
      </c>
      <c r="K346" s="300">
        <v>0</v>
      </c>
      <c r="L346" s="274"/>
      <c r="M346" s="275"/>
      <c r="N346" s="276"/>
      <c r="O346" s="275"/>
      <c r="P346" s="275"/>
    </row>
    <row r="347" s="217" customFormat="1" customHeight="1" spans="1:16">
      <c r="A347" s="288"/>
      <c r="B347" s="289" t="s">
        <v>134</v>
      </c>
      <c r="C347" s="289" t="s">
        <v>135</v>
      </c>
      <c r="D347" s="289" t="s">
        <v>150</v>
      </c>
      <c r="E347" s="294" t="s">
        <v>597</v>
      </c>
      <c r="F347" s="310"/>
      <c r="G347" s="273"/>
      <c r="H347" s="273"/>
      <c r="I347" s="299">
        <v>537280</v>
      </c>
      <c r="J347" s="299">
        <v>537280</v>
      </c>
      <c r="K347" s="300">
        <v>0</v>
      </c>
      <c r="L347" s="274" t="s">
        <v>598</v>
      </c>
      <c r="M347" s="275"/>
      <c r="N347" s="276"/>
      <c r="O347" s="275"/>
      <c r="P347" s="275"/>
    </row>
    <row r="348" s="217" customFormat="1" customHeight="1" spans="1:16">
      <c r="A348" s="288"/>
      <c r="B348" s="289" t="s">
        <v>134</v>
      </c>
      <c r="C348" s="289" t="s">
        <v>135</v>
      </c>
      <c r="D348" s="289" t="s">
        <v>150</v>
      </c>
      <c r="E348" s="294" t="s">
        <v>599</v>
      </c>
      <c r="F348" s="310"/>
      <c r="G348" s="273"/>
      <c r="H348" s="273"/>
      <c r="I348" s="299">
        <v>2604902.96</v>
      </c>
      <c r="J348" s="299">
        <v>2604902.96</v>
      </c>
      <c r="K348" s="300">
        <v>0</v>
      </c>
      <c r="L348" s="274"/>
      <c r="M348" s="275"/>
      <c r="N348" s="276"/>
      <c r="O348" s="275"/>
      <c r="P348" s="275"/>
    </row>
    <row r="349" s="217" customFormat="1" customHeight="1" spans="1:16">
      <c r="A349" s="288"/>
      <c r="B349" s="289" t="s">
        <v>134</v>
      </c>
      <c r="C349" s="289" t="s">
        <v>135</v>
      </c>
      <c r="D349" s="289" t="s">
        <v>136</v>
      </c>
      <c r="E349" s="310"/>
      <c r="F349" s="294" t="s">
        <v>666</v>
      </c>
      <c r="G349" s="273">
        <v>3035000</v>
      </c>
      <c r="H349" s="273">
        <v>3035000</v>
      </c>
      <c r="I349" s="299">
        <v>2843720</v>
      </c>
      <c r="J349" s="299">
        <v>2843720</v>
      </c>
      <c r="K349" s="300">
        <v>0</v>
      </c>
      <c r="L349" s="274" t="s">
        <v>667</v>
      </c>
      <c r="M349" s="274" t="s">
        <v>668</v>
      </c>
      <c r="N349" s="276">
        <f t="shared" ref="N349:N352" si="11">I349-G349</f>
        <v>-191280</v>
      </c>
      <c r="O349" s="275"/>
      <c r="P349" s="275">
        <v>19</v>
      </c>
    </row>
    <row r="350" s="217" customFormat="1" ht="62.4" spans="1:16">
      <c r="A350" s="288"/>
      <c r="B350" s="289" t="s">
        <v>134</v>
      </c>
      <c r="C350" s="289" t="s">
        <v>135</v>
      </c>
      <c r="D350" s="289" t="s">
        <v>136</v>
      </c>
      <c r="E350" s="310"/>
      <c r="F350" s="294" t="s">
        <v>669</v>
      </c>
      <c r="G350" s="273">
        <v>17156336</v>
      </c>
      <c r="H350" s="273">
        <v>17156336</v>
      </c>
      <c r="I350" s="299">
        <v>22830000</v>
      </c>
      <c r="J350" s="299">
        <v>22830000</v>
      </c>
      <c r="K350" s="300">
        <v>0</v>
      </c>
      <c r="L350" s="270" t="s">
        <v>670</v>
      </c>
      <c r="M350" s="270" t="s">
        <v>671</v>
      </c>
      <c r="N350" s="276">
        <f t="shared" si="11"/>
        <v>5673664</v>
      </c>
      <c r="O350" s="271">
        <v>266</v>
      </c>
      <c r="P350" s="271"/>
    </row>
    <row r="351" s="217" customFormat="1" customHeight="1" spans="1:16">
      <c r="A351" s="288"/>
      <c r="B351" s="289" t="s">
        <v>134</v>
      </c>
      <c r="C351" s="289" t="s">
        <v>135</v>
      </c>
      <c r="D351" s="289" t="s">
        <v>136</v>
      </c>
      <c r="E351" s="310"/>
      <c r="F351" s="294" t="s">
        <v>672</v>
      </c>
      <c r="G351" s="273"/>
      <c r="H351" s="273"/>
      <c r="I351" s="299">
        <v>400000</v>
      </c>
      <c r="J351" s="299">
        <v>0</v>
      </c>
      <c r="K351" s="300">
        <v>400000</v>
      </c>
      <c r="L351" s="274"/>
      <c r="M351" s="275"/>
      <c r="N351" s="276">
        <f t="shared" si="11"/>
        <v>400000</v>
      </c>
      <c r="O351" s="275"/>
      <c r="P351" s="275"/>
    </row>
    <row r="352" s="217" customFormat="1" customHeight="1" spans="1:16">
      <c r="A352" s="288"/>
      <c r="B352" s="289" t="s">
        <v>134</v>
      </c>
      <c r="C352" s="289" t="s">
        <v>135</v>
      </c>
      <c r="D352" s="289" t="s">
        <v>136</v>
      </c>
      <c r="E352" s="310"/>
      <c r="F352" s="294" t="s">
        <v>673</v>
      </c>
      <c r="G352" s="273"/>
      <c r="H352" s="273"/>
      <c r="I352" s="299">
        <v>80000</v>
      </c>
      <c r="J352" s="299">
        <v>80000</v>
      </c>
      <c r="K352" s="300">
        <v>0</v>
      </c>
      <c r="L352" s="274"/>
      <c r="M352" s="275"/>
      <c r="N352" s="276">
        <f t="shared" si="11"/>
        <v>80000</v>
      </c>
      <c r="O352" s="275"/>
      <c r="P352" s="275"/>
    </row>
    <row r="353" s="217" customFormat="1" customHeight="1" spans="1:16">
      <c r="A353" s="307" t="s">
        <v>674</v>
      </c>
      <c r="B353" s="289"/>
      <c r="C353" s="289"/>
      <c r="D353" s="289"/>
      <c r="E353" s="310"/>
      <c r="F353" s="310"/>
      <c r="G353" s="273"/>
      <c r="H353" s="273"/>
      <c r="I353" s="299">
        <f>SUM(I354:I357)</f>
        <v>3450416.94</v>
      </c>
      <c r="J353" s="299">
        <f>SUM(J354:J357)</f>
        <v>3450416.94</v>
      </c>
      <c r="K353" s="300">
        <v>0</v>
      </c>
      <c r="L353" s="270"/>
      <c r="M353" s="271"/>
      <c r="N353" s="276"/>
      <c r="O353" s="271"/>
      <c r="P353" s="271"/>
    </row>
    <row r="354" s="217" customFormat="1" customHeight="1" spans="1:16">
      <c r="A354" s="288"/>
      <c r="B354" s="289" t="s">
        <v>255</v>
      </c>
      <c r="C354" s="289" t="s">
        <v>150</v>
      </c>
      <c r="D354" s="289" t="s">
        <v>150</v>
      </c>
      <c r="E354" s="294" t="s">
        <v>599</v>
      </c>
      <c r="F354" s="310"/>
      <c r="G354" s="273"/>
      <c r="H354" s="273"/>
      <c r="I354" s="299">
        <f>2675976.94-90000</f>
        <v>2585976.94</v>
      </c>
      <c r="J354" s="299">
        <f>2675976.94-90000</f>
        <v>2585976.94</v>
      </c>
      <c r="K354" s="300">
        <v>0</v>
      </c>
      <c r="L354" s="274"/>
      <c r="M354" s="275"/>
      <c r="N354" s="276"/>
      <c r="O354" s="275"/>
      <c r="P354" s="275"/>
    </row>
    <row r="355" s="217" customFormat="1" customHeight="1" spans="1:16">
      <c r="A355" s="288"/>
      <c r="B355" s="289" t="s">
        <v>255</v>
      </c>
      <c r="C355" s="289" t="s">
        <v>150</v>
      </c>
      <c r="D355" s="289" t="s">
        <v>150</v>
      </c>
      <c r="E355" s="294" t="s">
        <v>600</v>
      </c>
      <c r="F355" s="310"/>
      <c r="G355" s="273"/>
      <c r="H355" s="273"/>
      <c r="I355" s="299">
        <v>157280</v>
      </c>
      <c r="J355" s="299">
        <v>157280</v>
      </c>
      <c r="K355" s="300">
        <v>0</v>
      </c>
      <c r="L355" s="274"/>
      <c r="M355" s="275"/>
      <c r="N355" s="276"/>
      <c r="O355" s="275"/>
      <c r="P355" s="275"/>
    </row>
    <row r="356" s="217" customFormat="1" customHeight="1" spans="1:16">
      <c r="A356" s="288"/>
      <c r="B356" s="289" t="s">
        <v>255</v>
      </c>
      <c r="C356" s="289" t="s">
        <v>150</v>
      </c>
      <c r="D356" s="289" t="s">
        <v>150</v>
      </c>
      <c r="E356" s="294" t="s">
        <v>597</v>
      </c>
      <c r="F356" s="310"/>
      <c r="G356" s="273"/>
      <c r="H356" s="273"/>
      <c r="I356" s="299">
        <v>497160</v>
      </c>
      <c r="J356" s="299">
        <v>497160</v>
      </c>
      <c r="K356" s="300">
        <v>0</v>
      </c>
      <c r="L356" s="274" t="s">
        <v>598</v>
      </c>
      <c r="M356" s="275"/>
      <c r="N356" s="276"/>
      <c r="O356" s="275"/>
      <c r="P356" s="275"/>
    </row>
    <row r="357" s="217" customFormat="1" customHeight="1" spans="1:16">
      <c r="A357" s="288"/>
      <c r="B357" s="289" t="s">
        <v>255</v>
      </c>
      <c r="C357" s="289" t="s">
        <v>150</v>
      </c>
      <c r="D357" s="289" t="s">
        <v>135</v>
      </c>
      <c r="E357" s="310"/>
      <c r="F357" s="294" t="s">
        <v>675</v>
      </c>
      <c r="G357" s="273">
        <v>200000</v>
      </c>
      <c r="H357" s="273">
        <v>200000</v>
      </c>
      <c r="I357" s="299">
        <v>210000</v>
      </c>
      <c r="J357" s="299">
        <v>210000</v>
      </c>
      <c r="K357" s="300">
        <v>0</v>
      </c>
      <c r="L357" s="270"/>
      <c r="M357" s="274" t="s">
        <v>676</v>
      </c>
      <c r="N357" s="276">
        <f>I357-G357</f>
        <v>10000</v>
      </c>
      <c r="O357" s="271">
        <v>1</v>
      </c>
      <c r="P357" s="271"/>
    </row>
    <row r="358" s="217" customFormat="1" customHeight="1" spans="1:16">
      <c r="A358" s="307" t="s">
        <v>677</v>
      </c>
      <c r="B358" s="289"/>
      <c r="C358" s="289"/>
      <c r="D358" s="289"/>
      <c r="E358" s="310"/>
      <c r="F358" s="310"/>
      <c r="G358" s="273"/>
      <c r="H358" s="273"/>
      <c r="I358" s="299">
        <v>4935863.49</v>
      </c>
      <c r="J358" s="299">
        <v>4935863.49</v>
      </c>
      <c r="K358" s="300">
        <v>0</v>
      </c>
      <c r="L358" s="270"/>
      <c r="M358" s="271"/>
      <c r="N358" s="276"/>
      <c r="O358" s="271"/>
      <c r="P358" s="271"/>
    </row>
    <row r="359" s="217" customFormat="1" customHeight="1" spans="1:16">
      <c r="A359" s="288"/>
      <c r="B359" s="289" t="s">
        <v>134</v>
      </c>
      <c r="C359" s="289" t="s">
        <v>252</v>
      </c>
      <c r="D359" s="289" t="s">
        <v>150</v>
      </c>
      <c r="E359" s="294" t="s">
        <v>599</v>
      </c>
      <c r="F359" s="310"/>
      <c r="G359" s="273"/>
      <c r="H359" s="273"/>
      <c r="I359" s="299">
        <v>2658628.49</v>
      </c>
      <c r="J359" s="299">
        <v>2658628.49</v>
      </c>
      <c r="K359" s="300">
        <v>0</v>
      </c>
      <c r="L359" s="274"/>
      <c r="M359" s="275"/>
      <c r="N359" s="276"/>
      <c r="O359" s="275"/>
      <c r="P359" s="275"/>
    </row>
    <row r="360" s="217" customFormat="1" customHeight="1" spans="1:16">
      <c r="A360" s="288"/>
      <c r="B360" s="289" t="s">
        <v>134</v>
      </c>
      <c r="C360" s="289" t="s">
        <v>252</v>
      </c>
      <c r="D360" s="289" t="s">
        <v>150</v>
      </c>
      <c r="E360" s="294" t="s">
        <v>597</v>
      </c>
      <c r="F360" s="310"/>
      <c r="G360" s="273"/>
      <c r="H360" s="273"/>
      <c r="I360" s="299">
        <v>496440</v>
      </c>
      <c r="J360" s="299">
        <v>496440</v>
      </c>
      <c r="K360" s="300">
        <v>0</v>
      </c>
      <c r="L360" s="274" t="s">
        <v>598</v>
      </c>
      <c r="M360" s="275"/>
      <c r="N360" s="276"/>
      <c r="O360" s="275"/>
      <c r="P360" s="275"/>
    </row>
    <row r="361" s="217" customFormat="1" customHeight="1" spans="1:16">
      <c r="A361" s="288"/>
      <c r="B361" s="289" t="s">
        <v>134</v>
      </c>
      <c r="C361" s="289" t="s">
        <v>252</v>
      </c>
      <c r="D361" s="289" t="s">
        <v>150</v>
      </c>
      <c r="E361" s="294" t="s">
        <v>600</v>
      </c>
      <c r="F361" s="310"/>
      <c r="G361" s="273"/>
      <c r="H361" s="273"/>
      <c r="I361" s="299">
        <v>1780795</v>
      </c>
      <c r="J361" s="299">
        <v>1780795</v>
      </c>
      <c r="K361" s="300">
        <v>0</v>
      </c>
      <c r="L361" s="274"/>
      <c r="M361" s="275"/>
      <c r="N361" s="276"/>
      <c r="O361" s="275"/>
      <c r="P361" s="275"/>
    </row>
    <row r="362" s="217" customFormat="1" customHeight="1" spans="1:16">
      <c r="A362" s="307" t="s">
        <v>678</v>
      </c>
      <c r="B362" s="289"/>
      <c r="C362" s="289"/>
      <c r="D362" s="289"/>
      <c r="E362" s="310"/>
      <c r="F362" s="310"/>
      <c r="G362" s="273"/>
      <c r="H362" s="273"/>
      <c r="I362" s="299">
        <f t="shared" ref="I362:K362" si="12">SUM(I363:I367)</f>
        <v>5397895.37</v>
      </c>
      <c r="J362" s="299">
        <f t="shared" si="12"/>
        <v>5361895.37</v>
      </c>
      <c r="K362" s="300">
        <f t="shared" si="12"/>
        <v>36000</v>
      </c>
      <c r="L362" s="270"/>
      <c r="M362" s="271"/>
      <c r="N362" s="276"/>
      <c r="O362" s="271"/>
      <c r="P362" s="271"/>
    </row>
    <row r="363" s="217" customFormat="1" customHeight="1" spans="1:16">
      <c r="A363" s="288"/>
      <c r="B363" s="289" t="s">
        <v>149</v>
      </c>
      <c r="C363" s="289" t="s">
        <v>150</v>
      </c>
      <c r="D363" s="289" t="s">
        <v>150</v>
      </c>
      <c r="E363" s="294" t="s">
        <v>600</v>
      </c>
      <c r="F363" s="310"/>
      <c r="G363" s="273"/>
      <c r="H363" s="273"/>
      <c r="I363" s="299">
        <v>740379</v>
      </c>
      <c r="J363" s="299">
        <v>740379</v>
      </c>
      <c r="K363" s="300">
        <v>0</v>
      </c>
      <c r="L363" s="274"/>
      <c r="M363" s="275"/>
      <c r="N363" s="276"/>
      <c r="O363" s="275"/>
      <c r="P363" s="275"/>
    </row>
    <row r="364" s="217" customFormat="1" customHeight="1" spans="1:16">
      <c r="A364" s="288"/>
      <c r="B364" s="289" t="s">
        <v>149</v>
      </c>
      <c r="C364" s="289" t="s">
        <v>150</v>
      </c>
      <c r="D364" s="289" t="s">
        <v>150</v>
      </c>
      <c r="E364" s="294" t="s">
        <v>597</v>
      </c>
      <c r="F364" s="310"/>
      <c r="G364" s="273"/>
      <c r="H364" s="273"/>
      <c r="I364" s="299">
        <v>570840</v>
      </c>
      <c r="J364" s="299">
        <v>570840</v>
      </c>
      <c r="K364" s="300">
        <v>0</v>
      </c>
      <c r="L364" s="274" t="s">
        <v>598</v>
      </c>
      <c r="M364" s="275"/>
      <c r="N364" s="276"/>
      <c r="O364" s="275"/>
      <c r="P364" s="275"/>
    </row>
    <row r="365" s="217" customFormat="1" customHeight="1" spans="1:16">
      <c r="A365" s="288"/>
      <c r="B365" s="289" t="s">
        <v>149</v>
      </c>
      <c r="C365" s="289" t="s">
        <v>150</v>
      </c>
      <c r="D365" s="289" t="s">
        <v>150</v>
      </c>
      <c r="E365" s="294" t="s">
        <v>599</v>
      </c>
      <c r="F365" s="310"/>
      <c r="G365" s="273"/>
      <c r="H365" s="273"/>
      <c r="I365" s="299">
        <v>3020676.37</v>
      </c>
      <c r="J365" s="299">
        <v>3020676.37</v>
      </c>
      <c r="K365" s="300">
        <v>0</v>
      </c>
      <c r="L365" s="274"/>
      <c r="M365" s="275"/>
      <c r="N365" s="276"/>
      <c r="O365" s="275"/>
      <c r="P365" s="275"/>
    </row>
    <row r="366" s="217" customFormat="1" customHeight="1" spans="1:16">
      <c r="A366" s="288"/>
      <c r="B366" s="289" t="s">
        <v>149</v>
      </c>
      <c r="C366" s="289" t="s">
        <v>150</v>
      </c>
      <c r="D366" s="289" t="s">
        <v>136</v>
      </c>
      <c r="E366" s="310"/>
      <c r="F366" s="294" t="s">
        <v>618</v>
      </c>
      <c r="G366" s="273">
        <v>30000</v>
      </c>
      <c r="H366" s="273">
        <v>30000</v>
      </c>
      <c r="I366" s="299">
        <v>30000</v>
      </c>
      <c r="J366" s="299">
        <v>30000</v>
      </c>
      <c r="K366" s="300">
        <v>0</v>
      </c>
      <c r="L366" s="270"/>
      <c r="M366" s="271"/>
      <c r="N366" s="276">
        <f>I366-G366</f>
        <v>0</v>
      </c>
      <c r="O366" s="271"/>
      <c r="P366" s="271"/>
    </row>
    <row r="367" s="217" customFormat="1" ht="62.4" spans="1:16">
      <c r="A367" s="288"/>
      <c r="B367" s="289">
        <v>203</v>
      </c>
      <c r="C367" s="289" t="s">
        <v>156</v>
      </c>
      <c r="D367" s="289" t="s">
        <v>135</v>
      </c>
      <c r="E367" s="310"/>
      <c r="F367" s="294" t="s">
        <v>679</v>
      </c>
      <c r="G367" s="273"/>
      <c r="H367" s="273"/>
      <c r="I367" s="299">
        <v>1036000</v>
      </c>
      <c r="J367" s="299">
        <v>1000000</v>
      </c>
      <c r="K367" s="300">
        <v>36000</v>
      </c>
      <c r="L367" s="274" t="s">
        <v>680</v>
      </c>
      <c r="M367" s="274" t="s">
        <v>191</v>
      </c>
      <c r="N367" s="276">
        <f>I367-G367</f>
        <v>1036000</v>
      </c>
      <c r="O367" s="275"/>
      <c r="P367" s="275"/>
    </row>
    <row r="368" s="217" customFormat="1" customHeight="1" spans="1:16">
      <c r="A368" s="307" t="s">
        <v>681</v>
      </c>
      <c r="B368" s="289"/>
      <c r="C368" s="289"/>
      <c r="D368" s="289"/>
      <c r="E368" s="310"/>
      <c r="F368" s="310"/>
      <c r="G368" s="273"/>
      <c r="H368" s="273"/>
      <c r="I368" s="299">
        <v>4483005.58</v>
      </c>
      <c r="J368" s="299">
        <v>4483005.58</v>
      </c>
      <c r="K368" s="300">
        <v>0</v>
      </c>
      <c r="L368" s="270"/>
      <c r="M368" s="271"/>
      <c r="N368" s="276"/>
      <c r="O368" s="271"/>
      <c r="P368" s="271"/>
    </row>
    <row r="369" s="217" customFormat="1" customHeight="1" spans="1:16">
      <c r="A369" s="288"/>
      <c r="B369" s="289" t="s">
        <v>149</v>
      </c>
      <c r="C369" s="289" t="s">
        <v>150</v>
      </c>
      <c r="D369" s="289" t="s">
        <v>150</v>
      </c>
      <c r="E369" s="294" t="s">
        <v>599</v>
      </c>
      <c r="F369" s="310"/>
      <c r="G369" s="273"/>
      <c r="H369" s="273"/>
      <c r="I369" s="299">
        <v>3267985.58</v>
      </c>
      <c r="J369" s="299">
        <v>3267985.58</v>
      </c>
      <c r="K369" s="300">
        <v>0</v>
      </c>
      <c r="L369" s="274"/>
      <c r="M369" s="275"/>
      <c r="N369" s="276"/>
      <c r="O369" s="275"/>
      <c r="P369" s="275"/>
    </row>
    <row r="370" s="217" customFormat="1" customHeight="1" spans="1:16">
      <c r="A370" s="288"/>
      <c r="B370" s="289" t="s">
        <v>149</v>
      </c>
      <c r="C370" s="289" t="s">
        <v>150</v>
      </c>
      <c r="D370" s="289" t="s">
        <v>150</v>
      </c>
      <c r="E370" s="294" t="s">
        <v>597</v>
      </c>
      <c r="F370" s="310"/>
      <c r="G370" s="273"/>
      <c r="H370" s="273"/>
      <c r="I370" s="299">
        <v>521120</v>
      </c>
      <c r="J370" s="299">
        <v>521120</v>
      </c>
      <c r="K370" s="300">
        <v>0</v>
      </c>
      <c r="L370" s="274" t="s">
        <v>598</v>
      </c>
      <c r="M370" s="275"/>
      <c r="N370" s="276"/>
      <c r="O370" s="275"/>
      <c r="P370" s="275"/>
    </row>
    <row r="371" s="217" customFormat="1" customHeight="1" spans="1:16">
      <c r="A371" s="288"/>
      <c r="B371" s="289" t="s">
        <v>149</v>
      </c>
      <c r="C371" s="289" t="s">
        <v>150</v>
      </c>
      <c r="D371" s="289" t="s">
        <v>150</v>
      </c>
      <c r="E371" s="294" t="s">
        <v>600</v>
      </c>
      <c r="F371" s="310"/>
      <c r="G371" s="273"/>
      <c r="H371" s="273"/>
      <c r="I371" s="299">
        <v>693900</v>
      </c>
      <c r="J371" s="299">
        <v>693900</v>
      </c>
      <c r="K371" s="300">
        <v>0</v>
      </c>
      <c r="L371" s="274"/>
      <c r="M371" s="275"/>
      <c r="N371" s="276"/>
      <c r="O371" s="275"/>
      <c r="P371" s="275"/>
    </row>
    <row r="372" s="217" customFormat="1" customHeight="1" spans="1:16">
      <c r="A372" s="307" t="s">
        <v>682</v>
      </c>
      <c r="B372" s="289"/>
      <c r="C372" s="289"/>
      <c r="D372" s="289"/>
      <c r="E372" s="310"/>
      <c r="F372" s="310"/>
      <c r="G372" s="273"/>
      <c r="H372" s="273"/>
      <c r="I372" s="299">
        <v>2589298.33</v>
      </c>
      <c r="J372" s="299">
        <v>2589298.33</v>
      </c>
      <c r="K372" s="300">
        <v>0</v>
      </c>
      <c r="L372" s="270"/>
      <c r="M372" s="271"/>
      <c r="N372" s="276"/>
      <c r="O372" s="271"/>
      <c r="P372" s="271"/>
    </row>
    <row r="373" s="217" customFormat="1" customHeight="1" spans="1:16">
      <c r="A373" s="288"/>
      <c r="B373" s="289" t="s">
        <v>323</v>
      </c>
      <c r="C373" s="289" t="s">
        <v>200</v>
      </c>
      <c r="D373" s="289" t="s">
        <v>150</v>
      </c>
      <c r="E373" s="294" t="s">
        <v>599</v>
      </c>
      <c r="F373" s="310"/>
      <c r="G373" s="273"/>
      <c r="H373" s="273"/>
      <c r="I373" s="299">
        <v>1033858.33</v>
      </c>
      <c r="J373" s="299">
        <v>1033858.33</v>
      </c>
      <c r="K373" s="300">
        <v>0</v>
      </c>
      <c r="L373" s="274"/>
      <c r="M373" s="275"/>
      <c r="N373" s="276"/>
      <c r="O373" s="275"/>
      <c r="P373" s="275"/>
    </row>
    <row r="374" s="217" customFormat="1" customHeight="1" spans="1:16">
      <c r="A374" s="288"/>
      <c r="B374" s="289" t="s">
        <v>323</v>
      </c>
      <c r="C374" s="289" t="s">
        <v>200</v>
      </c>
      <c r="D374" s="289" t="s">
        <v>150</v>
      </c>
      <c r="E374" s="294" t="s">
        <v>600</v>
      </c>
      <c r="F374" s="310"/>
      <c r="G374" s="273"/>
      <c r="H374" s="273"/>
      <c r="I374" s="299">
        <v>1555440</v>
      </c>
      <c r="J374" s="299">
        <v>1555440</v>
      </c>
      <c r="K374" s="300">
        <v>0</v>
      </c>
      <c r="L374" s="274"/>
      <c r="M374" s="275"/>
      <c r="N374" s="276"/>
      <c r="O374" s="275"/>
      <c r="P374" s="275"/>
    </row>
    <row r="375" s="217" customFormat="1" customHeight="1" spans="1:16">
      <c r="A375" s="307" t="s">
        <v>683</v>
      </c>
      <c r="B375" s="289"/>
      <c r="C375" s="289"/>
      <c r="D375" s="289"/>
      <c r="E375" s="310"/>
      <c r="F375" s="310"/>
      <c r="G375" s="273"/>
      <c r="H375" s="273"/>
      <c r="I375" s="299">
        <v>3511361.67</v>
      </c>
      <c r="J375" s="299">
        <v>3511361.67</v>
      </c>
      <c r="K375" s="300">
        <v>0</v>
      </c>
      <c r="L375" s="270"/>
      <c r="M375" s="271"/>
      <c r="N375" s="276"/>
      <c r="O375" s="271"/>
      <c r="P375" s="271"/>
    </row>
    <row r="376" s="217" customFormat="1" customHeight="1" spans="1:16">
      <c r="A376" s="288"/>
      <c r="B376" s="289" t="s">
        <v>323</v>
      </c>
      <c r="C376" s="289" t="s">
        <v>178</v>
      </c>
      <c r="D376" s="289" t="s">
        <v>150</v>
      </c>
      <c r="E376" s="294" t="s">
        <v>599</v>
      </c>
      <c r="F376" s="310"/>
      <c r="G376" s="273"/>
      <c r="H376" s="273"/>
      <c r="I376" s="299">
        <v>1624191.67</v>
      </c>
      <c r="J376" s="299">
        <v>1624191.67</v>
      </c>
      <c r="K376" s="300">
        <v>0</v>
      </c>
      <c r="L376" s="274"/>
      <c r="M376" s="275"/>
      <c r="N376" s="276"/>
      <c r="O376" s="275"/>
      <c r="P376" s="275"/>
    </row>
    <row r="377" s="217" customFormat="1" customHeight="1" spans="1:16">
      <c r="A377" s="288"/>
      <c r="B377" s="289" t="s">
        <v>323</v>
      </c>
      <c r="C377" s="289" t="s">
        <v>178</v>
      </c>
      <c r="D377" s="289" t="s">
        <v>150</v>
      </c>
      <c r="E377" s="294" t="s">
        <v>600</v>
      </c>
      <c r="F377" s="310"/>
      <c r="G377" s="273"/>
      <c r="H377" s="273"/>
      <c r="I377" s="299">
        <v>1887170</v>
      </c>
      <c r="J377" s="299">
        <v>1887170</v>
      </c>
      <c r="K377" s="300">
        <v>0</v>
      </c>
      <c r="L377" s="274"/>
      <c r="M377" s="275"/>
      <c r="N377" s="276"/>
      <c r="O377" s="275"/>
      <c r="P377" s="275"/>
    </row>
    <row r="378" s="217" customFormat="1" customHeight="1" spans="1:16">
      <c r="A378" s="307" t="s">
        <v>684</v>
      </c>
      <c r="B378" s="289"/>
      <c r="C378" s="289"/>
      <c r="D378" s="289"/>
      <c r="E378" s="310"/>
      <c r="F378" s="310"/>
      <c r="G378" s="273"/>
      <c r="H378" s="273"/>
      <c r="I378" s="299">
        <v>4483276.1</v>
      </c>
      <c r="J378" s="299">
        <v>4483276.1</v>
      </c>
      <c r="K378" s="300">
        <v>0</v>
      </c>
      <c r="L378" s="270"/>
      <c r="M378" s="271"/>
      <c r="N378" s="276"/>
      <c r="O378" s="271"/>
      <c r="P378" s="271"/>
    </row>
    <row r="379" s="217" customFormat="1" customHeight="1" spans="1:16">
      <c r="A379" s="288"/>
      <c r="B379" s="289" t="s">
        <v>323</v>
      </c>
      <c r="C379" s="289" t="s">
        <v>156</v>
      </c>
      <c r="D379" s="289" t="s">
        <v>150</v>
      </c>
      <c r="E379" s="294" t="s">
        <v>597</v>
      </c>
      <c r="F379" s="310"/>
      <c r="G379" s="273"/>
      <c r="H379" s="273"/>
      <c r="I379" s="299">
        <v>678440</v>
      </c>
      <c r="J379" s="299">
        <v>678440</v>
      </c>
      <c r="K379" s="300">
        <v>0</v>
      </c>
      <c r="L379" s="274" t="s">
        <v>598</v>
      </c>
      <c r="M379" s="275"/>
      <c r="N379" s="276"/>
      <c r="O379" s="275"/>
      <c r="P379" s="275"/>
    </row>
    <row r="380" s="217" customFormat="1" customHeight="1" spans="1:16">
      <c r="A380" s="288"/>
      <c r="B380" s="289" t="s">
        <v>323</v>
      </c>
      <c r="C380" s="289" t="s">
        <v>156</v>
      </c>
      <c r="D380" s="289" t="s">
        <v>150</v>
      </c>
      <c r="E380" s="294" t="s">
        <v>599</v>
      </c>
      <c r="F380" s="310"/>
      <c r="G380" s="273"/>
      <c r="H380" s="273"/>
      <c r="I380" s="299">
        <v>3524321.1</v>
      </c>
      <c r="J380" s="299">
        <v>3524321.1</v>
      </c>
      <c r="K380" s="300">
        <v>0</v>
      </c>
      <c r="L380" s="274"/>
      <c r="M380" s="275"/>
      <c r="N380" s="276"/>
      <c r="O380" s="275"/>
      <c r="P380" s="275"/>
    </row>
    <row r="381" s="217" customFormat="1" customHeight="1" spans="1:16">
      <c r="A381" s="288"/>
      <c r="B381" s="289" t="s">
        <v>323</v>
      </c>
      <c r="C381" s="289" t="s">
        <v>156</v>
      </c>
      <c r="D381" s="289" t="s">
        <v>150</v>
      </c>
      <c r="E381" s="294" t="s">
        <v>600</v>
      </c>
      <c r="F381" s="310"/>
      <c r="G381" s="273"/>
      <c r="H381" s="273"/>
      <c r="I381" s="299">
        <v>250515</v>
      </c>
      <c r="J381" s="299">
        <v>250515</v>
      </c>
      <c r="K381" s="300">
        <v>0</v>
      </c>
      <c r="L381" s="274"/>
      <c r="M381" s="275"/>
      <c r="N381" s="276"/>
      <c r="O381" s="275"/>
      <c r="P381" s="275"/>
    </row>
    <row r="382" s="217" customFormat="1" customHeight="1" spans="1:16">
      <c r="A382" s="288"/>
      <c r="B382" s="289" t="s">
        <v>323</v>
      </c>
      <c r="C382" s="289" t="s">
        <v>156</v>
      </c>
      <c r="D382" s="289" t="s">
        <v>136</v>
      </c>
      <c r="E382" s="310"/>
      <c r="F382" s="294" t="s">
        <v>618</v>
      </c>
      <c r="G382" s="273">
        <v>30000</v>
      </c>
      <c r="H382" s="273">
        <v>30000</v>
      </c>
      <c r="I382" s="299">
        <v>30000</v>
      </c>
      <c r="J382" s="299">
        <v>30000</v>
      </c>
      <c r="K382" s="300">
        <v>0</v>
      </c>
      <c r="L382" s="270"/>
      <c r="M382" s="270" t="s">
        <v>191</v>
      </c>
      <c r="N382" s="276">
        <f>I382-G382</f>
        <v>0</v>
      </c>
      <c r="O382" s="271">
        <v>3</v>
      </c>
      <c r="P382" s="271"/>
    </row>
    <row r="383" s="217" customFormat="1" customHeight="1" spans="1:16">
      <c r="A383" s="307" t="s">
        <v>685</v>
      </c>
      <c r="B383" s="289"/>
      <c r="C383" s="289"/>
      <c r="D383" s="289"/>
      <c r="E383" s="310"/>
      <c r="F383" s="310"/>
      <c r="G383" s="273"/>
      <c r="H383" s="273"/>
      <c r="I383" s="299">
        <v>1810250.7</v>
      </c>
      <c r="J383" s="299">
        <v>1810250.7</v>
      </c>
      <c r="K383" s="300">
        <v>0</v>
      </c>
      <c r="L383" s="270"/>
      <c r="M383" s="271"/>
      <c r="N383" s="276"/>
      <c r="O383" s="271"/>
      <c r="P383" s="271"/>
    </row>
    <row r="384" s="217" customFormat="1" customHeight="1" spans="1:16">
      <c r="A384" s="288"/>
      <c r="B384" s="289" t="s">
        <v>362</v>
      </c>
      <c r="C384" s="289" t="s">
        <v>150</v>
      </c>
      <c r="D384" s="289" t="s">
        <v>150</v>
      </c>
      <c r="E384" s="294" t="s">
        <v>599</v>
      </c>
      <c r="F384" s="310"/>
      <c r="G384" s="273"/>
      <c r="H384" s="273"/>
      <c r="I384" s="299">
        <v>1006210.7</v>
      </c>
      <c r="J384" s="299">
        <v>1006210.7</v>
      </c>
      <c r="K384" s="300">
        <v>0</v>
      </c>
      <c r="L384" s="274"/>
      <c r="M384" s="275"/>
      <c r="N384" s="276"/>
      <c r="O384" s="275"/>
      <c r="P384" s="275"/>
    </row>
    <row r="385" s="217" customFormat="1" customHeight="1" spans="1:16">
      <c r="A385" s="288"/>
      <c r="B385" s="289" t="s">
        <v>362</v>
      </c>
      <c r="C385" s="289" t="s">
        <v>150</v>
      </c>
      <c r="D385" s="289" t="s">
        <v>150</v>
      </c>
      <c r="E385" s="294" t="s">
        <v>597</v>
      </c>
      <c r="F385" s="310"/>
      <c r="G385" s="273"/>
      <c r="H385" s="273"/>
      <c r="I385" s="299">
        <v>190280</v>
      </c>
      <c r="J385" s="299">
        <v>190280</v>
      </c>
      <c r="K385" s="300">
        <v>0</v>
      </c>
      <c r="L385" s="274" t="s">
        <v>598</v>
      </c>
      <c r="M385" s="275"/>
      <c r="N385" s="276"/>
      <c r="O385" s="275"/>
      <c r="P385" s="275"/>
    </row>
    <row r="386" s="217" customFormat="1" customHeight="1" spans="1:16">
      <c r="A386" s="288"/>
      <c r="B386" s="289" t="s">
        <v>362</v>
      </c>
      <c r="C386" s="289" t="s">
        <v>150</v>
      </c>
      <c r="D386" s="289" t="s">
        <v>150</v>
      </c>
      <c r="E386" s="294" t="s">
        <v>600</v>
      </c>
      <c r="F386" s="310"/>
      <c r="G386" s="273"/>
      <c r="H386" s="273"/>
      <c r="I386" s="299">
        <v>613760</v>
      </c>
      <c r="J386" s="299">
        <v>613760</v>
      </c>
      <c r="K386" s="300">
        <v>0</v>
      </c>
      <c r="L386" s="274"/>
      <c r="M386" s="275"/>
      <c r="N386" s="276"/>
      <c r="O386" s="275"/>
      <c r="P386" s="275"/>
    </row>
    <row r="387" s="217" customFormat="1" customHeight="1" spans="1:16">
      <c r="A387" s="307" t="s">
        <v>686</v>
      </c>
      <c r="B387" s="289"/>
      <c r="C387" s="289"/>
      <c r="D387" s="289"/>
      <c r="E387" s="310"/>
      <c r="F387" s="310"/>
      <c r="G387" s="273"/>
      <c r="H387" s="273"/>
      <c r="I387" s="299">
        <f>SUM(I388:I391)</f>
        <v>1134135.35</v>
      </c>
      <c r="J387" s="299">
        <f>SUM(J388:J391)</f>
        <v>1134135.35</v>
      </c>
      <c r="K387" s="300">
        <v>0</v>
      </c>
      <c r="L387" s="270"/>
      <c r="M387" s="271"/>
      <c r="N387" s="276"/>
      <c r="O387" s="271"/>
      <c r="P387" s="271"/>
    </row>
    <row r="388" s="217" customFormat="1" customHeight="1" spans="1:16">
      <c r="A388" s="288"/>
      <c r="B388" s="289" t="s">
        <v>362</v>
      </c>
      <c r="C388" s="289" t="s">
        <v>150</v>
      </c>
      <c r="D388" s="289" t="s">
        <v>150</v>
      </c>
      <c r="E388" s="294" t="s">
        <v>597</v>
      </c>
      <c r="F388" s="310"/>
      <c r="G388" s="273"/>
      <c r="H388" s="273"/>
      <c r="I388" s="299">
        <v>114160</v>
      </c>
      <c r="J388" s="299">
        <v>114160</v>
      </c>
      <c r="K388" s="300">
        <v>0</v>
      </c>
      <c r="L388" s="274" t="s">
        <v>598</v>
      </c>
      <c r="M388" s="275"/>
      <c r="N388" s="276"/>
      <c r="O388" s="275"/>
      <c r="P388" s="275"/>
    </row>
    <row r="389" s="217" customFormat="1" customHeight="1" spans="1:16">
      <c r="A389" s="288"/>
      <c r="B389" s="289" t="s">
        <v>362</v>
      </c>
      <c r="C389" s="289" t="s">
        <v>150</v>
      </c>
      <c r="D389" s="289" t="s">
        <v>150</v>
      </c>
      <c r="E389" s="294" t="s">
        <v>600</v>
      </c>
      <c r="F389" s="310"/>
      <c r="G389" s="273"/>
      <c r="H389" s="273"/>
      <c r="I389" s="299">
        <v>248775</v>
      </c>
      <c r="J389" s="299">
        <v>248775</v>
      </c>
      <c r="K389" s="300">
        <v>0</v>
      </c>
      <c r="L389" s="274"/>
      <c r="M389" s="275"/>
      <c r="N389" s="276"/>
      <c r="O389" s="275"/>
      <c r="P389" s="275"/>
    </row>
    <row r="390" s="217" customFormat="1" customHeight="1" spans="1:16">
      <c r="A390" s="288"/>
      <c r="B390" s="289" t="s">
        <v>362</v>
      </c>
      <c r="C390" s="289" t="s">
        <v>150</v>
      </c>
      <c r="D390" s="289" t="s">
        <v>150</v>
      </c>
      <c r="E390" s="294" t="s">
        <v>599</v>
      </c>
      <c r="F390" s="310"/>
      <c r="G390" s="273"/>
      <c r="H390" s="273"/>
      <c r="I390" s="299">
        <v>671200.35</v>
      </c>
      <c r="J390" s="299">
        <v>671200.35</v>
      </c>
      <c r="K390" s="300">
        <v>0</v>
      </c>
      <c r="L390" s="274"/>
      <c r="M390" s="275"/>
      <c r="N390" s="276"/>
      <c r="O390" s="275"/>
      <c r="P390" s="275"/>
    </row>
    <row r="391" s="217" customFormat="1" customHeight="1" spans="1:16">
      <c r="A391" s="288"/>
      <c r="B391" s="289" t="s">
        <v>362</v>
      </c>
      <c r="C391" s="289" t="s">
        <v>150</v>
      </c>
      <c r="D391" s="289" t="s">
        <v>208</v>
      </c>
      <c r="E391" s="317"/>
      <c r="F391" s="294" t="s">
        <v>687</v>
      </c>
      <c r="G391" s="273">
        <v>100000</v>
      </c>
      <c r="H391" s="273">
        <v>100000</v>
      </c>
      <c r="I391" s="299">
        <v>100000</v>
      </c>
      <c r="J391" s="299">
        <v>100000</v>
      </c>
      <c r="K391" s="300">
        <v>0</v>
      </c>
      <c r="L391" s="270"/>
      <c r="M391" s="271"/>
      <c r="N391" s="276">
        <f>I391-G391</f>
        <v>0</v>
      </c>
      <c r="O391" s="271"/>
      <c r="P391" s="271"/>
    </row>
    <row r="392" s="217" customFormat="1" customHeight="1" spans="1:16">
      <c r="A392" s="307" t="s">
        <v>688</v>
      </c>
      <c r="B392" s="289"/>
      <c r="C392" s="289"/>
      <c r="D392" s="289"/>
      <c r="E392" s="317"/>
      <c r="F392" s="310"/>
      <c r="G392" s="273"/>
      <c r="H392" s="273"/>
      <c r="I392" s="299">
        <f>SUM(I393:I396)</f>
        <v>19276832.43</v>
      </c>
      <c r="J392" s="299">
        <f>SUM(J393:J396)</f>
        <v>19276832.43</v>
      </c>
      <c r="K392" s="300">
        <v>0</v>
      </c>
      <c r="L392" s="270"/>
      <c r="M392" s="271"/>
      <c r="N392" s="276"/>
      <c r="O392" s="271"/>
      <c r="P392" s="271"/>
    </row>
    <row r="393" s="217" customFormat="1" customHeight="1" spans="1:16">
      <c r="A393" s="288"/>
      <c r="B393" s="289" t="s">
        <v>395</v>
      </c>
      <c r="C393" s="289" t="s">
        <v>150</v>
      </c>
      <c r="D393" s="289" t="s">
        <v>150</v>
      </c>
      <c r="E393" s="294" t="s">
        <v>600</v>
      </c>
      <c r="F393" s="310"/>
      <c r="G393" s="273"/>
      <c r="H393" s="273"/>
      <c r="I393" s="299">
        <f>2399120-428142</f>
        <v>1970978</v>
      </c>
      <c r="J393" s="299">
        <f>2399120-428142</f>
        <v>1970978</v>
      </c>
      <c r="K393" s="300">
        <v>0</v>
      </c>
      <c r="L393" s="274"/>
      <c r="M393" s="275"/>
      <c r="N393" s="276"/>
      <c r="O393" s="275"/>
      <c r="P393" s="275"/>
    </row>
    <row r="394" s="217" customFormat="1" customHeight="1" spans="1:16">
      <c r="A394" s="288"/>
      <c r="B394" s="289" t="s">
        <v>395</v>
      </c>
      <c r="C394" s="289" t="s">
        <v>150</v>
      </c>
      <c r="D394" s="289" t="s">
        <v>150</v>
      </c>
      <c r="E394" s="294" t="s">
        <v>597</v>
      </c>
      <c r="F394" s="310"/>
      <c r="G394" s="273"/>
      <c r="H394" s="273"/>
      <c r="I394" s="299">
        <v>754760</v>
      </c>
      <c r="J394" s="299">
        <v>754760</v>
      </c>
      <c r="K394" s="300">
        <v>0</v>
      </c>
      <c r="L394" s="274" t="s">
        <v>598</v>
      </c>
      <c r="M394" s="275"/>
      <c r="N394" s="276"/>
      <c r="O394" s="275"/>
      <c r="P394" s="275"/>
    </row>
    <row r="395" s="217" customFormat="1" customHeight="1" spans="1:16">
      <c r="A395" s="288"/>
      <c r="B395" s="289" t="s">
        <v>395</v>
      </c>
      <c r="C395" s="289" t="s">
        <v>150</v>
      </c>
      <c r="D395" s="289" t="s">
        <v>150</v>
      </c>
      <c r="E395" s="294" t="s">
        <v>599</v>
      </c>
      <c r="F395" s="310"/>
      <c r="G395" s="273"/>
      <c r="H395" s="273"/>
      <c r="I395" s="299">
        <f>15543094.43+828000</f>
        <v>16371094.43</v>
      </c>
      <c r="J395" s="299">
        <f>15543094.43+828000</f>
        <v>16371094.43</v>
      </c>
      <c r="K395" s="300">
        <v>0</v>
      </c>
      <c r="L395" s="274"/>
      <c r="M395" s="275"/>
      <c r="N395" s="276"/>
      <c r="O395" s="275"/>
      <c r="P395" s="275"/>
    </row>
    <row r="396" s="217" customFormat="1" customHeight="1" spans="1:16">
      <c r="A396" s="288"/>
      <c r="B396" s="289" t="s">
        <v>395</v>
      </c>
      <c r="C396" s="289" t="s">
        <v>155</v>
      </c>
      <c r="D396" s="289" t="s">
        <v>136</v>
      </c>
      <c r="E396" s="310"/>
      <c r="F396" s="294" t="s">
        <v>689</v>
      </c>
      <c r="G396" s="273">
        <v>200000</v>
      </c>
      <c r="H396" s="273">
        <v>200000</v>
      </c>
      <c r="I396" s="299">
        <v>180000</v>
      </c>
      <c r="J396" s="299">
        <v>180000</v>
      </c>
      <c r="K396" s="300">
        <v>0</v>
      </c>
      <c r="L396" s="270"/>
      <c r="M396" s="270" t="s">
        <v>690</v>
      </c>
      <c r="N396" s="276">
        <f>I396-G396</f>
        <v>-20000</v>
      </c>
      <c r="O396" s="271"/>
      <c r="P396" s="271">
        <v>2</v>
      </c>
    </row>
    <row r="397" s="217" customFormat="1" customHeight="1" spans="1:16">
      <c r="A397" s="307" t="s">
        <v>691</v>
      </c>
      <c r="B397" s="289"/>
      <c r="C397" s="289"/>
      <c r="D397" s="289"/>
      <c r="E397" s="310"/>
      <c r="F397" s="310"/>
      <c r="G397" s="273"/>
      <c r="H397" s="273"/>
      <c r="I397" s="299">
        <v>10482540.72</v>
      </c>
      <c r="J397" s="299">
        <v>10482540.72</v>
      </c>
      <c r="K397" s="300">
        <v>0</v>
      </c>
      <c r="L397" s="270"/>
      <c r="M397" s="271"/>
      <c r="N397" s="276"/>
      <c r="O397" s="271"/>
      <c r="P397" s="271"/>
    </row>
    <row r="398" s="217" customFormat="1" customHeight="1" spans="1:16">
      <c r="A398" s="288"/>
      <c r="B398" s="289" t="s">
        <v>437</v>
      </c>
      <c r="C398" s="289" t="s">
        <v>150</v>
      </c>
      <c r="D398" s="289" t="s">
        <v>150</v>
      </c>
      <c r="E398" s="294" t="s">
        <v>597</v>
      </c>
      <c r="F398" s="310"/>
      <c r="G398" s="273"/>
      <c r="H398" s="273"/>
      <c r="I398" s="299">
        <v>1210680</v>
      </c>
      <c r="J398" s="299">
        <v>1210680</v>
      </c>
      <c r="K398" s="300">
        <v>0</v>
      </c>
      <c r="L398" s="274" t="s">
        <v>598</v>
      </c>
      <c r="M398" s="275"/>
      <c r="N398" s="276"/>
      <c r="O398" s="275"/>
      <c r="P398" s="275"/>
    </row>
    <row r="399" s="217" customFormat="1" customHeight="1" spans="1:16">
      <c r="A399" s="288"/>
      <c r="B399" s="289" t="s">
        <v>437</v>
      </c>
      <c r="C399" s="289" t="s">
        <v>150</v>
      </c>
      <c r="D399" s="289" t="s">
        <v>150</v>
      </c>
      <c r="E399" s="294" t="s">
        <v>599</v>
      </c>
      <c r="F399" s="310"/>
      <c r="G399" s="273"/>
      <c r="H399" s="273"/>
      <c r="I399" s="299">
        <v>6232985.72</v>
      </c>
      <c r="J399" s="299">
        <v>6232985.72</v>
      </c>
      <c r="K399" s="300">
        <v>0</v>
      </c>
      <c r="L399" s="274"/>
      <c r="M399" s="275"/>
      <c r="N399" s="276"/>
      <c r="O399" s="275"/>
      <c r="P399" s="275"/>
    </row>
    <row r="400" s="217" customFormat="1" customHeight="1" spans="1:16">
      <c r="A400" s="288"/>
      <c r="B400" s="289" t="s">
        <v>437</v>
      </c>
      <c r="C400" s="289" t="s">
        <v>150</v>
      </c>
      <c r="D400" s="289" t="s">
        <v>150</v>
      </c>
      <c r="E400" s="294" t="s">
        <v>600</v>
      </c>
      <c r="F400" s="310"/>
      <c r="G400" s="273"/>
      <c r="H400" s="273"/>
      <c r="I400" s="299">
        <v>3038875</v>
      </c>
      <c r="J400" s="299">
        <v>3038875</v>
      </c>
      <c r="K400" s="300">
        <v>0</v>
      </c>
      <c r="L400" s="274"/>
      <c r="M400" s="275"/>
      <c r="N400" s="276"/>
      <c r="O400" s="275"/>
      <c r="P400" s="275"/>
    </row>
    <row r="401" s="217" customFormat="1" customHeight="1" spans="1:16">
      <c r="A401" s="307" t="s">
        <v>692</v>
      </c>
      <c r="B401" s="289"/>
      <c r="C401" s="289"/>
      <c r="D401" s="289"/>
      <c r="E401" s="310"/>
      <c r="F401" s="310"/>
      <c r="G401" s="273"/>
      <c r="H401" s="273"/>
      <c r="I401" s="299">
        <f>SUM(I402:I404)</f>
        <v>1579333.04</v>
      </c>
      <c r="J401" s="299">
        <f>SUM(J402:J404)</f>
        <v>1519333.04</v>
      </c>
      <c r="K401" s="300">
        <v>60000</v>
      </c>
      <c r="L401" s="270"/>
      <c r="M401" s="271"/>
      <c r="N401" s="276"/>
      <c r="O401" s="271"/>
      <c r="P401" s="271"/>
    </row>
    <row r="402" s="217" customFormat="1" customHeight="1" spans="1:16">
      <c r="A402" s="288"/>
      <c r="B402" s="289">
        <v>224</v>
      </c>
      <c r="C402" s="289" t="s">
        <v>150</v>
      </c>
      <c r="D402" s="302" t="s">
        <v>363</v>
      </c>
      <c r="E402" s="294" t="s">
        <v>597</v>
      </c>
      <c r="F402" s="310"/>
      <c r="G402" s="273"/>
      <c r="H402" s="273"/>
      <c r="I402" s="299">
        <v>191720</v>
      </c>
      <c r="J402" s="299">
        <v>191720</v>
      </c>
      <c r="K402" s="300">
        <v>0</v>
      </c>
      <c r="L402" s="274" t="s">
        <v>598</v>
      </c>
      <c r="M402" s="275"/>
      <c r="N402" s="276"/>
      <c r="O402" s="275"/>
      <c r="P402" s="275"/>
    </row>
    <row r="403" s="217" customFormat="1" customHeight="1" spans="1:16">
      <c r="A403" s="288"/>
      <c r="B403" s="289">
        <v>224</v>
      </c>
      <c r="C403" s="289" t="s">
        <v>150</v>
      </c>
      <c r="D403" s="302" t="s">
        <v>363</v>
      </c>
      <c r="E403" s="294" t="s">
        <v>599</v>
      </c>
      <c r="F403" s="310"/>
      <c r="G403" s="273"/>
      <c r="H403" s="273"/>
      <c r="I403" s="299">
        <v>1327613.04</v>
      </c>
      <c r="J403" s="299">
        <v>1327613.04</v>
      </c>
      <c r="K403" s="300">
        <v>0</v>
      </c>
      <c r="L403" s="274"/>
      <c r="M403" s="275"/>
      <c r="N403" s="276"/>
      <c r="O403" s="275"/>
      <c r="P403" s="275"/>
    </row>
    <row r="404" s="217" customFormat="1" customHeight="1" spans="1:16">
      <c r="A404" s="288"/>
      <c r="B404" s="289">
        <v>224</v>
      </c>
      <c r="C404" s="289" t="s">
        <v>150</v>
      </c>
      <c r="D404" s="289" t="s">
        <v>156</v>
      </c>
      <c r="E404" s="310"/>
      <c r="F404" s="294" t="s">
        <v>693</v>
      </c>
      <c r="G404" s="273"/>
      <c r="H404" s="273"/>
      <c r="I404" s="299">
        <v>60000</v>
      </c>
      <c r="J404" s="299"/>
      <c r="K404" s="300">
        <v>60000</v>
      </c>
      <c r="L404" s="274"/>
      <c r="M404" s="275"/>
      <c r="N404" s="276"/>
      <c r="O404" s="275"/>
      <c r="P404" s="275"/>
    </row>
    <row r="405" s="217" customFormat="1" customHeight="1" spans="1:16">
      <c r="A405" s="307" t="s">
        <v>694</v>
      </c>
      <c r="B405" s="289"/>
      <c r="C405" s="289"/>
      <c r="D405" s="289"/>
      <c r="E405" s="310"/>
      <c r="F405" s="310"/>
      <c r="G405" s="273"/>
      <c r="H405" s="273"/>
      <c r="I405" s="299">
        <v>1420446.08</v>
      </c>
      <c r="J405" s="299">
        <v>1420446.08</v>
      </c>
      <c r="K405" s="300">
        <v>0</v>
      </c>
      <c r="L405" s="270"/>
      <c r="M405" s="271"/>
      <c r="N405" s="276"/>
      <c r="O405" s="271"/>
      <c r="P405" s="271"/>
    </row>
    <row r="406" s="217" customFormat="1" customHeight="1" spans="1:16">
      <c r="A406" s="288"/>
      <c r="B406" s="289" t="s">
        <v>134</v>
      </c>
      <c r="C406" s="289" t="s">
        <v>135</v>
      </c>
      <c r="D406" s="289" t="s">
        <v>208</v>
      </c>
      <c r="E406" s="294" t="s">
        <v>599</v>
      </c>
      <c r="F406" s="310"/>
      <c r="G406" s="273"/>
      <c r="H406" s="273"/>
      <c r="I406" s="299">
        <v>1024591.08</v>
      </c>
      <c r="J406" s="299">
        <v>1024591.08</v>
      </c>
      <c r="K406" s="300">
        <v>0</v>
      </c>
      <c r="L406" s="274"/>
      <c r="M406" s="275"/>
      <c r="N406" s="276"/>
      <c r="O406" s="275"/>
      <c r="P406" s="275"/>
    </row>
    <row r="407" s="217" customFormat="1" customHeight="1" spans="1:16">
      <c r="A407" s="288"/>
      <c r="B407" s="289" t="s">
        <v>134</v>
      </c>
      <c r="C407" s="289" t="s">
        <v>135</v>
      </c>
      <c r="D407" s="289" t="s">
        <v>208</v>
      </c>
      <c r="E407" s="294" t="s">
        <v>600</v>
      </c>
      <c r="F407" s="310"/>
      <c r="G407" s="273"/>
      <c r="H407" s="273"/>
      <c r="I407" s="299">
        <v>167015</v>
      </c>
      <c r="J407" s="299">
        <v>167015</v>
      </c>
      <c r="K407" s="300">
        <v>0</v>
      </c>
      <c r="L407" s="274"/>
      <c r="M407" s="275"/>
      <c r="N407" s="276"/>
      <c r="O407" s="275"/>
      <c r="P407" s="275"/>
    </row>
    <row r="408" s="217" customFormat="1" customHeight="1" spans="1:16">
      <c r="A408" s="288"/>
      <c r="B408" s="289" t="s">
        <v>134</v>
      </c>
      <c r="C408" s="289" t="s">
        <v>135</v>
      </c>
      <c r="D408" s="289" t="s">
        <v>208</v>
      </c>
      <c r="E408" s="294" t="s">
        <v>597</v>
      </c>
      <c r="F408" s="310"/>
      <c r="G408" s="273"/>
      <c r="H408" s="273"/>
      <c r="I408" s="299">
        <v>228840</v>
      </c>
      <c r="J408" s="299">
        <v>228840</v>
      </c>
      <c r="K408" s="300">
        <v>0</v>
      </c>
      <c r="L408" s="274" t="s">
        <v>598</v>
      </c>
      <c r="M408" s="275"/>
      <c r="N408" s="276"/>
      <c r="O408" s="275"/>
      <c r="P408" s="275"/>
    </row>
    <row r="409" s="217" customFormat="1" customHeight="1" spans="1:16">
      <c r="A409" s="307" t="s">
        <v>695</v>
      </c>
      <c r="B409" s="289"/>
      <c r="C409" s="289"/>
      <c r="D409" s="289"/>
      <c r="E409" s="310"/>
      <c r="F409" s="310"/>
      <c r="G409" s="273"/>
      <c r="H409" s="273"/>
      <c r="I409" s="299">
        <v>673986.87</v>
      </c>
      <c r="J409" s="299">
        <v>673986.87</v>
      </c>
      <c r="K409" s="300">
        <v>0</v>
      </c>
      <c r="L409" s="270"/>
      <c r="M409" s="271"/>
      <c r="N409" s="276"/>
      <c r="O409" s="271"/>
      <c r="P409" s="271"/>
    </row>
    <row r="410" s="217" customFormat="1" customHeight="1" spans="1:16">
      <c r="A410" s="288"/>
      <c r="B410" s="289" t="s">
        <v>185</v>
      </c>
      <c r="C410" s="289" t="s">
        <v>313</v>
      </c>
      <c r="D410" s="289" t="s">
        <v>150</v>
      </c>
      <c r="E410" s="294" t="s">
        <v>597</v>
      </c>
      <c r="F410" s="310"/>
      <c r="G410" s="273"/>
      <c r="H410" s="273"/>
      <c r="I410" s="299">
        <v>87840</v>
      </c>
      <c r="J410" s="299">
        <v>87840</v>
      </c>
      <c r="K410" s="300">
        <v>0</v>
      </c>
      <c r="L410" s="274" t="s">
        <v>598</v>
      </c>
      <c r="M410" s="275"/>
      <c r="N410" s="276"/>
      <c r="O410" s="275"/>
      <c r="P410" s="275"/>
    </row>
    <row r="411" s="217" customFormat="1" customHeight="1" spans="1:16">
      <c r="A411" s="288"/>
      <c r="B411" s="289" t="s">
        <v>185</v>
      </c>
      <c r="C411" s="289" t="s">
        <v>313</v>
      </c>
      <c r="D411" s="289" t="s">
        <v>150</v>
      </c>
      <c r="E411" s="294" t="s">
        <v>600</v>
      </c>
      <c r="F411" s="310"/>
      <c r="G411" s="273"/>
      <c r="H411" s="273"/>
      <c r="I411" s="299">
        <v>86095</v>
      </c>
      <c r="J411" s="299">
        <v>86095</v>
      </c>
      <c r="K411" s="300">
        <v>0</v>
      </c>
      <c r="L411" s="274"/>
      <c r="M411" s="275"/>
      <c r="N411" s="276"/>
      <c r="O411" s="275"/>
      <c r="P411" s="275"/>
    </row>
    <row r="412" s="217" customFormat="1" customHeight="1" spans="1:16">
      <c r="A412" s="288"/>
      <c r="B412" s="289" t="s">
        <v>185</v>
      </c>
      <c r="C412" s="289" t="s">
        <v>313</v>
      </c>
      <c r="D412" s="289" t="s">
        <v>150</v>
      </c>
      <c r="E412" s="294" t="s">
        <v>599</v>
      </c>
      <c r="F412" s="310"/>
      <c r="G412" s="273"/>
      <c r="H412" s="273"/>
      <c r="I412" s="299">
        <v>440051.87</v>
      </c>
      <c r="J412" s="299">
        <v>440051.87</v>
      </c>
      <c r="K412" s="300">
        <v>0</v>
      </c>
      <c r="L412" s="274"/>
      <c r="M412" s="275"/>
      <c r="N412" s="276"/>
      <c r="O412" s="275"/>
      <c r="P412" s="275"/>
    </row>
    <row r="413" s="217" customFormat="1" customHeight="1" spans="1:16">
      <c r="A413" s="288"/>
      <c r="B413" s="289" t="s">
        <v>185</v>
      </c>
      <c r="C413" s="289" t="s">
        <v>313</v>
      </c>
      <c r="D413" s="289" t="s">
        <v>136</v>
      </c>
      <c r="E413" s="310"/>
      <c r="F413" s="294" t="s">
        <v>696</v>
      </c>
      <c r="G413" s="273">
        <v>40000</v>
      </c>
      <c r="H413" s="273">
        <v>40000</v>
      </c>
      <c r="I413" s="299">
        <v>40000</v>
      </c>
      <c r="J413" s="299">
        <v>40000</v>
      </c>
      <c r="K413" s="300">
        <v>0</v>
      </c>
      <c r="L413" s="270"/>
      <c r="M413" s="271"/>
      <c r="N413" s="276">
        <f>I413-G413</f>
        <v>0</v>
      </c>
      <c r="O413" s="271"/>
      <c r="P413" s="271"/>
    </row>
    <row r="414" s="217" customFormat="1" customHeight="1" spans="1:16">
      <c r="A414" s="288"/>
      <c r="B414" s="289" t="s">
        <v>185</v>
      </c>
      <c r="C414" s="289" t="s">
        <v>313</v>
      </c>
      <c r="D414" s="289" t="s">
        <v>136</v>
      </c>
      <c r="E414" s="310"/>
      <c r="F414" s="294" t="s">
        <v>697</v>
      </c>
      <c r="G414" s="273">
        <v>20000</v>
      </c>
      <c r="H414" s="273">
        <v>20000</v>
      </c>
      <c r="I414" s="299">
        <v>20000</v>
      </c>
      <c r="J414" s="299">
        <v>20000</v>
      </c>
      <c r="K414" s="300">
        <v>0</v>
      </c>
      <c r="L414" s="270"/>
      <c r="M414" s="271"/>
      <c r="N414" s="276">
        <f>I414-G414</f>
        <v>0</v>
      </c>
      <c r="O414" s="271"/>
      <c r="P414" s="271"/>
    </row>
    <row r="415" s="217" customFormat="1" customHeight="1" spans="1:16">
      <c r="A415" s="307" t="s">
        <v>698</v>
      </c>
      <c r="B415" s="289"/>
      <c r="C415" s="289"/>
      <c r="D415" s="289"/>
      <c r="E415" s="310"/>
      <c r="F415" s="310"/>
      <c r="G415" s="273"/>
      <c r="H415" s="273"/>
      <c r="I415" s="299">
        <v>13750648.41</v>
      </c>
      <c r="J415" s="299">
        <v>5750648.41</v>
      </c>
      <c r="K415" s="300">
        <v>8000000</v>
      </c>
      <c r="L415" s="270"/>
      <c r="M415" s="271"/>
      <c r="N415" s="276"/>
      <c r="O415" s="271"/>
      <c r="P415" s="271"/>
    </row>
    <row r="416" s="217" customFormat="1" customHeight="1" spans="1:16">
      <c r="A416" s="288"/>
      <c r="B416" s="289" t="s">
        <v>395</v>
      </c>
      <c r="C416" s="289" t="s">
        <v>200</v>
      </c>
      <c r="D416" s="289" t="s">
        <v>150</v>
      </c>
      <c r="E416" s="294" t="s">
        <v>600</v>
      </c>
      <c r="F416" s="310"/>
      <c r="G416" s="273"/>
      <c r="H416" s="273"/>
      <c r="I416" s="299">
        <v>1254835</v>
      </c>
      <c r="J416" s="299">
        <v>1254835</v>
      </c>
      <c r="K416" s="300">
        <v>0</v>
      </c>
      <c r="L416" s="274"/>
      <c r="M416" s="275"/>
      <c r="N416" s="276"/>
      <c r="O416" s="275"/>
      <c r="P416" s="275"/>
    </row>
    <row r="417" s="217" customFormat="1" customHeight="1" spans="1:16">
      <c r="A417" s="288"/>
      <c r="B417" s="289" t="s">
        <v>395</v>
      </c>
      <c r="C417" s="289" t="s">
        <v>200</v>
      </c>
      <c r="D417" s="289" t="s">
        <v>150</v>
      </c>
      <c r="E417" s="294" t="s">
        <v>597</v>
      </c>
      <c r="F417" s="310"/>
      <c r="G417" s="273"/>
      <c r="H417" s="273"/>
      <c r="I417" s="299">
        <v>641960</v>
      </c>
      <c r="J417" s="299">
        <v>641960</v>
      </c>
      <c r="K417" s="300">
        <v>0</v>
      </c>
      <c r="L417" s="274" t="s">
        <v>598</v>
      </c>
      <c r="M417" s="275"/>
      <c r="N417" s="276"/>
      <c r="O417" s="275"/>
      <c r="P417" s="275"/>
    </row>
    <row r="418" s="217" customFormat="1" customHeight="1" spans="1:16">
      <c r="A418" s="288"/>
      <c r="B418" s="289" t="s">
        <v>395</v>
      </c>
      <c r="C418" s="289" t="s">
        <v>200</v>
      </c>
      <c r="D418" s="289" t="s">
        <v>150</v>
      </c>
      <c r="E418" s="294" t="s">
        <v>599</v>
      </c>
      <c r="F418" s="310"/>
      <c r="G418" s="273"/>
      <c r="H418" s="273"/>
      <c r="I418" s="299">
        <v>3853853.41</v>
      </c>
      <c r="J418" s="299">
        <v>3853853.41</v>
      </c>
      <c r="K418" s="300">
        <v>0</v>
      </c>
      <c r="L418" s="274"/>
      <c r="M418" s="275"/>
      <c r="N418" s="276"/>
      <c r="O418" s="275"/>
      <c r="P418" s="275"/>
    </row>
    <row r="419" s="217" customFormat="1" customHeight="1" spans="1:16">
      <c r="A419" s="288"/>
      <c r="B419" s="289" t="s">
        <v>395</v>
      </c>
      <c r="C419" s="289" t="s">
        <v>200</v>
      </c>
      <c r="D419" s="289" t="s">
        <v>150</v>
      </c>
      <c r="E419" s="310"/>
      <c r="F419" s="294" t="s">
        <v>699</v>
      </c>
      <c r="G419" s="273"/>
      <c r="H419" s="273"/>
      <c r="I419" s="299">
        <v>8000000</v>
      </c>
      <c r="J419" s="299">
        <v>0</v>
      </c>
      <c r="K419" s="300">
        <v>8000000</v>
      </c>
      <c r="L419" s="270"/>
      <c r="M419" s="271"/>
      <c r="N419" s="276">
        <f t="shared" ref="N419:N425" si="13">I419-G419</f>
        <v>8000000</v>
      </c>
      <c r="O419" s="271"/>
      <c r="P419" s="271"/>
    </row>
    <row r="420" s="217" customFormat="1" customHeight="1" spans="1:16">
      <c r="A420" s="307" t="s">
        <v>700</v>
      </c>
      <c r="B420" s="289"/>
      <c r="C420" s="289"/>
      <c r="D420" s="289"/>
      <c r="E420" s="310"/>
      <c r="F420" s="310"/>
      <c r="G420" s="273"/>
      <c r="H420" s="273"/>
      <c r="I420" s="299">
        <v>4374365.3</v>
      </c>
      <c r="J420" s="299">
        <v>3954365.3</v>
      </c>
      <c r="K420" s="300">
        <v>420000</v>
      </c>
      <c r="L420" s="270"/>
      <c r="M420" s="271"/>
      <c r="N420" s="276"/>
      <c r="O420" s="271"/>
      <c r="P420" s="271"/>
    </row>
    <row r="421" s="217" customFormat="1" customHeight="1" spans="1:16">
      <c r="A421" s="288"/>
      <c r="B421" s="289" t="s">
        <v>149</v>
      </c>
      <c r="C421" s="289" t="s">
        <v>150</v>
      </c>
      <c r="D421" s="289" t="s">
        <v>150</v>
      </c>
      <c r="E421" s="294" t="s">
        <v>597</v>
      </c>
      <c r="F421" s="310"/>
      <c r="G421" s="273"/>
      <c r="H421" s="273"/>
      <c r="I421" s="299">
        <v>252360</v>
      </c>
      <c r="J421" s="299">
        <v>252360</v>
      </c>
      <c r="K421" s="300">
        <v>0</v>
      </c>
      <c r="L421" s="274" t="s">
        <v>598</v>
      </c>
      <c r="M421" s="275"/>
      <c r="N421" s="276"/>
      <c r="O421" s="275"/>
      <c r="P421" s="275"/>
    </row>
    <row r="422" s="217" customFormat="1" customHeight="1" spans="1:16">
      <c r="A422" s="288"/>
      <c r="B422" s="289" t="s">
        <v>149</v>
      </c>
      <c r="C422" s="289" t="s">
        <v>150</v>
      </c>
      <c r="D422" s="289" t="s">
        <v>150</v>
      </c>
      <c r="E422" s="294" t="s">
        <v>599</v>
      </c>
      <c r="F422" s="310"/>
      <c r="G422" s="273"/>
      <c r="H422" s="273"/>
      <c r="I422" s="299">
        <v>1518005.3</v>
      </c>
      <c r="J422" s="299">
        <v>1518005.3</v>
      </c>
      <c r="K422" s="300">
        <v>0</v>
      </c>
      <c r="L422" s="274"/>
      <c r="M422" s="275"/>
      <c r="N422" s="276"/>
      <c r="O422" s="275"/>
      <c r="P422" s="275"/>
    </row>
    <row r="423" s="217" customFormat="1" customHeight="1" spans="1:16">
      <c r="A423" s="288"/>
      <c r="B423" s="289" t="s">
        <v>134</v>
      </c>
      <c r="C423" s="289" t="s">
        <v>135</v>
      </c>
      <c r="D423" s="289" t="s">
        <v>136</v>
      </c>
      <c r="E423" s="310"/>
      <c r="F423" s="294" t="s">
        <v>701</v>
      </c>
      <c r="G423" s="273"/>
      <c r="H423" s="273"/>
      <c r="I423" s="299">
        <v>420000</v>
      </c>
      <c r="J423" s="299">
        <v>0</v>
      </c>
      <c r="K423" s="300">
        <v>420000</v>
      </c>
      <c r="L423" s="270"/>
      <c r="M423" s="271"/>
      <c r="N423" s="276">
        <f t="shared" si="13"/>
        <v>420000</v>
      </c>
      <c r="O423" s="271"/>
      <c r="P423" s="271"/>
    </row>
    <row r="424" s="217" customFormat="1" customHeight="1" spans="1:16">
      <c r="A424" s="288"/>
      <c r="B424" s="289" t="s">
        <v>149</v>
      </c>
      <c r="C424" s="289" t="s">
        <v>136</v>
      </c>
      <c r="D424" s="289" t="s">
        <v>150</v>
      </c>
      <c r="E424" s="310"/>
      <c r="F424" s="294" t="s">
        <v>702</v>
      </c>
      <c r="G424" s="273">
        <v>1040000</v>
      </c>
      <c r="H424" s="273">
        <v>1040000</v>
      </c>
      <c r="I424" s="299">
        <v>1040000</v>
      </c>
      <c r="J424" s="299">
        <v>1040000</v>
      </c>
      <c r="K424" s="300">
        <v>0</v>
      </c>
      <c r="L424" s="274" t="s">
        <v>703</v>
      </c>
      <c r="M424" s="275"/>
      <c r="N424" s="276">
        <f t="shared" si="13"/>
        <v>0</v>
      </c>
      <c r="O424" s="275"/>
      <c r="P424" s="275"/>
    </row>
    <row r="425" s="217" customFormat="1" customHeight="1" spans="1:16">
      <c r="A425" s="288"/>
      <c r="B425" s="289" t="s">
        <v>149</v>
      </c>
      <c r="C425" s="289" t="s">
        <v>136</v>
      </c>
      <c r="D425" s="289" t="s">
        <v>150</v>
      </c>
      <c r="E425" s="310"/>
      <c r="F425" s="294" t="s">
        <v>704</v>
      </c>
      <c r="G425" s="273">
        <v>1144000</v>
      </c>
      <c r="H425" s="273">
        <v>1144000</v>
      </c>
      <c r="I425" s="299">
        <v>1144000</v>
      </c>
      <c r="J425" s="299">
        <v>1144000</v>
      </c>
      <c r="K425" s="300">
        <v>0</v>
      </c>
      <c r="L425" s="274" t="s">
        <v>705</v>
      </c>
      <c r="M425" s="275"/>
      <c r="N425" s="276">
        <f t="shared" si="13"/>
        <v>0</v>
      </c>
      <c r="O425" s="275"/>
      <c r="P425" s="275"/>
    </row>
    <row r="426" s="217" customFormat="1" customHeight="1" spans="1:16">
      <c r="A426" s="307" t="s">
        <v>706</v>
      </c>
      <c r="B426" s="289"/>
      <c r="C426" s="289"/>
      <c r="D426" s="289"/>
      <c r="E426" s="310"/>
      <c r="F426" s="310"/>
      <c r="G426" s="273"/>
      <c r="H426" s="273"/>
      <c r="I426" s="299">
        <v>855178.72</v>
      </c>
      <c r="J426" s="299">
        <v>855178.72</v>
      </c>
      <c r="K426" s="300">
        <v>0</v>
      </c>
      <c r="L426" s="270"/>
      <c r="M426" s="271"/>
      <c r="N426" s="276"/>
      <c r="O426" s="271"/>
      <c r="P426" s="271"/>
    </row>
    <row r="427" s="217" customFormat="1" customHeight="1" spans="1:16">
      <c r="A427" s="288"/>
      <c r="B427" s="289" t="s">
        <v>185</v>
      </c>
      <c r="C427" s="289" t="s">
        <v>172</v>
      </c>
      <c r="D427" s="289" t="s">
        <v>150</v>
      </c>
      <c r="E427" s="294" t="s">
        <v>597</v>
      </c>
      <c r="F427" s="310"/>
      <c r="G427" s="273"/>
      <c r="H427" s="273"/>
      <c r="I427" s="299">
        <v>110960</v>
      </c>
      <c r="J427" s="299">
        <v>110960</v>
      </c>
      <c r="K427" s="300">
        <v>0</v>
      </c>
      <c r="L427" s="274" t="s">
        <v>598</v>
      </c>
      <c r="M427" s="275"/>
      <c r="N427" s="276"/>
      <c r="O427" s="275"/>
      <c r="P427" s="275"/>
    </row>
    <row r="428" s="217" customFormat="1" customHeight="1" spans="1:16">
      <c r="A428" s="288"/>
      <c r="B428" s="289" t="s">
        <v>185</v>
      </c>
      <c r="C428" s="289" t="s">
        <v>172</v>
      </c>
      <c r="D428" s="289" t="s">
        <v>150</v>
      </c>
      <c r="E428" s="294" t="s">
        <v>599</v>
      </c>
      <c r="F428" s="310"/>
      <c r="G428" s="273"/>
      <c r="H428" s="273"/>
      <c r="I428" s="299">
        <v>659698.72</v>
      </c>
      <c r="J428" s="299">
        <v>659698.72</v>
      </c>
      <c r="K428" s="300">
        <v>0</v>
      </c>
      <c r="L428" s="274"/>
      <c r="M428" s="275"/>
      <c r="N428" s="276"/>
      <c r="O428" s="275"/>
      <c r="P428" s="275"/>
    </row>
    <row r="429" s="217" customFormat="1" customHeight="1" spans="1:16">
      <c r="A429" s="288"/>
      <c r="B429" s="289" t="s">
        <v>185</v>
      </c>
      <c r="C429" s="289" t="s">
        <v>172</v>
      </c>
      <c r="D429" s="289" t="s">
        <v>150</v>
      </c>
      <c r="E429" s="294" t="s">
        <v>600</v>
      </c>
      <c r="F429" s="310"/>
      <c r="G429" s="273"/>
      <c r="H429" s="273"/>
      <c r="I429" s="299">
        <v>84520</v>
      </c>
      <c r="J429" s="299">
        <v>84520</v>
      </c>
      <c r="K429" s="300">
        <v>0</v>
      </c>
      <c r="L429" s="274"/>
      <c r="M429" s="275"/>
      <c r="N429" s="276"/>
      <c r="O429" s="275"/>
      <c r="P429" s="275"/>
    </row>
    <row r="430" s="217" customFormat="1" customHeight="1" spans="1:16">
      <c r="A430" s="307" t="s">
        <v>707</v>
      </c>
      <c r="B430" s="289"/>
      <c r="C430" s="289"/>
      <c r="D430" s="289"/>
      <c r="E430" s="310"/>
      <c r="F430" s="310"/>
      <c r="G430" s="273"/>
      <c r="H430" s="273"/>
      <c r="I430" s="299">
        <v>3170718.27</v>
      </c>
      <c r="J430" s="299">
        <v>3170718.27</v>
      </c>
      <c r="K430" s="300">
        <v>0</v>
      </c>
      <c r="L430" s="270"/>
      <c r="M430" s="271"/>
      <c r="N430" s="276"/>
      <c r="O430" s="271"/>
      <c r="P430" s="271"/>
    </row>
    <row r="431" s="217" customFormat="1" customHeight="1" spans="1:16">
      <c r="A431" s="288"/>
      <c r="B431" s="289" t="s">
        <v>395</v>
      </c>
      <c r="C431" s="289" t="s">
        <v>200</v>
      </c>
      <c r="D431" s="289" t="s">
        <v>135</v>
      </c>
      <c r="E431" s="294" t="s">
        <v>597</v>
      </c>
      <c r="F431" s="310"/>
      <c r="G431" s="273"/>
      <c r="H431" s="273"/>
      <c r="I431" s="299">
        <v>295360</v>
      </c>
      <c r="J431" s="299">
        <v>295360</v>
      </c>
      <c r="K431" s="300">
        <v>0</v>
      </c>
      <c r="L431" s="274" t="s">
        <v>598</v>
      </c>
      <c r="M431" s="275"/>
      <c r="N431" s="276"/>
      <c r="O431" s="275"/>
      <c r="P431" s="275"/>
    </row>
    <row r="432" s="217" customFormat="1" customHeight="1" spans="1:16">
      <c r="A432" s="288"/>
      <c r="B432" s="289" t="s">
        <v>395</v>
      </c>
      <c r="C432" s="289" t="s">
        <v>200</v>
      </c>
      <c r="D432" s="289" t="s">
        <v>135</v>
      </c>
      <c r="E432" s="294" t="s">
        <v>600</v>
      </c>
      <c r="F432" s="310"/>
      <c r="G432" s="273"/>
      <c r="H432" s="273"/>
      <c r="I432" s="299">
        <v>694635</v>
      </c>
      <c r="J432" s="299">
        <v>694635</v>
      </c>
      <c r="K432" s="300">
        <v>0</v>
      </c>
      <c r="L432" s="274"/>
      <c r="M432" s="275"/>
      <c r="N432" s="276"/>
      <c r="O432" s="275"/>
      <c r="P432" s="275"/>
    </row>
    <row r="433" s="217" customFormat="1" customHeight="1" spans="1:16">
      <c r="A433" s="288"/>
      <c r="B433" s="289" t="s">
        <v>395</v>
      </c>
      <c r="C433" s="289" t="s">
        <v>200</v>
      </c>
      <c r="D433" s="289" t="s">
        <v>135</v>
      </c>
      <c r="E433" s="294" t="s">
        <v>599</v>
      </c>
      <c r="F433" s="310"/>
      <c r="G433" s="273"/>
      <c r="H433" s="273"/>
      <c r="I433" s="299">
        <v>1750723.27</v>
      </c>
      <c r="J433" s="299">
        <v>1750723.27</v>
      </c>
      <c r="K433" s="300">
        <v>0</v>
      </c>
      <c r="L433" s="274"/>
      <c r="M433" s="275"/>
      <c r="N433" s="276"/>
      <c r="O433" s="275"/>
      <c r="P433" s="275"/>
    </row>
    <row r="434" s="217" customFormat="1" customHeight="1" spans="1:16">
      <c r="A434" s="288"/>
      <c r="B434" s="289" t="s">
        <v>395</v>
      </c>
      <c r="C434" s="289" t="s">
        <v>200</v>
      </c>
      <c r="D434" s="289" t="s">
        <v>135</v>
      </c>
      <c r="E434" s="310"/>
      <c r="F434" s="294" t="s">
        <v>708</v>
      </c>
      <c r="G434" s="273">
        <v>150000</v>
      </c>
      <c r="H434" s="273">
        <v>150000</v>
      </c>
      <c r="I434" s="299">
        <v>130000</v>
      </c>
      <c r="J434" s="299">
        <v>130000</v>
      </c>
      <c r="K434" s="300">
        <v>0</v>
      </c>
      <c r="L434" s="270"/>
      <c r="M434" s="270" t="s">
        <v>223</v>
      </c>
      <c r="N434" s="276">
        <f t="shared" ref="N434:N436" si="14">I434-G434</f>
        <v>-20000</v>
      </c>
      <c r="O434" s="271"/>
      <c r="P434" s="271">
        <v>2</v>
      </c>
    </row>
    <row r="435" s="217" customFormat="1" customHeight="1" spans="1:16">
      <c r="A435" s="288"/>
      <c r="B435" s="289" t="s">
        <v>395</v>
      </c>
      <c r="C435" s="289" t="s">
        <v>200</v>
      </c>
      <c r="D435" s="289" t="s">
        <v>135</v>
      </c>
      <c r="E435" s="310"/>
      <c r="F435" s="294" t="s">
        <v>709</v>
      </c>
      <c r="G435" s="273">
        <v>300000</v>
      </c>
      <c r="H435" s="273">
        <v>300000</v>
      </c>
      <c r="I435" s="299">
        <v>250000</v>
      </c>
      <c r="J435" s="299">
        <v>250000</v>
      </c>
      <c r="K435" s="300">
        <v>0</v>
      </c>
      <c r="L435" s="274"/>
      <c r="M435" s="270" t="s">
        <v>335</v>
      </c>
      <c r="N435" s="276">
        <f t="shared" si="14"/>
        <v>-50000</v>
      </c>
      <c r="O435" s="275"/>
      <c r="P435" s="275">
        <v>5</v>
      </c>
    </row>
    <row r="436" s="217" customFormat="1" customHeight="1" spans="1:16">
      <c r="A436" s="288"/>
      <c r="B436" s="289" t="s">
        <v>395</v>
      </c>
      <c r="C436" s="289" t="s">
        <v>200</v>
      </c>
      <c r="D436" s="289" t="s">
        <v>135</v>
      </c>
      <c r="E436" s="310"/>
      <c r="F436" s="294" t="s">
        <v>710</v>
      </c>
      <c r="G436" s="273"/>
      <c r="H436" s="273"/>
      <c r="I436" s="299">
        <v>50000</v>
      </c>
      <c r="J436" s="299">
        <v>50000</v>
      </c>
      <c r="K436" s="300">
        <v>0</v>
      </c>
      <c r="L436" s="270"/>
      <c r="M436" s="270" t="s">
        <v>191</v>
      </c>
      <c r="N436" s="276">
        <f t="shared" si="14"/>
        <v>50000</v>
      </c>
      <c r="O436" s="271">
        <v>5</v>
      </c>
      <c r="P436" s="271"/>
    </row>
    <row r="437" s="217" customFormat="1" customHeight="1" spans="1:16">
      <c r="A437" s="307" t="s">
        <v>711</v>
      </c>
      <c r="B437" s="289"/>
      <c r="C437" s="289"/>
      <c r="D437" s="289"/>
      <c r="E437" s="310"/>
      <c r="F437" s="310"/>
      <c r="G437" s="273"/>
      <c r="H437" s="273"/>
      <c r="I437" s="299">
        <f>SUM(I438:I441)</f>
        <v>1083319.85</v>
      </c>
      <c r="J437" s="299">
        <f>SUM(J438:J441)</f>
        <v>1083319.85</v>
      </c>
      <c r="K437" s="300">
        <v>0</v>
      </c>
      <c r="L437" s="270"/>
      <c r="M437" s="271"/>
      <c r="N437" s="276"/>
      <c r="O437" s="271"/>
      <c r="P437" s="271"/>
    </row>
    <row r="438" s="217" customFormat="1" customHeight="1" spans="1:16">
      <c r="A438" s="288"/>
      <c r="B438" s="289" t="s">
        <v>134</v>
      </c>
      <c r="C438" s="289" t="s">
        <v>140</v>
      </c>
      <c r="D438" s="289" t="s">
        <v>150</v>
      </c>
      <c r="E438" s="294" t="s">
        <v>599</v>
      </c>
      <c r="F438" s="310"/>
      <c r="G438" s="273"/>
      <c r="H438" s="273"/>
      <c r="I438" s="299">
        <v>791079.85</v>
      </c>
      <c r="J438" s="299">
        <v>791079.85</v>
      </c>
      <c r="K438" s="300">
        <v>0</v>
      </c>
      <c r="L438" s="274"/>
      <c r="M438" s="275"/>
      <c r="N438" s="276"/>
      <c r="O438" s="275"/>
      <c r="P438" s="275"/>
    </row>
    <row r="439" s="217" customFormat="1" customHeight="1" spans="1:16">
      <c r="A439" s="288"/>
      <c r="B439" s="289" t="s">
        <v>134</v>
      </c>
      <c r="C439" s="289" t="s">
        <v>140</v>
      </c>
      <c r="D439" s="289" t="s">
        <v>150</v>
      </c>
      <c r="E439" s="294" t="s">
        <v>597</v>
      </c>
      <c r="F439" s="310"/>
      <c r="G439" s="273"/>
      <c r="H439" s="273"/>
      <c r="I439" s="299">
        <v>162240</v>
      </c>
      <c r="J439" s="299">
        <v>162240</v>
      </c>
      <c r="K439" s="300">
        <v>0</v>
      </c>
      <c r="L439" s="274" t="s">
        <v>598</v>
      </c>
      <c r="M439" s="275"/>
      <c r="N439" s="276"/>
      <c r="O439" s="275"/>
      <c r="P439" s="275"/>
    </row>
    <row r="440" s="217" customFormat="1" customHeight="1" spans="1:16">
      <c r="A440" s="288"/>
      <c r="B440" s="289" t="s">
        <v>134</v>
      </c>
      <c r="C440" s="289" t="s">
        <v>140</v>
      </c>
      <c r="D440" s="289" t="s">
        <v>136</v>
      </c>
      <c r="E440" s="310"/>
      <c r="F440" s="294" t="s">
        <v>712</v>
      </c>
      <c r="G440" s="273">
        <v>100000</v>
      </c>
      <c r="H440" s="273">
        <v>100000</v>
      </c>
      <c r="I440" s="299">
        <v>90000</v>
      </c>
      <c r="J440" s="299">
        <v>90000</v>
      </c>
      <c r="K440" s="300">
        <v>0</v>
      </c>
      <c r="L440" s="270"/>
      <c r="M440" s="270" t="s">
        <v>713</v>
      </c>
      <c r="N440" s="276">
        <f>I440-G440</f>
        <v>-10000</v>
      </c>
      <c r="O440" s="271"/>
      <c r="P440" s="271">
        <v>2</v>
      </c>
    </row>
    <row r="441" s="217" customFormat="1" customHeight="1" spans="1:16">
      <c r="A441" s="288"/>
      <c r="B441" s="289" t="s">
        <v>134</v>
      </c>
      <c r="C441" s="289" t="s">
        <v>140</v>
      </c>
      <c r="D441" s="289" t="s">
        <v>136</v>
      </c>
      <c r="E441" s="310"/>
      <c r="F441" s="294" t="s">
        <v>714</v>
      </c>
      <c r="G441" s="273">
        <v>40000</v>
      </c>
      <c r="H441" s="273">
        <v>40000</v>
      </c>
      <c r="I441" s="299">
        <v>40000</v>
      </c>
      <c r="J441" s="299">
        <v>40000</v>
      </c>
      <c r="K441" s="300">
        <v>0</v>
      </c>
      <c r="L441" s="270"/>
      <c r="M441" s="270"/>
      <c r="N441" s="276">
        <f>I441-G441</f>
        <v>0</v>
      </c>
      <c r="O441" s="271"/>
      <c r="P441" s="271">
        <v>1</v>
      </c>
    </row>
    <row r="442" s="217" customFormat="1" customHeight="1" spans="1:16">
      <c r="A442" s="307" t="s">
        <v>715</v>
      </c>
      <c r="B442" s="289"/>
      <c r="C442" s="289"/>
      <c r="D442" s="289"/>
      <c r="E442" s="310"/>
      <c r="F442" s="310"/>
      <c r="G442" s="273"/>
      <c r="H442" s="273"/>
      <c r="I442" s="299">
        <v>671788.68</v>
      </c>
      <c r="J442" s="299">
        <v>671788.68</v>
      </c>
      <c r="K442" s="300">
        <v>0</v>
      </c>
      <c r="L442" s="270"/>
      <c r="M442" s="271"/>
      <c r="N442" s="276"/>
      <c r="O442" s="271"/>
      <c r="P442" s="271"/>
    </row>
    <row r="443" s="217" customFormat="1" customHeight="1" spans="1:16">
      <c r="A443" s="288"/>
      <c r="B443" s="289" t="s">
        <v>255</v>
      </c>
      <c r="C443" s="289" t="s">
        <v>150</v>
      </c>
      <c r="D443" s="289" t="s">
        <v>150</v>
      </c>
      <c r="E443" s="294" t="s">
        <v>599</v>
      </c>
      <c r="F443" s="310"/>
      <c r="G443" s="273"/>
      <c r="H443" s="273"/>
      <c r="I443" s="299">
        <v>583948.68</v>
      </c>
      <c r="J443" s="299">
        <v>583948.68</v>
      </c>
      <c r="K443" s="300">
        <v>0</v>
      </c>
      <c r="L443" s="274"/>
      <c r="M443" s="275"/>
      <c r="N443" s="276"/>
      <c r="O443" s="275"/>
      <c r="P443" s="275"/>
    </row>
    <row r="444" s="217" customFormat="1" customHeight="1" spans="1:16">
      <c r="A444" s="288"/>
      <c r="B444" s="289" t="s">
        <v>255</v>
      </c>
      <c r="C444" s="289" t="s">
        <v>150</v>
      </c>
      <c r="D444" s="289" t="s">
        <v>150</v>
      </c>
      <c r="E444" s="294" t="s">
        <v>597</v>
      </c>
      <c r="F444" s="310"/>
      <c r="G444" s="273"/>
      <c r="H444" s="273"/>
      <c r="I444" s="299">
        <v>87840</v>
      </c>
      <c r="J444" s="299">
        <v>87840</v>
      </c>
      <c r="K444" s="300">
        <v>0</v>
      </c>
      <c r="L444" s="274" t="s">
        <v>598</v>
      </c>
      <c r="M444" s="275"/>
      <c r="N444" s="276"/>
      <c r="O444" s="275"/>
      <c r="P444" s="275"/>
    </row>
    <row r="445" s="217" customFormat="1" ht="31.2" spans="1:16">
      <c r="A445" s="307" t="s">
        <v>716</v>
      </c>
      <c r="B445" s="289"/>
      <c r="C445" s="289"/>
      <c r="D445" s="289"/>
      <c r="E445" s="313"/>
      <c r="F445" s="310"/>
      <c r="G445" s="273"/>
      <c r="H445" s="273"/>
      <c r="I445" s="299">
        <f t="shared" ref="I445:K445" si="15">SUM(I446:I448)</f>
        <v>8278000</v>
      </c>
      <c r="J445" s="299">
        <f t="shared" si="15"/>
        <v>7918000</v>
      </c>
      <c r="K445" s="300">
        <f t="shared" si="15"/>
        <v>360000</v>
      </c>
      <c r="L445" s="270"/>
      <c r="M445" s="271"/>
      <c r="N445" s="276"/>
      <c r="O445" s="271"/>
      <c r="P445" s="271"/>
    </row>
    <row r="446" s="217" customFormat="1" ht="31.2" spans="1:16">
      <c r="A446" s="288"/>
      <c r="B446" s="289">
        <v>224</v>
      </c>
      <c r="C446" s="289" t="s">
        <v>193</v>
      </c>
      <c r="D446" s="290" t="s">
        <v>150</v>
      </c>
      <c r="E446" s="241"/>
      <c r="F446" s="291" t="s">
        <v>717</v>
      </c>
      <c r="G446" s="273">
        <v>6358000</v>
      </c>
      <c r="H446" s="273">
        <v>6358000</v>
      </c>
      <c r="I446" s="299">
        <v>7218000</v>
      </c>
      <c r="J446" s="299">
        <v>7218000</v>
      </c>
      <c r="K446" s="300">
        <v>0</v>
      </c>
      <c r="L446" s="274" t="s">
        <v>718</v>
      </c>
      <c r="M446" s="274" t="s">
        <v>719</v>
      </c>
      <c r="N446" s="276">
        <f t="shared" ref="N446:N448" si="16">I446-G446</f>
        <v>860000</v>
      </c>
      <c r="O446" s="275"/>
      <c r="P446" s="275"/>
    </row>
    <row r="447" s="217" customFormat="1" ht="31.2" spans="1:16">
      <c r="A447" s="288"/>
      <c r="B447" s="289" t="s">
        <v>568</v>
      </c>
      <c r="C447" s="289" t="s">
        <v>193</v>
      </c>
      <c r="D447" s="290" t="s">
        <v>200</v>
      </c>
      <c r="E447" s="241"/>
      <c r="F447" s="291" t="s">
        <v>720</v>
      </c>
      <c r="G447" s="273">
        <v>1000000</v>
      </c>
      <c r="H447" s="273">
        <v>1000000</v>
      </c>
      <c r="I447" s="299">
        <v>960000</v>
      </c>
      <c r="J447" s="299">
        <v>600000</v>
      </c>
      <c r="K447" s="300">
        <v>360000</v>
      </c>
      <c r="L447" s="274" t="s">
        <v>721</v>
      </c>
      <c r="M447" s="275"/>
      <c r="N447" s="276">
        <f t="shared" si="16"/>
        <v>-40000</v>
      </c>
      <c r="O447" s="275"/>
      <c r="P447" s="275"/>
    </row>
    <row r="448" s="217" customFormat="1" ht="31.2" spans="1:16">
      <c r="A448" s="288"/>
      <c r="B448" s="289" t="s">
        <v>568</v>
      </c>
      <c r="C448" s="289" t="s">
        <v>193</v>
      </c>
      <c r="D448" s="290" t="s">
        <v>136</v>
      </c>
      <c r="E448" s="241"/>
      <c r="F448" s="291" t="s">
        <v>722</v>
      </c>
      <c r="G448" s="273">
        <v>200000</v>
      </c>
      <c r="H448" s="273">
        <v>200000</v>
      </c>
      <c r="I448" s="299">
        <v>100000</v>
      </c>
      <c r="J448" s="299">
        <v>100000</v>
      </c>
      <c r="K448" s="300">
        <v>0</v>
      </c>
      <c r="L448" s="274" t="s">
        <v>723</v>
      </c>
      <c r="M448" s="274" t="s">
        <v>295</v>
      </c>
      <c r="N448" s="276">
        <f t="shared" si="16"/>
        <v>-100000</v>
      </c>
      <c r="O448" s="275"/>
      <c r="P448" s="275">
        <v>10</v>
      </c>
    </row>
    <row r="449" s="217" customFormat="1" ht="46.8" spans="1:16">
      <c r="A449" s="307" t="s">
        <v>724</v>
      </c>
      <c r="B449" s="289"/>
      <c r="C449" s="289"/>
      <c r="D449" s="289"/>
      <c r="E449" s="309"/>
      <c r="F449" s="310"/>
      <c r="G449" s="273"/>
      <c r="H449" s="273"/>
      <c r="I449" s="299">
        <v>1864340.55</v>
      </c>
      <c r="J449" s="299">
        <v>1864340.55</v>
      </c>
      <c r="K449" s="300">
        <v>0</v>
      </c>
      <c r="L449" s="270"/>
      <c r="M449" s="271"/>
      <c r="N449" s="276"/>
      <c r="O449" s="271"/>
      <c r="P449" s="271"/>
    </row>
    <row r="450" s="217" customFormat="1" ht="31.2" spans="1:16">
      <c r="A450" s="288"/>
      <c r="B450" s="289" t="s">
        <v>149</v>
      </c>
      <c r="C450" s="289" t="s">
        <v>193</v>
      </c>
      <c r="D450" s="289" t="s">
        <v>150</v>
      </c>
      <c r="E450" s="294" t="s">
        <v>599</v>
      </c>
      <c r="F450" s="310"/>
      <c r="G450" s="273"/>
      <c r="H450" s="273"/>
      <c r="I450" s="299">
        <v>1594740.55</v>
      </c>
      <c r="J450" s="299">
        <v>1594740.55</v>
      </c>
      <c r="K450" s="300">
        <v>0</v>
      </c>
      <c r="L450" s="274"/>
      <c r="M450" s="275"/>
      <c r="N450" s="276"/>
      <c r="O450" s="275"/>
      <c r="P450" s="275"/>
    </row>
    <row r="451" s="217" customFormat="1" ht="46.8" spans="1:16">
      <c r="A451" s="288"/>
      <c r="B451" s="289" t="s">
        <v>149</v>
      </c>
      <c r="C451" s="289" t="s">
        <v>193</v>
      </c>
      <c r="D451" s="289" t="s">
        <v>150</v>
      </c>
      <c r="E451" s="294" t="s">
        <v>597</v>
      </c>
      <c r="F451" s="310"/>
      <c r="G451" s="273"/>
      <c r="H451" s="273"/>
      <c r="I451" s="299">
        <v>269600</v>
      </c>
      <c r="J451" s="299">
        <v>269600</v>
      </c>
      <c r="K451" s="300">
        <v>0</v>
      </c>
      <c r="L451" s="274" t="s">
        <v>598</v>
      </c>
      <c r="M451" s="275"/>
      <c r="N451" s="276"/>
      <c r="O451" s="275"/>
      <c r="P451" s="275"/>
    </row>
    <row r="452" s="217" customFormat="1" ht="15.6" spans="1:16">
      <c r="A452" s="307" t="s">
        <v>725</v>
      </c>
      <c r="B452" s="289"/>
      <c r="C452" s="289"/>
      <c r="D452" s="289"/>
      <c r="E452" s="310"/>
      <c r="F452" s="310"/>
      <c r="G452" s="273"/>
      <c r="H452" s="273"/>
      <c r="I452" s="299">
        <f>SUM(I453:I456)</f>
        <v>29614130</v>
      </c>
      <c r="J452" s="299">
        <f>SUM(J453:J456)</f>
        <v>25024130</v>
      </c>
      <c r="K452" s="300">
        <v>4590000</v>
      </c>
      <c r="L452" s="270"/>
      <c r="M452" s="271"/>
      <c r="N452" s="276"/>
      <c r="O452" s="318"/>
      <c r="P452" s="318"/>
    </row>
    <row r="453" s="217" customFormat="1" ht="46.8" spans="1:16">
      <c r="A453" s="288"/>
      <c r="B453" s="289" t="s">
        <v>149</v>
      </c>
      <c r="C453" s="289" t="s">
        <v>178</v>
      </c>
      <c r="D453" s="289" t="s">
        <v>150</v>
      </c>
      <c r="E453" s="294" t="s">
        <v>597</v>
      </c>
      <c r="F453" s="310"/>
      <c r="G453" s="273"/>
      <c r="H453" s="273"/>
      <c r="I453" s="299">
        <v>1025000</v>
      </c>
      <c r="J453" s="299">
        <v>1025000</v>
      </c>
      <c r="K453" s="300">
        <v>0</v>
      </c>
      <c r="L453" s="274" t="s">
        <v>598</v>
      </c>
      <c r="M453" s="275"/>
      <c r="N453" s="276"/>
      <c r="O453" s="275"/>
      <c r="P453" s="275"/>
    </row>
    <row r="454" s="217" customFormat="1" ht="46.8" spans="1:16">
      <c r="A454" s="288"/>
      <c r="B454" s="289" t="s">
        <v>149</v>
      </c>
      <c r="C454" s="289" t="s">
        <v>178</v>
      </c>
      <c r="D454" s="289" t="s">
        <v>150</v>
      </c>
      <c r="E454" s="294" t="s">
        <v>600</v>
      </c>
      <c r="F454" s="310"/>
      <c r="G454" s="273"/>
      <c r="H454" s="273"/>
      <c r="I454" s="299">
        <v>14425769</v>
      </c>
      <c r="J454" s="299">
        <v>14425769</v>
      </c>
      <c r="K454" s="300">
        <v>0</v>
      </c>
      <c r="L454" s="274"/>
      <c r="M454" s="275"/>
      <c r="N454" s="276"/>
      <c r="O454" s="275"/>
      <c r="P454" s="275"/>
    </row>
    <row r="455" s="217" customFormat="1" ht="31.2" spans="1:16">
      <c r="A455" s="288"/>
      <c r="B455" s="289" t="s">
        <v>149</v>
      </c>
      <c r="C455" s="289" t="s">
        <v>178</v>
      </c>
      <c r="D455" s="289" t="s">
        <v>150</v>
      </c>
      <c r="E455" s="294" t="s">
        <v>599</v>
      </c>
      <c r="F455" s="310"/>
      <c r="G455" s="273"/>
      <c r="H455" s="273"/>
      <c r="I455" s="299">
        <v>9573361</v>
      </c>
      <c r="J455" s="299">
        <v>9573361</v>
      </c>
      <c r="K455" s="300">
        <v>0</v>
      </c>
      <c r="L455" s="274"/>
      <c r="M455" s="275"/>
      <c r="N455" s="276"/>
      <c r="O455" s="275"/>
      <c r="P455" s="275"/>
    </row>
    <row r="456" s="217" customFormat="1" ht="31.2" spans="1:16">
      <c r="A456" s="288"/>
      <c r="B456" s="289" t="s">
        <v>149</v>
      </c>
      <c r="C456" s="289" t="s">
        <v>178</v>
      </c>
      <c r="D456" s="289" t="s">
        <v>150</v>
      </c>
      <c r="E456" s="310"/>
      <c r="F456" s="294" t="s">
        <v>726</v>
      </c>
      <c r="G456" s="273"/>
      <c r="H456" s="273"/>
      <c r="I456" s="299">
        <v>4590000</v>
      </c>
      <c r="J456" s="299"/>
      <c r="K456" s="300">
        <v>4590000</v>
      </c>
      <c r="L456" s="274"/>
      <c r="M456" s="275"/>
      <c r="N456" s="276"/>
      <c r="O456" s="275"/>
      <c r="P456" s="275"/>
    </row>
    <row r="457" s="217" customFormat="1" ht="62.4" spans="1:16">
      <c r="A457" s="307" t="s">
        <v>727</v>
      </c>
      <c r="B457" s="289"/>
      <c r="C457" s="289"/>
      <c r="D457" s="289"/>
      <c r="E457" s="310"/>
      <c r="F457" s="310"/>
      <c r="G457" s="273"/>
      <c r="H457" s="273"/>
      <c r="I457" s="299">
        <v>961221.7</v>
      </c>
      <c r="J457" s="299">
        <v>961221.7</v>
      </c>
      <c r="K457" s="300">
        <v>0</v>
      </c>
      <c r="L457" s="270"/>
      <c r="M457" s="271"/>
      <c r="N457" s="276"/>
      <c r="O457" s="271"/>
      <c r="P457" s="271"/>
    </row>
    <row r="458" s="217" customFormat="1" ht="46.8" spans="1:16">
      <c r="A458" s="288"/>
      <c r="B458" s="289" t="s">
        <v>134</v>
      </c>
      <c r="C458" s="289" t="s">
        <v>135</v>
      </c>
      <c r="D458" s="289" t="s">
        <v>150</v>
      </c>
      <c r="E458" s="294" t="s">
        <v>597</v>
      </c>
      <c r="F458" s="310"/>
      <c r="G458" s="273"/>
      <c r="H458" s="273"/>
      <c r="I458" s="299">
        <v>138760</v>
      </c>
      <c r="J458" s="299">
        <v>138760</v>
      </c>
      <c r="K458" s="300">
        <v>0</v>
      </c>
      <c r="L458" s="274" t="s">
        <v>598</v>
      </c>
      <c r="M458" s="275"/>
      <c r="N458" s="276"/>
      <c r="O458" s="275"/>
      <c r="P458" s="275"/>
    </row>
    <row r="459" s="217" customFormat="1" ht="31.2" spans="1:16">
      <c r="A459" s="288"/>
      <c r="B459" s="289" t="s">
        <v>134</v>
      </c>
      <c r="C459" s="289" t="s">
        <v>135</v>
      </c>
      <c r="D459" s="289" t="s">
        <v>150</v>
      </c>
      <c r="E459" s="294" t="s">
        <v>599</v>
      </c>
      <c r="F459" s="310"/>
      <c r="G459" s="273"/>
      <c r="H459" s="273"/>
      <c r="I459" s="299">
        <v>822461.7</v>
      </c>
      <c r="J459" s="299">
        <v>822461.7</v>
      </c>
      <c r="K459" s="300">
        <v>0</v>
      </c>
      <c r="L459" s="274"/>
      <c r="M459" s="275"/>
      <c r="N459" s="276"/>
      <c r="O459" s="275"/>
      <c r="P459" s="275"/>
    </row>
    <row r="460" s="217" customFormat="1" customHeight="1" spans="1:16">
      <c r="A460" s="307" t="s">
        <v>728</v>
      </c>
      <c r="B460" s="289"/>
      <c r="C460" s="289"/>
      <c r="D460" s="289"/>
      <c r="E460" s="310"/>
      <c r="F460" s="310"/>
      <c r="G460" s="273"/>
      <c r="H460" s="273"/>
      <c r="I460" s="299">
        <v>27205720.01</v>
      </c>
      <c r="J460" s="299">
        <v>25455720.01</v>
      </c>
      <c r="K460" s="300">
        <v>1750000</v>
      </c>
      <c r="L460" s="270"/>
      <c r="M460" s="271"/>
      <c r="N460" s="276"/>
      <c r="O460" s="271"/>
      <c r="P460" s="271"/>
    </row>
    <row r="461" s="217" customFormat="1" customHeight="1" spans="1:16">
      <c r="A461" s="288"/>
      <c r="B461" s="289" t="s">
        <v>149</v>
      </c>
      <c r="C461" s="289" t="s">
        <v>150</v>
      </c>
      <c r="D461" s="289" t="s">
        <v>200</v>
      </c>
      <c r="E461" s="294" t="s">
        <v>600</v>
      </c>
      <c r="F461" s="310"/>
      <c r="G461" s="273"/>
      <c r="H461" s="273"/>
      <c r="I461" s="299">
        <v>239670</v>
      </c>
      <c r="J461" s="299">
        <v>239670</v>
      </c>
      <c r="K461" s="300">
        <v>0</v>
      </c>
      <c r="L461" s="274"/>
      <c r="M461" s="275"/>
      <c r="N461" s="276"/>
      <c r="O461" s="275"/>
      <c r="P461" s="275"/>
    </row>
    <row r="462" s="217" customFormat="1" customHeight="1" spans="1:16">
      <c r="A462" s="288"/>
      <c r="B462" s="289" t="s">
        <v>149</v>
      </c>
      <c r="C462" s="289" t="s">
        <v>150</v>
      </c>
      <c r="D462" s="289" t="s">
        <v>200</v>
      </c>
      <c r="E462" s="294" t="s">
        <v>597</v>
      </c>
      <c r="F462" s="310"/>
      <c r="G462" s="273"/>
      <c r="H462" s="273"/>
      <c r="I462" s="299">
        <v>2857480</v>
      </c>
      <c r="J462" s="299">
        <v>2857480</v>
      </c>
      <c r="K462" s="300">
        <v>0</v>
      </c>
      <c r="L462" s="274" t="s">
        <v>598</v>
      </c>
      <c r="M462" s="275"/>
      <c r="N462" s="276"/>
      <c r="O462" s="275"/>
      <c r="P462" s="275"/>
    </row>
    <row r="463" s="217" customFormat="1" customHeight="1" spans="1:16">
      <c r="A463" s="288"/>
      <c r="B463" s="289" t="s">
        <v>149</v>
      </c>
      <c r="C463" s="289" t="s">
        <v>150</v>
      </c>
      <c r="D463" s="289" t="s">
        <v>200</v>
      </c>
      <c r="E463" s="294" t="s">
        <v>599</v>
      </c>
      <c r="F463" s="310"/>
      <c r="G463" s="273"/>
      <c r="H463" s="273"/>
      <c r="I463" s="299">
        <v>12718570.01</v>
      </c>
      <c r="J463" s="299">
        <v>12718570.01</v>
      </c>
      <c r="K463" s="300">
        <v>0</v>
      </c>
      <c r="L463" s="274"/>
      <c r="M463" s="275"/>
      <c r="N463" s="276"/>
      <c r="O463" s="275"/>
      <c r="P463" s="275"/>
    </row>
    <row r="464" s="217" customFormat="1" ht="46.8" spans="1:16">
      <c r="A464" s="288"/>
      <c r="B464" s="289" t="s">
        <v>149</v>
      </c>
      <c r="C464" s="289" t="s">
        <v>150</v>
      </c>
      <c r="D464" s="289" t="s">
        <v>200</v>
      </c>
      <c r="E464" s="310"/>
      <c r="F464" s="310" t="s">
        <v>729</v>
      </c>
      <c r="G464" s="273"/>
      <c r="H464" s="273"/>
      <c r="I464" s="299">
        <v>1750000</v>
      </c>
      <c r="J464" s="299">
        <v>0</v>
      </c>
      <c r="K464" s="300">
        <v>1750000</v>
      </c>
      <c r="L464" s="270"/>
      <c r="M464" s="271"/>
      <c r="N464" s="276">
        <f>I464-G464</f>
        <v>1750000</v>
      </c>
      <c r="O464" s="271"/>
      <c r="P464" s="271"/>
    </row>
    <row r="465" s="217" customFormat="1" ht="31.2" spans="1:16">
      <c r="A465" s="288"/>
      <c r="B465" s="289" t="s">
        <v>149</v>
      </c>
      <c r="C465" s="289" t="s">
        <v>150</v>
      </c>
      <c r="D465" s="289" t="s">
        <v>200</v>
      </c>
      <c r="E465" s="310"/>
      <c r="F465" s="294" t="s">
        <v>730</v>
      </c>
      <c r="G465" s="273">
        <v>8950000</v>
      </c>
      <c r="H465" s="273">
        <v>9640000</v>
      </c>
      <c r="I465" s="299">
        <v>9640000</v>
      </c>
      <c r="J465" s="299">
        <v>9640000</v>
      </c>
      <c r="K465" s="300">
        <v>0</v>
      </c>
      <c r="L465" s="274" t="s">
        <v>731</v>
      </c>
      <c r="M465" s="274" t="s">
        <v>732</v>
      </c>
      <c r="N465" s="276">
        <f>I465-G465</f>
        <v>690000</v>
      </c>
      <c r="O465" s="275"/>
      <c r="P465" s="275"/>
    </row>
    <row r="466" s="217" customFormat="1" ht="15.6" spans="1:16">
      <c r="A466" s="307" t="s">
        <v>733</v>
      </c>
      <c r="B466" s="289"/>
      <c r="C466" s="289"/>
      <c r="D466" s="289"/>
      <c r="E466" s="310"/>
      <c r="F466" s="310"/>
      <c r="G466" s="273"/>
      <c r="H466" s="273"/>
      <c r="I466" s="299">
        <v>2468980.12</v>
      </c>
      <c r="J466" s="299">
        <v>2468980.12</v>
      </c>
      <c r="K466" s="300">
        <v>0</v>
      </c>
      <c r="L466" s="270"/>
      <c r="M466" s="271"/>
      <c r="N466" s="276"/>
      <c r="O466" s="271"/>
      <c r="P466" s="271"/>
    </row>
    <row r="467" s="217" customFormat="1" ht="46.8" spans="1:16">
      <c r="A467" s="288"/>
      <c r="B467" s="289" t="s">
        <v>134</v>
      </c>
      <c r="C467" s="289" t="s">
        <v>178</v>
      </c>
      <c r="D467" s="289" t="s">
        <v>150</v>
      </c>
      <c r="E467" s="294" t="s">
        <v>597</v>
      </c>
      <c r="F467" s="310"/>
      <c r="G467" s="273"/>
      <c r="H467" s="273"/>
      <c r="I467" s="299">
        <v>356720</v>
      </c>
      <c r="J467" s="299">
        <v>356720</v>
      </c>
      <c r="K467" s="300">
        <v>0</v>
      </c>
      <c r="L467" s="274" t="s">
        <v>598</v>
      </c>
      <c r="M467" s="275"/>
      <c r="N467" s="276"/>
      <c r="O467" s="275"/>
      <c r="P467" s="275"/>
    </row>
    <row r="468" s="217" customFormat="1" ht="31.2" spans="1:16">
      <c r="A468" s="288"/>
      <c r="B468" s="289" t="s">
        <v>134</v>
      </c>
      <c r="C468" s="289" t="s">
        <v>178</v>
      </c>
      <c r="D468" s="289" t="s">
        <v>150</v>
      </c>
      <c r="E468" s="294" t="s">
        <v>599</v>
      </c>
      <c r="F468" s="310"/>
      <c r="G468" s="273"/>
      <c r="H468" s="273"/>
      <c r="I468" s="299">
        <v>2035480.12</v>
      </c>
      <c r="J468" s="299">
        <v>2035480.12</v>
      </c>
      <c r="K468" s="300">
        <v>0</v>
      </c>
      <c r="L468" s="274"/>
      <c r="M468" s="275"/>
      <c r="N468" s="276"/>
      <c r="O468" s="275"/>
      <c r="P468" s="275"/>
    </row>
    <row r="469" s="217" customFormat="1" ht="46.8" spans="1:16">
      <c r="A469" s="288"/>
      <c r="B469" s="289" t="s">
        <v>134</v>
      </c>
      <c r="C469" s="289" t="s">
        <v>178</v>
      </c>
      <c r="D469" s="289" t="s">
        <v>150</v>
      </c>
      <c r="E469" s="294" t="s">
        <v>600</v>
      </c>
      <c r="F469" s="310"/>
      <c r="G469" s="273"/>
      <c r="H469" s="273"/>
      <c r="I469" s="299">
        <v>76780</v>
      </c>
      <c r="J469" s="299">
        <v>76780</v>
      </c>
      <c r="K469" s="300">
        <v>0</v>
      </c>
      <c r="L469" s="274"/>
      <c r="M469" s="275"/>
      <c r="N469" s="276"/>
      <c r="O469" s="275"/>
      <c r="P469" s="275"/>
    </row>
    <row r="470" s="217" customFormat="1" customHeight="1" spans="1:16">
      <c r="A470" s="307" t="s">
        <v>734</v>
      </c>
      <c r="B470" s="289"/>
      <c r="C470" s="289"/>
      <c r="D470" s="289"/>
      <c r="E470" s="310"/>
      <c r="F470" s="310"/>
      <c r="G470" s="273"/>
      <c r="H470" s="273"/>
      <c r="I470" s="299">
        <v>4733814.26</v>
      </c>
      <c r="J470" s="299">
        <v>4733814.26</v>
      </c>
      <c r="K470" s="300">
        <v>0</v>
      </c>
      <c r="L470" s="270"/>
      <c r="M470" s="271"/>
      <c r="N470" s="276"/>
      <c r="O470" s="271"/>
      <c r="P470" s="271"/>
    </row>
    <row r="471" s="217" customFormat="1" customHeight="1" spans="1:16">
      <c r="A471" s="288"/>
      <c r="B471" s="289" t="s">
        <v>149</v>
      </c>
      <c r="C471" s="289" t="s">
        <v>150</v>
      </c>
      <c r="D471" s="289" t="s">
        <v>150</v>
      </c>
      <c r="E471" s="294" t="s">
        <v>599</v>
      </c>
      <c r="F471" s="310"/>
      <c r="G471" s="273"/>
      <c r="H471" s="273"/>
      <c r="I471" s="299">
        <v>1863814.26</v>
      </c>
      <c r="J471" s="299">
        <v>1863814.26</v>
      </c>
      <c r="K471" s="300">
        <v>0</v>
      </c>
      <c r="L471" s="274"/>
      <c r="M471" s="275"/>
      <c r="N471" s="276"/>
      <c r="O471" s="275"/>
      <c r="P471" s="275"/>
    </row>
    <row r="472" s="217" customFormat="1" customHeight="1" spans="1:16">
      <c r="A472" s="288"/>
      <c r="B472" s="289" t="s">
        <v>149</v>
      </c>
      <c r="C472" s="289" t="s">
        <v>150</v>
      </c>
      <c r="D472" s="289" t="s">
        <v>150</v>
      </c>
      <c r="E472" s="294" t="s">
        <v>597</v>
      </c>
      <c r="F472" s="310"/>
      <c r="G472" s="273"/>
      <c r="H472" s="273"/>
      <c r="I472" s="299">
        <v>320000</v>
      </c>
      <c r="J472" s="299">
        <v>320000</v>
      </c>
      <c r="K472" s="300">
        <v>0</v>
      </c>
      <c r="L472" s="274" t="s">
        <v>598</v>
      </c>
      <c r="M472" s="275"/>
      <c r="N472" s="276"/>
      <c r="O472" s="275"/>
      <c r="P472" s="275"/>
    </row>
    <row r="473" s="217" customFormat="1" customHeight="1" spans="1:16">
      <c r="A473" s="288"/>
      <c r="B473" s="289" t="s">
        <v>149</v>
      </c>
      <c r="C473" s="289" t="s">
        <v>150</v>
      </c>
      <c r="D473" s="289" t="s">
        <v>200</v>
      </c>
      <c r="E473" s="310"/>
      <c r="F473" s="294" t="s">
        <v>735</v>
      </c>
      <c r="G473" s="273">
        <v>2550000</v>
      </c>
      <c r="H473" s="273">
        <v>2550000</v>
      </c>
      <c r="I473" s="299">
        <v>2550000</v>
      </c>
      <c r="J473" s="299">
        <v>2550000</v>
      </c>
      <c r="K473" s="300">
        <v>0</v>
      </c>
      <c r="L473" s="274" t="s">
        <v>736</v>
      </c>
      <c r="M473" s="275"/>
      <c r="N473" s="276">
        <f t="shared" ref="N473:N476" si="17">I473-G473</f>
        <v>0</v>
      </c>
      <c r="O473" s="275"/>
      <c r="P473" s="275"/>
    </row>
    <row r="474" s="217" customFormat="1" customHeight="1" spans="1:16">
      <c r="A474" s="307" t="s">
        <v>737</v>
      </c>
      <c r="B474" s="289"/>
      <c r="C474" s="289"/>
      <c r="D474" s="289"/>
      <c r="E474" s="310"/>
      <c r="F474" s="310"/>
      <c r="G474" s="273"/>
      <c r="H474" s="273"/>
      <c r="I474" s="299">
        <v>11569400</v>
      </c>
      <c r="J474" s="299">
        <v>11569400</v>
      </c>
      <c r="K474" s="300">
        <v>0</v>
      </c>
      <c r="L474" s="270"/>
      <c r="M474" s="271"/>
      <c r="N474" s="276"/>
      <c r="O474" s="271"/>
      <c r="P474" s="271"/>
    </row>
    <row r="475" s="217" customFormat="1" customHeight="1" spans="1:16">
      <c r="A475" s="288"/>
      <c r="B475" s="289" t="s">
        <v>323</v>
      </c>
      <c r="C475" s="289" t="s">
        <v>193</v>
      </c>
      <c r="D475" s="289" t="s">
        <v>136</v>
      </c>
      <c r="E475" s="310"/>
      <c r="F475" s="294" t="s">
        <v>738</v>
      </c>
      <c r="G475" s="273">
        <v>5300000</v>
      </c>
      <c r="H475" s="273">
        <v>5300000</v>
      </c>
      <c r="I475" s="299">
        <v>5300000</v>
      </c>
      <c r="J475" s="299">
        <v>5300000</v>
      </c>
      <c r="K475" s="300">
        <v>0</v>
      </c>
      <c r="L475" s="274" t="s">
        <v>739</v>
      </c>
      <c r="M475" s="275"/>
      <c r="N475" s="276">
        <f t="shared" si="17"/>
        <v>0</v>
      </c>
      <c r="O475" s="275"/>
      <c r="P475" s="275"/>
    </row>
    <row r="476" s="217" customFormat="1" customHeight="1" spans="1:16">
      <c r="A476" s="288"/>
      <c r="B476" s="289" t="s">
        <v>323</v>
      </c>
      <c r="C476" s="289" t="s">
        <v>193</v>
      </c>
      <c r="D476" s="289" t="s">
        <v>136</v>
      </c>
      <c r="E476" s="310"/>
      <c r="F476" s="294" t="s">
        <v>740</v>
      </c>
      <c r="G476" s="273">
        <v>6478760</v>
      </c>
      <c r="H476" s="273">
        <v>6478760</v>
      </c>
      <c r="I476" s="299">
        <v>6269400</v>
      </c>
      <c r="J476" s="299">
        <v>6269400</v>
      </c>
      <c r="K476" s="300">
        <v>0</v>
      </c>
      <c r="L476" s="274" t="s">
        <v>741</v>
      </c>
      <c r="M476" s="274" t="s">
        <v>742</v>
      </c>
      <c r="N476" s="276">
        <f t="shared" si="17"/>
        <v>-209360</v>
      </c>
      <c r="O476" s="275"/>
      <c r="P476" s="275"/>
    </row>
    <row r="477" s="217" customFormat="1" customHeight="1" spans="1:16">
      <c r="A477" s="307" t="s">
        <v>743</v>
      </c>
      <c r="B477" s="289"/>
      <c r="C477" s="289"/>
      <c r="D477" s="289"/>
      <c r="E477" s="310"/>
      <c r="F477" s="310"/>
      <c r="G477" s="273"/>
      <c r="H477" s="273"/>
      <c r="I477" s="299">
        <v>3810000</v>
      </c>
      <c r="J477" s="299">
        <v>3810000</v>
      </c>
      <c r="K477" s="300">
        <v>0</v>
      </c>
      <c r="L477" s="270"/>
      <c r="M477" s="271"/>
      <c r="N477" s="276"/>
      <c r="O477" s="271"/>
      <c r="P477" s="271"/>
    </row>
    <row r="478" s="217" customFormat="1" customHeight="1" spans="1:16">
      <c r="A478" s="288"/>
      <c r="B478" s="289" t="s">
        <v>323</v>
      </c>
      <c r="C478" s="289" t="s">
        <v>193</v>
      </c>
      <c r="D478" s="289" t="s">
        <v>136</v>
      </c>
      <c r="E478" s="310"/>
      <c r="F478" s="294" t="s">
        <v>738</v>
      </c>
      <c r="G478" s="273">
        <v>3834000</v>
      </c>
      <c r="H478" s="273">
        <v>3864000</v>
      </c>
      <c r="I478" s="299">
        <v>3810000</v>
      </c>
      <c r="J478" s="299">
        <v>3810000</v>
      </c>
      <c r="K478" s="300">
        <v>0</v>
      </c>
      <c r="L478" s="274" t="s">
        <v>744</v>
      </c>
      <c r="M478" s="274" t="s">
        <v>745</v>
      </c>
      <c r="N478" s="276">
        <f>I478-G478</f>
        <v>-24000</v>
      </c>
      <c r="O478" s="275">
        <v>3</v>
      </c>
      <c r="P478" s="275"/>
    </row>
    <row r="479" s="217" customFormat="1" customHeight="1" spans="1:16">
      <c r="A479" s="307" t="s">
        <v>746</v>
      </c>
      <c r="B479" s="289"/>
      <c r="C479" s="289"/>
      <c r="D479" s="289"/>
      <c r="E479" s="310"/>
      <c r="F479" s="310"/>
      <c r="G479" s="273"/>
      <c r="H479" s="273"/>
      <c r="I479" s="299">
        <v>12726120.75</v>
      </c>
      <c r="J479" s="299">
        <v>12726120.75</v>
      </c>
      <c r="K479" s="300">
        <v>0</v>
      </c>
      <c r="L479" s="270"/>
      <c r="M479" s="271"/>
      <c r="N479" s="276"/>
      <c r="O479" s="271"/>
      <c r="P479" s="271"/>
    </row>
    <row r="480" s="217" customFormat="1" customHeight="1" spans="1:16">
      <c r="A480" s="288"/>
      <c r="B480" s="289" t="s">
        <v>134</v>
      </c>
      <c r="C480" s="289" t="s">
        <v>135</v>
      </c>
      <c r="D480" s="289" t="s">
        <v>150</v>
      </c>
      <c r="E480" s="294" t="s">
        <v>600</v>
      </c>
      <c r="F480" s="310"/>
      <c r="G480" s="273"/>
      <c r="H480" s="273"/>
      <c r="I480" s="299">
        <v>3207192</v>
      </c>
      <c r="J480" s="299">
        <v>3207192</v>
      </c>
      <c r="K480" s="300">
        <v>0</v>
      </c>
      <c r="L480" s="274"/>
      <c r="M480" s="275"/>
      <c r="N480" s="276"/>
      <c r="O480" s="275"/>
      <c r="P480" s="275"/>
    </row>
    <row r="481" s="217" customFormat="1" customHeight="1" spans="1:16">
      <c r="A481" s="288"/>
      <c r="B481" s="289" t="s">
        <v>134</v>
      </c>
      <c r="C481" s="289" t="s">
        <v>135</v>
      </c>
      <c r="D481" s="289" t="s">
        <v>150</v>
      </c>
      <c r="E481" s="294" t="s">
        <v>599</v>
      </c>
      <c r="F481" s="310"/>
      <c r="G481" s="273"/>
      <c r="H481" s="273"/>
      <c r="I481" s="299">
        <v>8730408.75</v>
      </c>
      <c r="J481" s="299">
        <v>8730408.75</v>
      </c>
      <c r="K481" s="300">
        <v>0</v>
      </c>
      <c r="L481" s="274"/>
      <c r="M481" s="275"/>
      <c r="N481" s="276"/>
      <c r="O481" s="275"/>
      <c r="P481" s="275"/>
    </row>
    <row r="482" s="217" customFormat="1" customHeight="1" spans="1:16">
      <c r="A482" s="288"/>
      <c r="B482" s="289" t="s">
        <v>134</v>
      </c>
      <c r="C482" s="289" t="s">
        <v>135</v>
      </c>
      <c r="D482" s="289" t="s">
        <v>150</v>
      </c>
      <c r="E482" s="294" t="s">
        <v>597</v>
      </c>
      <c r="F482" s="310"/>
      <c r="G482" s="273"/>
      <c r="H482" s="273"/>
      <c r="I482" s="299">
        <v>788520</v>
      </c>
      <c r="J482" s="299">
        <v>788520</v>
      </c>
      <c r="K482" s="300">
        <v>0</v>
      </c>
      <c r="L482" s="274" t="s">
        <v>598</v>
      </c>
      <c r="M482" s="275"/>
      <c r="N482" s="276"/>
      <c r="O482" s="275"/>
      <c r="P482" s="275"/>
    </row>
    <row r="483" s="217" customFormat="1" customHeight="1" spans="1:16">
      <c r="A483" s="307" t="s">
        <v>747</v>
      </c>
      <c r="B483" s="289"/>
      <c r="C483" s="289"/>
      <c r="D483" s="289"/>
      <c r="E483" s="310"/>
      <c r="F483" s="310"/>
      <c r="G483" s="273"/>
      <c r="H483" s="273"/>
      <c r="I483" s="299">
        <f>SUM(I484:I486)</f>
        <v>6920820.47</v>
      </c>
      <c r="J483" s="299">
        <f>SUM(J484:J486)</f>
        <v>6920820.47</v>
      </c>
      <c r="K483" s="300">
        <v>0</v>
      </c>
      <c r="L483" s="270"/>
      <c r="M483" s="271"/>
      <c r="N483" s="276"/>
      <c r="O483" s="318"/>
      <c r="P483" s="318"/>
    </row>
    <row r="484" s="217" customFormat="1" customHeight="1" spans="1:16">
      <c r="A484" s="288"/>
      <c r="B484" s="289" t="s">
        <v>149</v>
      </c>
      <c r="C484" s="289" t="s">
        <v>150</v>
      </c>
      <c r="D484" s="289" t="s">
        <v>150</v>
      </c>
      <c r="E484" s="294" t="s">
        <v>600</v>
      </c>
      <c r="F484" s="310"/>
      <c r="G484" s="273"/>
      <c r="H484" s="273"/>
      <c r="I484" s="299">
        <v>3196254</v>
      </c>
      <c r="J484" s="299">
        <v>3196254</v>
      </c>
      <c r="K484" s="300">
        <v>0</v>
      </c>
      <c r="L484" s="274"/>
      <c r="M484" s="275"/>
      <c r="N484" s="276"/>
      <c r="O484" s="275"/>
      <c r="P484" s="275"/>
    </row>
    <row r="485" s="217" customFormat="1" customHeight="1" spans="1:16">
      <c r="A485" s="288"/>
      <c r="B485" s="289" t="s">
        <v>149</v>
      </c>
      <c r="C485" s="289" t="s">
        <v>150</v>
      </c>
      <c r="D485" s="289" t="s">
        <v>150</v>
      </c>
      <c r="E485" s="294" t="s">
        <v>599</v>
      </c>
      <c r="F485" s="310"/>
      <c r="G485" s="273"/>
      <c r="H485" s="273"/>
      <c r="I485" s="299">
        <v>3379566.47</v>
      </c>
      <c r="J485" s="299">
        <v>3379566.47</v>
      </c>
      <c r="K485" s="300">
        <v>0</v>
      </c>
      <c r="L485" s="274"/>
      <c r="M485" s="275"/>
      <c r="N485" s="276"/>
      <c r="O485" s="275"/>
      <c r="P485" s="275"/>
    </row>
    <row r="486" s="217" customFormat="1" customHeight="1" spans="1:16">
      <c r="A486" s="288"/>
      <c r="B486" s="289" t="s">
        <v>149</v>
      </c>
      <c r="C486" s="289" t="s">
        <v>150</v>
      </c>
      <c r="D486" s="289" t="s">
        <v>150</v>
      </c>
      <c r="E486" s="294" t="s">
        <v>597</v>
      </c>
      <c r="F486" s="310"/>
      <c r="G486" s="273"/>
      <c r="H486" s="273"/>
      <c r="I486" s="299">
        <v>345000</v>
      </c>
      <c r="J486" s="299">
        <v>345000</v>
      </c>
      <c r="K486" s="300">
        <v>0</v>
      </c>
      <c r="L486" s="274" t="s">
        <v>598</v>
      </c>
      <c r="M486" s="275"/>
      <c r="N486" s="276"/>
      <c r="O486" s="275"/>
      <c r="P486" s="275"/>
    </row>
    <row r="487" s="217" customFormat="1" customHeight="1" spans="1:16">
      <c r="A487" s="307" t="s">
        <v>748</v>
      </c>
      <c r="B487" s="289"/>
      <c r="C487" s="289"/>
      <c r="D487" s="289"/>
      <c r="E487" s="310"/>
      <c r="F487" s="310"/>
      <c r="G487" s="273"/>
      <c r="H487" s="273"/>
      <c r="I487" s="299">
        <v>1693600.53</v>
      </c>
      <c r="J487" s="299">
        <v>693600.53</v>
      </c>
      <c r="K487" s="300">
        <v>1000000</v>
      </c>
      <c r="L487" s="270"/>
      <c r="M487" s="271"/>
      <c r="N487" s="276"/>
      <c r="O487" s="271"/>
      <c r="P487" s="271"/>
    </row>
    <row r="488" s="217" customFormat="1" customHeight="1" spans="1:16">
      <c r="A488" s="288"/>
      <c r="B488" s="289" t="s">
        <v>134</v>
      </c>
      <c r="C488" s="289" t="s">
        <v>135</v>
      </c>
      <c r="D488" s="289" t="s">
        <v>150</v>
      </c>
      <c r="E488" s="294" t="s">
        <v>599</v>
      </c>
      <c r="F488" s="310"/>
      <c r="G488" s="273"/>
      <c r="H488" s="273"/>
      <c r="I488" s="299">
        <v>582400.53</v>
      </c>
      <c r="J488" s="299">
        <v>582400.53</v>
      </c>
      <c r="K488" s="300">
        <v>0</v>
      </c>
      <c r="L488" s="274"/>
      <c r="M488" s="275"/>
      <c r="N488" s="276"/>
      <c r="O488" s="275"/>
      <c r="P488" s="275"/>
    </row>
    <row r="489" s="217" customFormat="1" customHeight="1" spans="1:16">
      <c r="A489" s="288"/>
      <c r="B489" s="289" t="s">
        <v>134</v>
      </c>
      <c r="C489" s="289" t="s">
        <v>135</v>
      </c>
      <c r="D489" s="289" t="s">
        <v>150</v>
      </c>
      <c r="E489" s="294" t="s">
        <v>597</v>
      </c>
      <c r="F489" s="310"/>
      <c r="G489" s="273"/>
      <c r="H489" s="273"/>
      <c r="I489" s="299">
        <v>111200</v>
      </c>
      <c r="J489" s="299">
        <v>111200</v>
      </c>
      <c r="K489" s="300">
        <v>0</v>
      </c>
      <c r="L489" s="274" t="s">
        <v>598</v>
      </c>
      <c r="M489" s="275"/>
      <c r="N489" s="276"/>
      <c r="O489" s="275"/>
      <c r="P489" s="275"/>
    </row>
    <row r="490" s="217" customFormat="1" customHeight="1" spans="1:16">
      <c r="A490" s="288"/>
      <c r="B490" s="289" t="s">
        <v>134</v>
      </c>
      <c r="C490" s="289" t="s">
        <v>135</v>
      </c>
      <c r="D490" s="289" t="s">
        <v>136</v>
      </c>
      <c r="E490" s="310"/>
      <c r="F490" s="294" t="s">
        <v>749</v>
      </c>
      <c r="G490" s="273"/>
      <c r="H490" s="273"/>
      <c r="I490" s="299">
        <v>1000000</v>
      </c>
      <c r="J490" s="299">
        <v>0</v>
      </c>
      <c r="K490" s="300">
        <v>1000000</v>
      </c>
      <c r="L490" s="270"/>
      <c r="M490" s="271"/>
      <c r="N490" s="276">
        <f>I490-G490</f>
        <v>1000000</v>
      </c>
      <c r="O490" s="271"/>
      <c r="P490" s="271"/>
    </row>
    <row r="491" s="217" customFormat="1" customHeight="1" spans="1:16">
      <c r="A491" s="307" t="s">
        <v>750</v>
      </c>
      <c r="B491" s="289"/>
      <c r="C491" s="289"/>
      <c r="D491" s="289"/>
      <c r="E491" s="310"/>
      <c r="F491" s="310"/>
      <c r="G491" s="273"/>
      <c r="H491" s="273"/>
      <c r="I491" s="299">
        <v>1335675.8</v>
      </c>
      <c r="J491" s="299">
        <v>1155675.8</v>
      </c>
      <c r="K491" s="300">
        <v>180000</v>
      </c>
      <c r="L491" s="270"/>
      <c r="M491" s="271"/>
      <c r="N491" s="276"/>
      <c r="O491" s="271"/>
      <c r="P491" s="271"/>
    </row>
    <row r="492" s="217" customFormat="1" customHeight="1" spans="1:16">
      <c r="A492" s="288"/>
      <c r="B492" s="289" t="s">
        <v>395</v>
      </c>
      <c r="C492" s="289" t="s">
        <v>200</v>
      </c>
      <c r="D492" s="289" t="s">
        <v>193</v>
      </c>
      <c r="E492" s="294" t="s">
        <v>599</v>
      </c>
      <c r="F492" s="310"/>
      <c r="G492" s="273"/>
      <c r="H492" s="273"/>
      <c r="I492" s="299">
        <v>781655.8</v>
      </c>
      <c r="J492" s="299">
        <v>781655.8</v>
      </c>
      <c r="K492" s="300">
        <v>0</v>
      </c>
      <c r="L492" s="274"/>
      <c r="M492" s="275"/>
      <c r="N492" s="276"/>
      <c r="O492" s="275"/>
      <c r="P492" s="275"/>
    </row>
    <row r="493" s="217" customFormat="1" customHeight="1" spans="1:16">
      <c r="A493" s="288"/>
      <c r="B493" s="289" t="s">
        <v>395</v>
      </c>
      <c r="C493" s="289" t="s">
        <v>200</v>
      </c>
      <c r="D493" s="289" t="s">
        <v>193</v>
      </c>
      <c r="E493" s="294" t="s">
        <v>600</v>
      </c>
      <c r="F493" s="310"/>
      <c r="G493" s="273"/>
      <c r="H493" s="273"/>
      <c r="I493" s="299">
        <v>4020</v>
      </c>
      <c r="J493" s="299">
        <v>4020</v>
      </c>
      <c r="K493" s="300">
        <v>0</v>
      </c>
      <c r="L493" s="274"/>
      <c r="M493" s="275"/>
      <c r="N493" s="276"/>
      <c r="O493" s="275"/>
      <c r="P493" s="275"/>
    </row>
    <row r="494" s="217" customFormat="1" customHeight="1" spans="1:16">
      <c r="A494" s="288"/>
      <c r="B494" s="289" t="s">
        <v>395</v>
      </c>
      <c r="C494" s="289" t="s">
        <v>200</v>
      </c>
      <c r="D494" s="289" t="s">
        <v>193</v>
      </c>
      <c r="E494" s="294" t="s">
        <v>597</v>
      </c>
      <c r="F494" s="310"/>
      <c r="G494" s="273"/>
      <c r="H494" s="273"/>
      <c r="I494" s="299">
        <v>140000</v>
      </c>
      <c r="J494" s="299">
        <v>140000</v>
      </c>
      <c r="K494" s="300">
        <v>0</v>
      </c>
      <c r="L494" s="274" t="s">
        <v>598</v>
      </c>
      <c r="M494" s="275"/>
      <c r="N494" s="276"/>
      <c r="O494" s="275"/>
      <c r="P494" s="275"/>
    </row>
    <row r="495" s="217" customFormat="1" customHeight="1" spans="1:16">
      <c r="A495" s="288"/>
      <c r="B495" s="289" t="s">
        <v>395</v>
      </c>
      <c r="C495" s="289" t="s">
        <v>200</v>
      </c>
      <c r="D495" s="289" t="s">
        <v>193</v>
      </c>
      <c r="E495" s="310"/>
      <c r="F495" s="294" t="s">
        <v>751</v>
      </c>
      <c r="G495" s="273">
        <v>200000</v>
      </c>
      <c r="H495" s="273">
        <v>200000</v>
      </c>
      <c r="I495" s="299">
        <v>160000</v>
      </c>
      <c r="J495" s="299">
        <v>160000</v>
      </c>
      <c r="K495" s="300">
        <v>0</v>
      </c>
      <c r="L495" s="274"/>
      <c r="M495" s="275"/>
      <c r="N495" s="276">
        <f>I495-G495</f>
        <v>-40000</v>
      </c>
      <c r="O495" s="275"/>
      <c r="P495" s="275"/>
    </row>
    <row r="496" s="217" customFormat="1" customHeight="1" spans="1:16">
      <c r="A496" s="288"/>
      <c r="B496" s="289" t="s">
        <v>395</v>
      </c>
      <c r="C496" s="289" t="s">
        <v>200</v>
      </c>
      <c r="D496" s="289" t="s">
        <v>193</v>
      </c>
      <c r="E496" s="310"/>
      <c r="F496" s="294" t="s">
        <v>752</v>
      </c>
      <c r="G496" s="273">
        <v>90000</v>
      </c>
      <c r="H496" s="273">
        <v>90000</v>
      </c>
      <c r="I496" s="299">
        <v>250000</v>
      </c>
      <c r="J496" s="299">
        <v>70000</v>
      </c>
      <c r="K496" s="300">
        <v>180000</v>
      </c>
      <c r="L496" s="270"/>
      <c r="M496" s="270" t="s">
        <v>223</v>
      </c>
      <c r="N496" s="276">
        <f>I496-G496</f>
        <v>160000</v>
      </c>
      <c r="O496" s="271"/>
      <c r="P496" s="271"/>
    </row>
    <row r="497" s="217" customFormat="1" customHeight="1" spans="1:16">
      <c r="A497" s="307" t="s">
        <v>753</v>
      </c>
      <c r="B497" s="289"/>
      <c r="C497" s="289"/>
      <c r="D497" s="289"/>
      <c r="E497" s="310"/>
      <c r="F497" s="310"/>
      <c r="G497" s="273"/>
      <c r="H497" s="273"/>
      <c r="I497" s="299">
        <f>SUM(I498:I500)</f>
        <v>493103.16</v>
      </c>
      <c r="J497" s="299">
        <f>SUM(J498:J500)</f>
        <v>493103.16</v>
      </c>
      <c r="K497" s="300">
        <v>0</v>
      </c>
      <c r="L497" s="270"/>
      <c r="M497" s="271"/>
      <c r="N497" s="276"/>
      <c r="O497" s="271"/>
      <c r="P497" s="271"/>
    </row>
    <row r="498" s="217" customFormat="1" customHeight="1" spans="1:16">
      <c r="A498" s="288"/>
      <c r="B498" s="289" t="s">
        <v>362</v>
      </c>
      <c r="C498" s="289" t="s">
        <v>150</v>
      </c>
      <c r="D498" s="289" t="s">
        <v>150</v>
      </c>
      <c r="E498" s="294" t="s">
        <v>599</v>
      </c>
      <c r="F498" s="310"/>
      <c r="G498" s="273"/>
      <c r="H498" s="273"/>
      <c r="I498" s="299">
        <v>362103.16</v>
      </c>
      <c r="J498" s="299">
        <v>362103.16</v>
      </c>
      <c r="K498" s="300">
        <v>0</v>
      </c>
      <c r="L498" s="274"/>
      <c r="M498" s="275"/>
      <c r="N498" s="276"/>
      <c r="O498" s="275"/>
      <c r="P498" s="275"/>
    </row>
    <row r="499" s="217" customFormat="1" customHeight="1" spans="1:16">
      <c r="A499" s="288"/>
      <c r="B499" s="289" t="s">
        <v>362</v>
      </c>
      <c r="C499" s="289" t="s">
        <v>150</v>
      </c>
      <c r="D499" s="289" t="s">
        <v>150</v>
      </c>
      <c r="E499" s="294" t="s">
        <v>597</v>
      </c>
      <c r="F499" s="310"/>
      <c r="G499" s="273"/>
      <c r="H499" s="273"/>
      <c r="I499" s="299">
        <v>81000</v>
      </c>
      <c r="J499" s="299">
        <v>81000</v>
      </c>
      <c r="K499" s="300">
        <v>0</v>
      </c>
      <c r="L499" s="274" t="s">
        <v>598</v>
      </c>
      <c r="M499" s="275"/>
      <c r="N499" s="276"/>
      <c r="O499" s="275"/>
      <c r="P499" s="275"/>
    </row>
    <row r="500" s="217" customFormat="1" customHeight="1" spans="1:16">
      <c r="A500" s="288"/>
      <c r="B500" s="289">
        <v>207</v>
      </c>
      <c r="C500" s="289" t="s">
        <v>150</v>
      </c>
      <c r="D500" s="289" t="s">
        <v>363</v>
      </c>
      <c r="E500" s="294"/>
      <c r="F500" s="294" t="s">
        <v>754</v>
      </c>
      <c r="G500" s="273"/>
      <c r="H500" s="273"/>
      <c r="I500" s="299">
        <v>50000</v>
      </c>
      <c r="J500" s="299">
        <v>50000</v>
      </c>
      <c r="K500" s="300"/>
      <c r="L500" s="274"/>
      <c r="M500" s="275"/>
      <c r="N500" s="276"/>
      <c r="O500" s="275"/>
      <c r="P500" s="275"/>
    </row>
    <row r="501" s="217" customFormat="1" customHeight="1" spans="1:16">
      <c r="A501" s="307" t="s">
        <v>755</v>
      </c>
      <c r="B501" s="289"/>
      <c r="C501" s="289"/>
      <c r="D501" s="289"/>
      <c r="E501" s="310"/>
      <c r="F501" s="310"/>
      <c r="G501" s="273"/>
      <c r="H501" s="273"/>
      <c r="I501" s="299">
        <v>968426.47</v>
      </c>
      <c r="J501" s="299">
        <v>968426.47</v>
      </c>
      <c r="K501" s="300">
        <v>0</v>
      </c>
      <c r="L501" s="270"/>
      <c r="M501" s="271"/>
      <c r="N501" s="276"/>
      <c r="O501" s="271"/>
      <c r="P501" s="271"/>
    </row>
    <row r="502" s="217" customFormat="1" customHeight="1" spans="1:16">
      <c r="A502" s="288"/>
      <c r="B502" s="289" t="s">
        <v>134</v>
      </c>
      <c r="C502" s="289" t="s">
        <v>135</v>
      </c>
      <c r="D502" s="289" t="s">
        <v>150</v>
      </c>
      <c r="E502" s="294" t="s">
        <v>599</v>
      </c>
      <c r="F502" s="310"/>
      <c r="G502" s="273"/>
      <c r="H502" s="273"/>
      <c r="I502" s="299">
        <v>723786.47</v>
      </c>
      <c r="J502" s="299">
        <v>723786.47</v>
      </c>
      <c r="K502" s="300">
        <v>0</v>
      </c>
      <c r="L502" s="274"/>
      <c r="M502" s="275"/>
      <c r="N502" s="276"/>
      <c r="O502" s="275"/>
      <c r="P502" s="275"/>
    </row>
    <row r="503" s="217" customFormat="1" customHeight="1" spans="1:16">
      <c r="A503" s="288"/>
      <c r="B503" s="289" t="s">
        <v>134</v>
      </c>
      <c r="C503" s="289" t="s">
        <v>135</v>
      </c>
      <c r="D503" s="289" t="s">
        <v>150</v>
      </c>
      <c r="E503" s="294" t="s">
        <v>597</v>
      </c>
      <c r="F503" s="310"/>
      <c r="G503" s="273"/>
      <c r="H503" s="273"/>
      <c r="I503" s="299">
        <v>164640</v>
      </c>
      <c r="J503" s="299">
        <v>164640</v>
      </c>
      <c r="K503" s="300">
        <v>0</v>
      </c>
      <c r="L503" s="274" t="s">
        <v>598</v>
      </c>
      <c r="M503" s="275"/>
      <c r="N503" s="276"/>
      <c r="O503" s="275"/>
      <c r="P503" s="275"/>
    </row>
    <row r="504" s="217" customFormat="1" customHeight="1" spans="1:16">
      <c r="A504" s="288"/>
      <c r="B504" s="289" t="s">
        <v>134</v>
      </c>
      <c r="C504" s="289" t="s">
        <v>135</v>
      </c>
      <c r="D504" s="289" t="s">
        <v>136</v>
      </c>
      <c r="E504" s="317"/>
      <c r="F504" s="294" t="s">
        <v>675</v>
      </c>
      <c r="G504" s="273">
        <v>100000</v>
      </c>
      <c r="H504" s="273">
        <v>100000</v>
      </c>
      <c r="I504" s="299">
        <v>80000</v>
      </c>
      <c r="J504" s="299">
        <v>80000</v>
      </c>
      <c r="K504" s="300">
        <v>0</v>
      </c>
      <c r="L504" s="270"/>
      <c r="M504" s="270" t="s">
        <v>223</v>
      </c>
      <c r="N504" s="276">
        <f>I504-G504</f>
        <v>-20000</v>
      </c>
      <c r="O504" s="271"/>
      <c r="P504" s="271"/>
    </row>
    <row r="505" s="217" customFormat="1" customHeight="1" spans="1:16">
      <c r="A505" s="307" t="s">
        <v>756</v>
      </c>
      <c r="B505" s="289"/>
      <c r="C505" s="289"/>
      <c r="D505" s="289"/>
      <c r="E505" s="317"/>
      <c r="F505" s="310"/>
      <c r="G505" s="273"/>
      <c r="H505" s="273"/>
      <c r="I505" s="315">
        <v>19564971.94</v>
      </c>
      <c r="J505" s="315">
        <v>19564971.94</v>
      </c>
      <c r="K505" s="300">
        <v>0</v>
      </c>
      <c r="L505" s="270"/>
      <c r="M505" s="271"/>
      <c r="N505" s="276"/>
      <c r="O505" s="271"/>
      <c r="P505" s="271"/>
    </row>
    <row r="506" s="217" customFormat="1" customHeight="1" spans="1:16">
      <c r="A506" s="288"/>
      <c r="B506" s="289" t="s">
        <v>134</v>
      </c>
      <c r="C506" s="289" t="s">
        <v>312</v>
      </c>
      <c r="D506" s="289" t="s">
        <v>150</v>
      </c>
      <c r="E506" s="294" t="s">
        <v>599</v>
      </c>
      <c r="F506" s="310"/>
      <c r="G506" s="273"/>
      <c r="H506" s="273"/>
      <c r="I506" s="299">
        <v>14477831.94</v>
      </c>
      <c r="J506" s="299">
        <v>14477831.94</v>
      </c>
      <c r="K506" s="300">
        <v>0</v>
      </c>
      <c r="L506" s="274"/>
      <c r="M506" s="275"/>
      <c r="N506" s="276"/>
      <c r="O506" s="275"/>
      <c r="P506" s="275"/>
    </row>
    <row r="507" s="217" customFormat="1" customHeight="1" spans="1:16">
      <c r="A507" s="288"/>
      <c r="B507" s="289" t="s">
        <v>134</v>
      </c>
      <c r="C507" s="289" t="s">
        <v>312</v>
      </c>
      <c r="D507" s="289" t="s">
        <v>150</v>
      </c>
      <c r="E507" s="294" t="s">
        <v>597</v>
      </c>
      <c r="F507" s="310"/>
      <c r="G507" s="273"/>
      <c r="H507" s="273"/>
      <c r="I507" s="299">
        <v>3045400</v>
      </c>
      <c r="J507" s="299">
        <v>3045400</v>
      </c>
      <c r="K507" s="300">
        <v>0</v>
      </c>
      <c r="L507" s="274" t="s">
        <v>598</v>
      </c>
      <c r="M507" s="275"/>
      <c r="N507" s="276"/>
      <c r="O507" s="275"/>
      <c r="P507" s="275"/>
    </row>
    <row r="508" s="217" customFormat="1" customHeight="1" spans="1:16">
      <c r="A508" s="288"/>
      <c r="B508" s="289" t="s">
        <v>134</v>
      </c>
      <c r="C508" s="289" t="s">
        <v>312</v>
      </c>
      <c r="D508" s="289" t="s">
        <v>150</v>
      </c>
      <c r="E508" s="294" t="s">
        <v>600</v>
      </c>
      <c r="F508" s="310"/>
      <c r="G508" s="273"/>
      <c r="H508" s="273"/>
      <c r="I508" s="299">
        <v>11940</v>
      </c>
      <c r="J508" s="299">
        <v>11940</v>
      </c>
      <c r="K508" s="300">
        <v>0</v>
      </c>
      <c r="L508" s="274"/>
      <c r="M508" s="275"/>
      <c r="N508" s="276"/>
      <c r="O508" s="275"/>
      <c r="P508" s="275"/>
    </row>
    <row r="509" s="217" customFormat="1" customHeight="1" spans="1:16">
      <c r="A509" s="288"/>
      <c r="B509" s="289" t="s">
        <v>134</v>
      </c>
      <c r="C509" s="289" t="s">
        <v>312</v>
      </c>
      <c r="D509" s="289" t="s">
        <v>135</v>
      </c>
      <c r="E509" s="310"/>
      <c r="F509" s="294" t="s">
        <v>675</v>
      </c>
      <c r="G509" s="273"/>
      <c r="H509" s="273"/>
      <c r="I509" s="299">
        <v>2029800</v>
      </c>
      <c r="J509" s="299">
        <v>2029800</v>
      </c>
      <c r="K509" s="300">
        <v>0</v>
      </c>
      <c r="L509" s="274"/>
      <c r="M509" s="274" t="s">
        <v>757</v>
      </c>
      <c r="N509" s="276">
        <f>I509-G509</f>
        <v>2029800</v>
      </c>
      <c r="O509" s="275">
        <v>203</v>
      </c>
      <c r="P509" s="275"/>
    </row>
    <row r="510" s="217" customFormat="1" customHeight="1" spans="1:16">
      <c r="A510" s="307" t="s">
        <v>758</v>
      </c>
      <c r="B510" s="289"/>
      <c r="C510" s="289"/>
      <c r="D510" s="289"/>
      <c r="E510" s="310"/>
      <c r="F510" s="310"/>
      <c r="G510" s="273"/>
      <c r="H510" s="273"/>
      <c r="I510" s="299">
        <v>1133551.72</v>
      </c>
      <c r="J510" s="299">
        <v>1133551.72</v>
      </c>
      <c r="K510" s="300">
        <v>0</v>
      </c>
      <c r="L510" s="270"/>
      <c r="M510" s="271"/>
      <c r="N510" s="276"/>
      <c r="O510" s="271"/>
      <c r="P510" s="271"/>
    </row>
    <row r="511" s="217" customFormat="1" customHeight="1" spans="1:16">
      <c r="A511" s="288"/>
      <c r="B511" s="289" t="s">
        <v>134</v>
      </c>
      <c r="C511" s="289" t="s">
        <v>312</v>
      </c>
      <c r="D511" s="289" t="s">
        <v>150</v>
      </c>
      <c r="E511" s="294" t="s">
        <v>597</v>
      </c>
      <c r="F511" s="310"/>
      <c r="G511" s="273"/>
      <c r="H511" s="273"/>
      <c r="I511" s="299">
        <v>136360</v>
      </c>
      <c r="J511" s="299">
        <v>136360</v>
      </c>
      <c r="K511" s="300">
        <v>0</v>
      </c>
      <c r="L511" s="274" t="s">
        <v>598</v>
      </c>
      <c r="M511" s="275"/>
      <c r="N511" s="276"/>
      <c r="O511" s="275"/>
      <c r="P511" s="275"/>
    </row>
    <row r="512" s="217" customFormat="1" customHeight="1" spans="1:16">
      <c r="A512" s="288"/>
      <c r="B512" s="289" t="s">
        <v>134</v>
      </c>
      <c r="C512" s="289" t="s">
        <v>312</v>
      </c>
      <c r="D512" s="289" t="s">
        <v>150</v>
      </c>
      <c r="E512" s="294" t="s">
        <v>599</v>
      </c>
      <c r="F512" s="310"/>
      <c r="G512" s="273"/>
      <c r="H512" s="273"/>
      <c r="I512" s="299">
        <v>897191.72</v>
      </c>
      <c r="J512" s="299">
        <v>897191.72</v>
      </c>
      <c r="K512" s="300">
        <v>0</v>
      </c>
      <c r="L512" s="274"/>
      <c r="M512" s="275"/>
      <c r="N512" s="276"/>
      <c r="O512" s="275"/>
      <c r="P512" s="275"/>
    </row>
    <row r="513" s="217" customFormat="1" customHeight="1" spans="1:16">
      <c r="A513" s="288"/>
      <c r="B513" s="289" t="s">
        <v>134</v>
      </c>
      <c r="C513" s="289" t="s">
        <v>135</v>
      </c>
      <c r="D513" s="289" t="s">
        <v>136</v>
      </c>
      <c r="E513" s="310"/>
      <c r="F513" s="294" t="s">
        <v>759</v>
      </c>
      <c r="G513" s="273"/>
      <c r="H513" s="273"/>
      <c r="I513" s="299">
        <v>100000</v>
      </c>
      <c r="J513" s="299">
        <v>100000</v>
      </c>
      <c r="K513" s="300">
        <v>0</v>
      </c>
      <c r="L513" s="270"/>
      <c r="M513" s="274" t="s">
        <v>191</v>
      </c>
      <c r="N513" s="276">
        <f>I513-G513</f>
        <v>100000</v>
      </c>
      <c r="O513" s="271">
        <v>10</v>
      </c>
      <c r="P513" s="271"/>
    </row>
    <row r="514" s="217" customFormat="1" customHeight="1" spans="1:16">
      <c r="A514" s="307" t="s">
        <v>760</v>
      </c>
      <c r="B514" s="289"/>
      <c r="C514" s="289"/>
      <c r="D514" s="289"/>
      <c r="E514" s="310"/>
      <c r="F514" s="310"/>
      <c r="G514" s="273"/>
      <c r="H514" s="273"/>
      <c r="I514" s="299">
        <v>2003546.49</v>
      </c>
      <c r="J514" s="299">
        <v>2003546.49</v>
      </c>
      <c r="K514" s="300">
        <v>0</v>
      </c>
      <c r="L514" s="270"/>
      <c r="M514" s="271"/>
      <c r="N514" s="276"/>
      <c r="O514" s="271"/>
      <c r="P514" s="271"/>
    </row>
    <row r="515" s="217" customFormat="1" customHeight="1" spans="1:16">
      <c r="A515" s="288"/>
      <c r="B515" s="289" t="s">
        <v>134</v>
      </c>
      <c r="C515" s="289" t="s">
        <v>312</v>
      </c>
      <c r="D515" s="289" t="s">
        <v>150</v>
      </c>
      <c r="E515" s="294" t="s">
        <v>597</v>
      </c>
      <c r="F515" s="310"/>
      <c r="G515" s="273"/>
      <c r="H515" s="273"/>
      <c r="I515" s="299">
        <v>216640</v>
      </c>
      <c r="J515" s="299">
        <v>216640</v>
      </c>
      <c r="K515" s="300">
        <v>0</v>
      </c>
      <c r="L515" s="274" t="s">
        <v>598</v>
      </c>
      <c r="M515" s="275"/>
      <c r="N515" s="276"/>
      <c r="O515" s="275"/>
      <c r="P515" s="275"/>
    </row>
    <row r="516" s="217" customFormat="1" customHeight="1" spans="1:16">
      <c r="A516" s="288"/>
      <c r="B516" s="289" t="s">
        <v>134</v>
      </c>
      <c r="C516" s="289" t="s">
        <v>312</v>
      </c>
      <c r="D516" s="289" t="s">
        <v>150</v>
      </c>
      <c r="E516" s="294" t="s">
        <v>599</v>
      </c>
      <c r="F516" s="310"/>
      <c r="G516" s="273"/>
      <c r="H516" s="273"/>
      <c r="I516" s="299">
        <v>1786906.49</v>
      </c>
      <c r="J516" s="299">
        <v>1786906.49</v>
      </c>
      <c r="K516" s="300">
        <v>0</v>
      </c>
      <c r="L516" s="274"/>
      <c r="M516" s="275"/>
      <c r="N516" s="276"/>
      <c r="O516" s="275"/>
      <c r="P516" s="275"/>
    </row>
    <row r="517" s="217" customFormat="1" customHeight="1" spans="1:16">
      <c r="A517" s="307" t="s">
        <v>761</v>
      </c>
      <c r="B517" s="289"/>
      <c r="C517" s="289"/>
      <c r="D517" s="289"/>
      <c r="E517" s="310"/>
      <c r="F517" s="310"/>
      <c r="G517" s="273"/>
      <c r="H517" s="273"/>
      <c r="I517" s="299">
        <f>SUM(I518:I520)</f>
        <v>2632521.09</v>
      </c>
      <c r="J517" s="299">
        <f>SUM(J518:J520)</f>
        <v>2632521.09</v>
      </c>
      <c r="K517" s="300">
        <v>0</v>
      </c>
      <c r="L517" s="270"/>
      <c r="M517" s="271"/>
      <c r="N517" s="276"/>
      <c r="O517" s="271"/>
      <c r="P517" s="271"/>
    </row>
    <row r="518" s="217" customFormat="1" customHeight="1" spans="1:16">
      <c r="A518" s="288"/>
      <c r="B518" s="289" t="s">
        <v>134</v>
      </c>
      <c r="C518" s="289" t="s">
        <v>312</v>
      </c>
      <c r="D518" s="289" t="s">
        <v>150</v>
      </c>
      <c r="E518" s="294" t="s">
        <v>599</v>
      </c>
      <c r="F518" s="310"/>
      <c r="G518" s="273"/>
      <c r="H518" s="273"/>
      <c r="I518" s="299">
        <v>2146789.09</v>
      </c>
      <c r="J518" s="299">
        <v>2146789.09</v>
      </c>
      <c r="K518" s="300">
        <v>0</v>
      </c>
      <c r="L518" s="274"/>
      <c r="M518" s="275"/>
      <c r="N518" s="276"/>
      <c r="O518" s="275"/>
      <c r="P518" s="275"/>
    </row>
    <row r="519" s="217" customFormat="1" customHeight="1" spans="1:16">
      <c r="A519" s="288"/>
      <c r="B519" s="289" t="s">
        <v>134</v>
      </c>
      <c r="C519" s="289" t="s">
        <v>312</v>
      </c>
      <c r="D519" s="289" t="s">
        <v>150</v>
      </c>
      <c r="E519" s="294" t="s">
        <v>597</v>
      </c>
      <c r="F519" s="310"/>
      <c r="G519" s="273"/>
      <c r="H519" s="273"/>
      <c r="I519" s="299">
        <v>431480</v>
      </c>
      <c r="J519" s="299">
        <v>431480</v>
      </c>
      <c r="K519" s="300">
        <v>0</v>
      </c>
      <c r="L519" s="274" t="s">
        <v>598</v>
      </c>
      <c r="M519" s="275"/>
      <c r="N519" s="276"/>
      <c r="O519" s="275"/>
      <c r="P519" s="275"/>
    </row>
    <row r="520" s="217" customFormat="1" customHeight="1" spans="1:16">
      <c r="A520" s="288"/>
      <c r="B520" s="289" t="s">
        <v>134</v>
      </c>
      <c r="C520" s="289" t="s">
        <v>312</v>
      </c>
      <c r="D520" s="289" t="s">
        <v>150</v>
      </c>
      <c r="E520" s="294" t="s">
        <v>600</v>
      </c>
      <c r="F520" s="310"/>
      <c r="G520" s="273"/>
      <c r="H520" s="273"/>
      <c r="I520" s="299">
        <f>51852+2400</f>
        <v>54252</v>
      </c>
      <c r="J520" s="299">
        <f>51852+2400</f>
        <v>54252</v>
      </c>
      <c r="K520" s="300">
        <v>0</v>
      </c>
      <c r="L520" s="274"/>
      <c r="M520" s="275"/>
      <c r="N520" s="276"/>
      <c r="O520" s="275"/>
      <c r="P520" s="275"/>
    </row>
    <row r="521" s="217" customFormat="1" customHeight="1" spans="1:16">
      <c r="A521" s="307" t="s">
        <v>762</v>
      </c>
      <c r="B521" s="289"/>
      <c r="C521" s="289"/>
      <c r="D521" s="289"/>
      <c r="E521" s="310"/>
      <c r="F521" s="310"/>
      <c r="G521" s="273"/>
      <c r="H521" s="273"/>
      <c r="I521" s="299">
        <v>743406.5</v>
      </c>
      <c r="J521" s="299">
        <v>743406.5</v>
      </c>
      <c r="K521" s="300">
        <v>0</v>
      </c>
      <c r="L521" s="270"/>
      <c r="M521" s="271"/>
      <c r="N521" s="276"/>
      <c r="O521" s="271"/>
      <c r="P521" s="271"/>
    </row>
    <row r="522" s="217" customFormat="1" customHeight="1" spans="1:16">
      <c r="A522" s="288"/>
      <c r="B522" s="289" t="s">
        <v>134</v>
      </c>
      <c r="C522" s="289" t="s">
        <v>312</v>
      </c>
      <c r="D522" s="289" t="s">
        <v>150</v>
      </c>
      <c r="E522" s="294" t="s">
        <v>597</v>
      </c>
      <c r="F522" s="310"/>
      <c r="G522" s="273"/>
      <c r="H522" s="273"/>
      <c r="I522" s="299">
        <v>109520</v>
      </c>
      <c r="J522" s="299">
        <v>109520</v>
      </c>
      <c r="K522" s="300">
        <v>0</v>
      </c>
      <c r="L522" s="274" t="s">
        <v>598</v>
      </c>
      <c r="M522" s="275"/>
      <c r="N522" s="276"/>
      <c r="O522" s="275"/>
      <c r="P522" s="275"/>
    </row>
    <row r="523" s="217" customFormat="1" customHeight="1" spans="1:16">
      <c r="A523" s="288"/>
      <c r="B523" s="289" t="s">
        <v>134</v>
      </c>
      <c r="C523" s="289" t="s">
        <v>312</v>
      </c>
      <c r="D523" s="289" t="s">
        <v>150</v>
      </c>
      <c r="E523" s="294" t="s">
        <v>599</v>
      </c>
      <c r="F523" s="310"/>
      <c r="G523" s="273"/>
      <c r="H523" s="273"/>
      <c r="I523" s="299">
        <v>633886.5</v>
      </c>
      <c r="J523" s="299">
        <v>633886.5</v>
      </c>
      <c r="K523" s="300">
        <v>0</v>
      </c>
      <c r="L523" s="274"/>
      <c r="M523" s="275"/>
      <c r="N523" s="276"/>
      <c r="O523" s="275"/>
      <c r="P523" s="275"/>
    </row>
    <row r="524" s="217" customFormat="1" customHeight="1" spans="1:16">
      <c r="A524" s="307" t="s">
        <v>763</v>
      </c>
      <c r="B524" s="289"/>
      <c r="C524" s="289"/>
      <c r="D524" s="289"/>
      <c r="E524" s="310"/>
      <c r="F524" s="310"/>
      <c r="G524" s="273"/>
      <c r="H524" s="273"/>
      <c r="I524" s="299">
        <f>SUM(I525:I527)</f>
        <v>1205177.77</v>
      </c>
      <c r="J524" s="299">
        <f>SUM(J525:J527)</f>
        <v>1205177.77</v>
      </c>
      <c r="K524" s="300">
        <v>0</v>
      </c>
      <c r="L524" s="270"/>
      <c r="M524" s="271"/>
      <c r="N524" s="276"/>
      <c r="O524" s="318"/>
      <c r="P524" s="318"/>
    </row>
    <row r="525" s="217" customFormat="1" customHeight="1" spans="1:16">
      <c r="A525" s="288"/>
      <c r="B525" s="289" t="s">
        <v>134</v>
      </c>
      <c r="C525" s="289" t="s">
        <v>312</v>
      </c>
      <c r="D525" s="289" t="s">
        <v>150</v>
      </c>
      <c r="E525" s="294" t="s">
        <v>599</v>
      </c>
      <c r="F525" s="310"/>
      <c r="G525" s="273"/>
      <c r="H525" s="273"/>
      <c r="I525" s="299">
        <v>917057.77</v>
      </c>
      <c r="J525" s="299">
        <v>917057.77</v>
      </c>
      <c r="K525" s="300">
        <v>0</v>
      </c>
      <c r="L525" s="274"/>
      <c r="M525" s="275"/>
      <c r="N525" s="276"/>
      <c r="O525" s="275"/>
      <c r="P525" s="275"/>
    </row>
    <row r="526" s="217" customFormat="1" customHeight="1" spans="1:16">
      <c r="A526" s="288"/>
      <c r="B526" s="289" t="s">
        <v>134</v>
      </c>
      <c r="C526" s="289" t="s">
        <v>312</v>
      </c>
      <c r="D526" s="289" t="s">
        <v>150</v>
      </c>
      <c r="E526" s="294" t="s">
        <v>597</v>
      </c>
      <c r="F526" s="310"/>
      <c r="G526" s="273"/>
      <c r="H526" s="273"/>
      <c r="I526" s="299">
        <v>188120</v>
      </c>
      <c r="J526" s="299">
        <v>188120</v>
      </c>
      <c r="K526" s="300">
        <v>0</v>
      </c>
      <c r="L526" s="274" t="s">
        <v>598</v>
      </c>
      <c r="M526" s="275"/>
      <c r="N526" s="276"/>
      <c r="O526" s="275"/>
      <c r="P526" s="275"/>
    </row>
    <row r="527" s="217" customFormat="1" customHeight="1" spans="1:16">
      <c r="A527" s="288"/>
      <c r="B527" s="289" t="s">
        <v>134</v>
      </c>
      <c r="C527" s="289" t="s">
        <v>312</v>
      </c>
      <c r="D527" s="289" t="s">
        <v>150</v>
      </c>
      <c r="E527" s="310"/>
      <c r="F527" s="294" t="s">
        <v>764</v>
      </c>
      <c r="G527" s="273"/>
      <c r="H527" s="273"/>
      <c r="I527" s="299">
        <v>100000</v>
      </c>
      <c r="J527" s="299">
        <v>100000</v>
      </c>
      <c r="K527" s="300"/>
      <c r="L527" s="274"/>
      <c r="M527" s="274" t="s">
        <v>191</v>
      </c>
      <c r="N527" s="276"/>
      <c r="O527" s="275"/>
      <c r="P527" s="275"/>
    </row>
    <row r="528" s="217" customFormat="1" customHeight="1" spans="1:16">
      <c r="A528" s="307" t="s">
        <v>765</v>
      </c>
      <c r="B528" s="289"/>
      <c r="C528" s="289"/>
      <c r="D528" s="289"/>
      <c r="E528" s="310"/>
      <c r="F528" s="310"/>
      <c r="G528" s="273"/>
      <c r="H528" s="273"/>
      <c r="I528" s="299">
        <v>1564989.74</v>
      </c>
      <c r="J528" s="299">
        <v>1564989.74</v>
      </c>
      <c r="K528" s="300">
        <v>0</v>
      </c>
      <c r="L528" s="270"/>
      <c r="M528" s="271"/>
      <c r="N528" s="276"/>
      <c r="O528" s="271"/>
      <c r="P528" s="271"/>
    </row>
    <row r="529" s="217" customFormat="1" customHeight="1" spans="1:16">
      <c r="A529" s="288"/>
      <c r="B529" s="289" t="s">
        <v>134</v>
      </c>
      <c r="C529" s="289" t="s">
        <v>312</v>
      </c>
      <c r="D529" s="289" t="s">
        <v>150</v>
      </c>
      <c r="E529" s="294" t="s">
        <v>599</v>
      </c>
      <c r="F529" s="310"/>
      <c r="G529" s="273"/>
      <c r="H529" s="273"/>
      <c r="I529" s="299">
        <v>1248589.74</v>
      </c>
      <c r="J529" s="299">
        <v>1248589.74</v>
      </c>
      <c r="K529" s="300">
        <v>0</v>
      </c>
      <c r="L529" s="274"/>
      <c r="M529" s="275"/>
      <c r="N529" s="276"/>
      <c r="O529" s="275"/>
      <c r="P529" s="275"/>
    </row>
    <row r="530" s="217" customFormat="1" customHeight="1" spans="1:16">
      <c r="A530" s="288"/>
      <c r="B530" s="289" t="s">
        <v>134</v>
      </c>
      <c r="C530" s="289" t="s">
        <v>312</v>
      </c>
      <c r="D530" s="289" t="s">
        <v>150</v>
      </c>
      <c r="E530" s="294" t="s">
        <v>597</v>
      </c>
      <c r="F530" s="310"/>
      <c r="G530" s="273"/>
      <c r="H530" s="273"/>
      <c r="I530" s="299">
        <v>216400</v>
      </c>
      <c r="J530" s="299">
        <v>216400</v>
      </c>
      <c r="K530" s="300">
        <v>0</v>
      </c>
      <c r="L530" s="274" t="s">
        <v>598</v>
      </c>
      <c r="M530" s="275"/>
      <c r="N530" s="276"/>
      <c r="O530" s="275"/>
      <c r="P530" s="275"/>
    </row>
    <row r="531" s="217" customFormat="1" customHeight="1" spans="1:16">
      <c r="A531" s="288"/>
      <c r="B531" s="289" t="s">
        <v>134</v>
      </c>
      <c r="C531" s="289" t="s">
        <v>135</v>
      </c>
      <c r="D531" s="289">
        <v>99</v>
      </c>
      <c r="E531" s="310"/>
      <c r="F531" s="294" t="s">
        <v>766</v>
      </c>
      <c r="G531" s="273"/>
      <c r="H531" s="273"/>
      <c r="I531" s="299">
        <v>100000</v>
      </c>
      <c r="J531" s="299">
        <v>100000</v>
      </c>
      <c r="K531" s="300">
        <v>0</v>
      </c>
      <c r="L531" s="274"/>
      <c r="M531" s="274" t="s">
        <v>191</v>
      </c>
      <c r="N531" s="276">
        <f t="shared" ref="N531:N536" si="18">I531-G531</f>
        <v>100000</v>
      </c>
      <c r="O531" s="275">
        <v>10</v>
      </c>
      <c r="P531" s="275"/>
    </row>
    <row r="532" s="217" customFormat="1" customHeight="1" spans="1:16">
      <c r="A532" s="307" t="s">
        <v>767</v>
      </c>
      <c r="B532" s="289"/>
      <c r="C532" s="289"/>
      <c r="D532" s="289"/>
      <c r="E532" s="310"/>
      <c r="F532" s="310"/>
      <c r="G532" s="273"/>
      <c r="H532" s="273"/>
      <c r="I532" s="299">
        <f>SUM(I533:I536)</f>
        <v>1235331.24</v>
      </c>
      <c r="J532" s="299">
        <f>SUM(J533:J536)</f>
        <v>1235331.24</v>
      </c>
      <c r="K532" s="300">
        <v>0</v>
      </c>
      <c r="L532" s="270"/>
      <c r="M532" s="271"/>
      <c r="N532" s="276"/>
      <c r="O532" s="271"/>
      <c r="P532" s="271"/>
    </row>
    <row r="533" s="217" customFormat="1" customHeight="1" spans="1:16">
      <c r="A533" s="288"/>
      <c r="B533" s="289" t="s">
        <v>134</v>
      </c>
      <c r="C533" s="289" t="s">
        <v>312</v>
      </c>
      <c r="D533" s="289" t="s">
        <v>150</v>
      </c>
      <c r="E533" s="294" t="s">
        <v>597</v>
      </c>
      <c r="F533" s="310"/>
      <c r="G533" s="273"/>
      <c r="H533" s="273"/>
      <c r="I533" s="299">
        <v>189080</v>
      </c>
      <c r="J533" s="299">
        <v>189080</v>
      </c>
      <c r="K533" s="300">
        <v>0</v>
      </c>
      <c r="L533" s="274" t="s">
        <v>598</v>
      </c>
      <c r="M533" s="275"/>
      <c r="N533" s="276"/>
      <c r="O533" s="275"/>
      <c r="P533" s="275"/>
    </row>
    <row r="534" s="217" customFormat="1" customHeight="1" spans="1:16">
      <c r="A534" s="288"/>
      <c r="B534" s="289" t="s">
        <v>134</v>
      </c>
      <c r="C534" s="289" t="s">
        <v>312</v>
      </c>
      <c r="D534" s="289" t="s">
        <v>150</v>
      </c>
      <c r="E534" s="294" t="s">
        <v>599</v>
      </c>
      <c r="F534" s="310"/>
      <c r="G534" s="273"/>
      <c r="H534" s="273"/>
      <c r="I534" s="299">
        <v>842051.24</v>
      </c>
      <c r="J534" s="299">
        <v>842051.24</v>
      </c>
      <c r="K534" s="300">
        <v>0</v>
      </c>
      <c r="L534" s="274"/>
      <c r="M534" s="275"/>
      <c r="N534" s="276"/>
      <c r="O534" s="275"/>
      <c r="P534" s="275"/>
    </row>
    <row r="535" s="217" customFormat="1" customHeight="1" spans="1:16">
      <c r="A535" s="288"/>
      <c r="B535" s="289" t="s">
        <v>134</v>
      </c>
      <c r="C535" s="289" t="s">
        <v>135</v>
      </c>
      <c r="D535" s="289" t="s">
        <v>136</v>
      </c>
      <c r="E535" s="310"/>
      <c r="F535" s="294" t="s">
        <v>768</v>
      </c>
      <c r="G535" s="273"/>
      <c r="H535" s="273"/>
      <c r="I535" s="299">
        <v>166400</v>
      </c>
      <c r="J535" s="299">
        <v>166400</v>
      </c>
      <c r="K535" s="300">
        <v>0</v>
      </c>
      <c r="L535" s="270"/>
      <c r="M535" s="274" t="s">
        <v>191</v>
      </c>
      <c r="N535" s="276">
        <f t="shared" si="18"/>
        <v>166400</v>
      </c>
      <c r="O535" s="271">
        <v>9.64</v>
      </c>
      <c r="P535" s="271"/>
    </row>
    <row r="536" s="217" customFormat="1" customHeight="1" spans="1:16">
      <c r="A536" s="288"/>
      <c r="B536" s="289" t="s">
        <v>134</v>
      </c>
      <c r="C536" s="289" t="s">
        <v>135</v>
      </c>
      <c r="D536" s="289" t="s">
        <v>136</v>
      </c>
      <c r="E536" s="310"/>
      <c r="F536" s="294" t="s">
        <v>769</v>
      </c>
      <c r="G536" s="273"/>
      <c r="H536" s="273"/>
      <c r="I536" s="299">
        <v>37800</v>
      </c>
      <c r="J536" s="299">
        <v>37800</v>
      </c>
      <c r="K536" s="300">
        <v>0</v>
      </c>
      <c r="L536" s="270"/>
      <c r="M536" s="274" t="s">
        <v>191</v>
      </c>
      <c r="N536" s="276">
        <f t="shared" si="18"/>
        <v>37800</v>
      </c>
      <c r="O536" s="271">
        <v>3.78</v>
      </c>
      <c r="P536" s="271"/>
    </row>
    <row r="537" s="217" customFormat="1" customHeight="1" spans="1:16">
      <c r="A537" s="307" t="s">
        <v>770</v>
      </c>
      <c r="B537" s="289"/>
      <c r="C537" s="289"/>
      <c r="D537" s="289"/>
      <c r="E537" s="310"/>
      <c r="F537" s="310"/>
      <c r="G537" s="273"/>
      <c r="H537" s="273"/>
      <c r="I537" s="299">
        <v>1242488.72</v>
      </c>
      <c r="J537" s="299">
        <v>1242488.72</v>
      </c>
      <c r="K537" s="300">
        <v>0</v>
      </c>
      <c r="L537" s="270"/>
      <c r="M537" s="275"/>
      <c r="N537" s="276"/>
      <c r="O537" s="271"/>
      <c r="P537" s="271"/>
    </row>
    <row r="538" s="217" customFormat="1" customHeight="1" spans="1:16">
      <c r="A538" s="288"/>
      <c r="B538" s="289" t="s">
        <v>134</v>
      </c>
      <c r="C538" s="289" t="s">
        <v>312</v>
      </c>
      <c r="D538" s="289" t="s">
        <v>150</v>
      </c>
      <c r="E538" s="294" t="s">
        <v>599</v>
      </c>
      <c r="F538" s="310"/>
      <c r="G538" s="273"/>
      <c r="H538" s="273"/>
      <c r="I538" s="299">
        <v>1033168.72</v>
      </c>
      <c r="J538" s="299">
        <v>1033168.72</v>
      </c>
      <c r="K538" s="300">
        <v>0</v>
      </c>
      <c r="L538" s="274"/>
      <c r="M538" s="275"/>
      <c r="N538" s="276"/>
      <c r="O538" s="275"/>
      <c r="P538" s="275"/>
    </row>
    <row r="539" s="217" customFormat="1" customHeight="1" spans="1:16">
      <c r="A539" s="288"/>
      <c r="B539" s="289" t="s">
        <v>134</v>
      </c>
      <c r="C539" s="289" t="s">
        <v>312</v>
      </c>
      <c r="D539" s="289" t="s">
        <v>150</v>
      </c>
      <c r="E539" s="294" t="s">
        <v>597</v>
      </c>
      <c r="F539" s="310"/>
      <c r="G539" s="273"/>
      <c r="H539" s="273"/>
      <c r="I539" s="299">
        <v>209320</v>
      </c>
      <c r="J539" s="299">
        <v>209320</v>
      </c>
      <c r="K539" s="300">
        <v>0</v>
      </c>
      <c r="L539" s="274" t="s">
        <v>598</v>
      </c>
      <c r="M539" s="275"/>
      <c r="N539" s="276"/>
      <c r="O539" s="275"/>
      <c r="P539" s="275"/>
    </row>
    <row r="540" s="217" customFormat="1" customHeight="1" spans="1:16">
      <c r="A540" s="307" t="s">
        <v>771</v>
      </c>
      <c r="B540" s="289"/>
      <c r="C540" s="289"/>
      <c r="D540" s="289"/>
      <c r="E540" s="310"/>
      <c r="F540" s="310"/>
      <c r="G540" s="273"/>
      <c r="H540" s="273"/>
      <c r="I540" s="299">
        <v>862033.52</v>
      </c>
      <c r="J540" s="299">
        <v>862033.52</v>
      </c>
      <c r="K540" s="300">
        <v>0</v>
      </c>
      <c r="L540" s="270"/>
      <c r="M540" s="275"/>
      <c r="N540" s="276"/>
      <c r="O540" s="271"/>
      <c r="P540" s="271"/>
    </row>
    <row r="541" s="217" customFormat="1" customHeight="1" spans="1:16">
      <c r="A541" s="288"/>
      <c r="B541" s="289" t="s">
        <v>134</v>
      </c>
      <c r="C541" s="289" t="s">
        <v>312</v>
      </c>
      <c r="D541" s="289" t="s">
        <v>150</v>
      </c>
      <c r="E541" s="294" t="s">
        <v>599</v>
      </c>
      <c r="F541" s="310"/>
      <c r="G541" s="273"/>
      <c r="H541" s="273"/>
      <c r="I541" s="299">
        <v>657393.52</v>
      </c>
      <c r="J541" s="299">
        <v>657393.52</v>
      </c>
      <c r="K541" s="300">
        <v>0</v>
      </c>
      <c r="L541" s="274"/>
      <c r="M541" s="275"/>
      <c r="N541" s="276"/>
      <c r="O541" s="275"/>
      <c r="P541" s="275"/>
    </row>
    <row r="542" s="217" customFormat="1" customHeight="1" spans="1:16">
      <c r="A542" s="288"/>
      <c r="B542" s="289" t="s">
        <v>134</v>
      </c>
      <c r="C542" s="289" t="s">
        <v>312</v>
      </c>
      <c r="D542" s="289" t="s">
        <v>150</v>
      </c>
      <c r="E542" s="294" t="s">
        <v>597</v>
      </c>
      <c r="F542" s="310"/>
      <c r="G542" s="273"/>
      <c r="H542" s="273"/>
      <c r="I542" s="299">
        <v>162240</v>
      </c>
      <c r="J542" s="299">
        <v>162240</v>
      </c>
      <c r="K542" s="300">
        <v>0</v>
      </c>
      <c r="L542" s="274" t="s">
        <v>598</v>
      </c>
      <c r="M542" s="275"/>
      <c r="N542" s="276"/>
      <c r="O542" s="275"/>
      <c r="P542" s="275"/>
    </row>
    <row r="543" s="217" customFormat="1" customHeight="1" spans="1:16">
      <c r="A543" s="288"/>
      <c r="B543" s="289" t="s">
        <v>134</v>
      </c>
      <c r="C543" s="289" t="s">
        <v>135</v>
      </c>
      <c r="D543" s="289" t="s">
        <v>150</v>
      </c>
      <c r="E543" s="310"/>
      <c r="F543" s="294" t="s">
        <v>772</v>
      </c>
      <c r="G543" s="273"/>
      <c r="H543" s="273"/>
      <c r="I543" s="299">
        <v>32400</v>
      </c>
      <c r="J543" s="299">
        <v>32400</v>
      </c>
      <c r="K543" s="300">
        <v>0</v>
      </c>
      <c r="L543" s="270"/>
      <c r="M543" s="274" t="s">
        <v>191</v>
      </c>
      <c r="N543" s="276">
        <f t="shared" ref="N543:N548" si="19">I543-G543</f>
        <v>32400</v>
      </c>
      <c r="O543" s="271">
        <v>3.24</v>
      </c>
      <c r="P543" s="271"/>
    </row>
    <row r="544" s="217" customFormat="1" customHeight="1" spans="1:16">
      <c r="A544" s="288"/>
      <c r="B544" s="289" t="s">
        <v>134</v>
      </c>
      <c r="C544" s="289" t="s">
        <v>135</v>
      </c>
      <c r="D544" s="289" t="s">
        <v>150</v>
      </c>
      <c r="E544" s="310"/>
      <c r="F544" s="294" t="s">
        <v>675</v>
      </c>
      <c r="G544" s="273"/>
      <c r="H544" s="273"/>
      <c r="I544" s="299">
        <v>10000</v>
      </c>
      <c r="J544" s="299">
        <v>10000</v>
      </c>
      <c r="K544" s="300">
        <v>0</v>
      </c>
      <c r="L544" s="270"/>
      <c r="M544" s="274" t="s">
        <v>191</v>
      </c>
      <c r="N544" s="276">
        <f t="shared" si="19"/>
        <v>10000</v>
      </c>
      <c r="O544" s="271">
        <v>1</v>
      </c>
      <c r="P544" s="271"/>
    </row>
    <row r="545" s="217" customFormat="1" customHeight="1" spans="1:16">
      <c r="A545" s="307" t="s">
        <v>773</v>
      </c>
      <c r="B545" s="289"/>
      <c r="C545" s="289"/>
      <c r="D545" s="289"/>
      <c r="E545" s="310"/>
      <c r="F545" s="310"/>
      <c r="G545" s="273"/>
      <c r="H545" s="273"/>
      <c r="I545" s="299">
        <f>SUM(I546:I548)</f>
        <v>496212.21</v>
      </c>
      <c r="J545" s="299">
        <f>SUM(J546:J548)</f>
        <v>496212.21</v>
      </c>
      <c r="K545" s="300">
        <v>0</v>
      </c>
      <c r="L545" s="270"/>
      <c r="M545" s="275"/>
      <c r="N545" s="276"/>
      <c r="O545" s="271"/>
      <c r="P545" s="271"/>
    </row>
    <row r="546" s="217" customFormat="1" customHeight="1" spans="1:16">
      <c r="A546" s="288"/>
      <c r="B546" s="289" t="s">
        <v>134</v>
      </c>
      <c r="C546" s="289" t="s">
        <v>312</v>
      </c>
      <c r="D546" s="289" t="s">
        <v>150</v>
      </c>
      <c r="E546" s="294" t="s">
        <v>597</v>
      </c>
      <c r="F546" s="310"/>
      <c r="G546" s="273"/>
      <c r="H546" s="273"/>
      <c r="I546" s="299">
        <v>80760</v>
      </c>
      <c r="J546" s="299">
        <v>80760</v>
      </c>
      <c r="K546" s="300">
        <v>0</v>
      </c>
      <c r="L546" s="274" t="s">
        <v>598</v>
      </c>
      <c r="M546" s="275"/>
      <c r="N546" s="276"/>
      <c r="O546" s="275"/>
      <c r="P546" s="275"/>
    </row>
    <row r="547" s="217" customFormat="1" customHeight="1" spans="1:16">
      <c r="A547" s="288"/>
      <c r="B547" s="289" t="s">
        <v>134</v>
      </c>
      <c r="C547" s="289" t="s">
        <v>312</v>
      </c>
      <c r="D547" s="289" t="s">
        <v>150</v>
      </c>
      <c r="E547" s="296" t="s">
        <v>599</v>
      </c>
      <c r="F547" s="310"/>
      <c r="G547" s="273"/>
      <c r="H547" s="273"/>
      <c r="I547" s="299">
        <v>353152.21</v>
      </c>
      <c r="J547" s="299">
        <v>353152.21</v>
      </c>
      <c r="K547" s="300">
        <v>0</v>
      </c>
      <c r="L547" s="274"/>
      <c r="M547" s="275"/>
      <c r="N547" s="276"/>
      <c r="O547" s="275"/>
      <c r="P547" s="275"/>
    </row>
    <row r="548" s="217" customFormat="1" customHeight="1" spans="1:16">
      <c r="A548" s="288"/>
      <c r="B548" s="289" t="s">
        <v>134</v>
      </c>
      <c r="C548" s="289">
        <v>34</v>
      </c>
      <c r="D548" s="289" t="s">
        <v>178</v>
      </c>
      <c r="E548" s="241"/>
      <c r="F548" s="294" t="s">
        <v>774</v>
      </c>
      <c r="G548" s="273"/>
      <c r="H548" s="273"/>
      <c r="I548" s="299">
        <v>62300</v>
      </c>
      <c r="J548" s="299">
        <v>62300</v>
      </c>
      <c r="K548" s="300">
        <v>0</v>
      </c>
      <c r="L548" s="274" t="s">
        <v>775</v>
      </c>
      <c r="M548" s="274" t="s">
        <v>191</v>
      </c>
      <c r="N548" s="276">
        <f t="shared" si="19"/>
        <v>62300</v>
      </c>
      <c r="O548" s="275">
        <v>4</v>
      </c>
      <c r="P548" s="275"/>
    </row>
    <row r="549" s="217" customFormat="1" customHeight="1" spans="1:16">
      <c r="A549" s="319"/>
      <c r="B549" s="320"/>
      <c r="C549" s="320"/>
      <c r="D549" s="320"/>
      <c r="E549" s="321"/>
      <c r="F549" s="321"/>
      <c r="G549" s="322"/>
      <c r="H549" s="322"/>
      <c r="I549" s="323"/>
      <c r="J549" s="323"/>
      <c r="K549" s="323"/>
      <c r="L549" s="324"/>
      <c r="M549" s="325"/>
      <c r="N549" s="326"/>
      <c r="O549" s="325">
        <f>SUM(O6:O548)</f>
        <v>1133.76</v>
      </c>
      <c r="P549" s="325" t="e">
        <f>SUM(P6:P548)</f>
        <v>#REF!</v>
      </c>
    </row>
    <row r="550" s="217" customFormat="1" customHeight="1" spans="1:16">
      <c r="A550" s="163"/>
      <c r="B550" s="219"/>
      <c r="C550" s="219"/>
      <c r="D550" s="219"/>
      <c r="E550" s="220"/>
      <c r="F550" s="220"/>
      <c r="G550" s="221"/>
      <c r="H550" s="221"/>
      <c r="I550" s="222"/>
      <c r="J550" s="222"/>
      <c r="K550" s="327"/>
      <c r="L550" s="223"/>
      <c r="M550" s="224"/>
      <c r="N550" s="225"/>
      <c r="O550" s="224"/>
      <c r="P550" s="224"/>
    </row>
    <row r="551" s="217" customFormat="1" ht="15.6" spans="1:16">
      <c r="A551" s="163"/>
      <c r="B551" s="219"/>
      <c r="C551" s="219"/>
      <c r="D551" s="219"/>
      <c r="E551" s="220"/>
      <c r="F551" s="220"/>
      <c r="G551" s="221"/>
      <c r="H551" s="221"/>
      <c r="I551" s="222"/>
      <c r="J551" s="222"/>
      <c r="K551" s="327"/>
      <c r="L551" s="223"/>
      <c r="M551" s="224"/>
      <c r="N551" s="225"/>
      <c r="O551" s="224"/>
      <c r="P551" s="224"/>
    </row>
  </sheetData>
  <mergeCells count="81">
    <mergeCell ref="A1:L1"/>
    <mergeCell ref="M2:N2"/>
    <mergeCell ref="O2:P2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A3:A5"/>
    <mergeCell ref="B3:B5"/>
    <mergeCell ref="C3:C5"/>
    <mergeCell ref="D3:D5"/>
    <mergeCell ref="E3:E5"/>
    <mergeCell ref="E14:E16"/>
    <mergeCell ref="E17:E18"/>
    <mergeCell ref="E19:E24"/>
    <mergeCell ref="E25:E27"/>
    <mergeCell ref="E28:E35"/>
    <mergeCell ref="E36:E37"/>
    <mergeCell ref="E38:E40"/>
    <mergeCell ref="E43:E45"/>
    <mergeCell ref="E47:E57"/>
    <mergeCell ref="E58:E67"/>
    <mergeCell ref="E68:E70"/>
    <mergeCell ref="E71:E72"/>
    <mergeCell ref="E73:E75"/>
    <mergeCell ref="E76:E78"/>
    <mergeCell ref="E80:E83"/>
    <mergeCell ref="E84:E85"/>
    <mergeCell ref="E87:E88"/>
    <mergeCell ref="E90:E93"/>
    <mergeCell ref="E94:E97"/>
    <mergeCell ref="E100:E104"/>
    <mergeCell ref="E105:E107"/>
    <mergeCell ref="E108:E111"/>
    <mergeCell ref="E112:E114"/>
    <mergeCell ref="E119:E120"/>
    <mergeCell ref="E122:E124"/>
    <mergeCell ref="E125:E129"/>
    <mergeCell ref="E131:E132"/>
    <mergeCell ref="E133:E139"/>
    <mergeCell ref="E140:E143"/>
    <mergeCell ref="E144:E146"/>
    <mergeCell ref="E147:E150"/>
    <mergeCell ref="E151:E154"/>
    <mergeCell ref="E155:E158"/>
    <mergeCell ref="E159:E161"/>
    <mergeCell ref="E163:E166"/>
    <mergeCell ref="E169:E172"/>
    <mergeCell ref="E173:E177"/>
    <mergeCell ref="E178:E181"/>
    <mergeCell ref="E183:E188"/>
    <mergeCell ref="F3:F5"/>
    <mergeCell ref="G3:G5"/>
    <mergeCell ref="H3:H5"/>
    <mergeCell ref="L3:L5"/>
    <mergeCell ref="M3:M5"/>
    <mergeCell ref="M14:M16"/>
    <mergeCell ref="M17:M18"/>
    <mergeCell ref="M28:M35"/>
    <mergeCell ref="M144:M146"/>
    <mergeCell ref="N3:N5"/>
    <mergeCell ref="O3:O5"/>
    <mergeCell ref="O14:O16"/>
    <mergeCell ref="O17:O18"/>
    <mergeCell ref="P3:P5"/>
    <mergeCell ref="P14:P16"/>
    <mergeCell ref="P17:P18"/>
    <mergeCell ref="P28:P35"/>
    <mergeCell ref="I3:K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opLeftCell="B1" workbookViewId="0">
      <selection activeCell="H9" sqref="H9"/>
    </sheetView>
  </sheetViews>
  <sheetFormatPr defaultColWidth="15.1388888888889" defaultRowHeight="12.75" customHeight="1"/>
  <cols>
    <col min="1" max="1" width="10.1388888888889" style="163"/>
    <col min="2" max="2" width="15.1388888888889" style="178"/>
    <col min="3" max="3" width="13.1944444444444" style="178" customWidth="1"/>
    <col min="4" max="4" width="15.1388888888889" style="178"/>
    <col min="5" max="5" width="13.4722222222222" style="178" customWidth="1"/>
    <col min="6" max="6" width="12.9166666666667" style="178" customWidth="1"/>
    <col min="7" max="9" width="15.1388888888889" style="178"/>
    <col min="10" max="12" width="13.75" style="178" customWidth="1"/>
    <col min="13" max="13" width="15.6944444444444" style="178" customWidth="1"/>
  </cols>
  <sheetData>
    <row r="1" ht="22.5" customHeight="1" spans="1:13">
      <c r="A1" s="164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211"/>
    </row>
    <row r="2" ht="22.5" customHeight="1" spans="1:13">
      <c r="A2" s="164"/>
      <c r="B2" s="194" t="s">
        <v>777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ht="38" customHeight="1" spans="2:13">
      <c r="B3" s="195"/>
      <c r="C3" s="193"/>
      <c r="D3" s="195"/>
      <c r="E3" s="195"/>
      <c r="F3" s="195"/>
      <c r="G3" s="195"/>
      <c r="H3" s="195"/>
      <c r="I3" s="195"/>
      <c r="J3" s="195"/>
      <c r="K3" s="195"/>
      <c r="L3" s="195"/>
      <c r="M3" s="212" t="s">
        <v>778</v>
      </c>
    </row>
    <row r="4" ht="42" customHeight="1" spans="1:13">
      <c r="A4" s="196" t="s">
        <v>779</v>
      </c>
      <c r="B4" s="197" t="s">
        <v>780</v>
      </c>
      <c r="C4" s="198" t="s">
        <v>781</v>
      </c>
      <c r="D4" s="199"/>
      <c r="E4" s="199"/>
      <c r="F4" s="199"/>
      <c r="G4" s="200" t="s">
        <v>782</v>
      </c>
      <c r="H4" s="201" t="s">
        <v>783</v>
      </c>
      <c r="I4" s="201" t="s">
        <v>784</v>
      </c>
      <c r="J4" s="213" t="s">
        <v>785</v>
      </c>
      <c r="K4" s="214" t="s">
        <v>786</v>
      </c>
      <c r="L4" s="215" t="s">
        <v>787</v>
      </c>
      <c r="M4" s="203" t="s">
        <v>788</v>
      </c>
    </row>
    <row r="5" ht="38" customHeight="1" spans="1:13">
      <c r="A5" s="202"/>
      <c r="B5" s="203"/>
      <c r="C5" s="204" t="s">
        <v>789</v>
      </c>
      <c r="D5" s="204" t="s">
        <v>790</v>
      </c>
      <c r="E5" s="204" t="s">
        <v>791</v>
      </c>
      <c r="F5" s="205" t="s">
        <v>792</v>
      </c>
      <c r="G5" s="206"/>
      <c r="H5" s="207"/>
      <c r="I5" s="207"/>
      <c r="J5" s="216"/>
      <c r="K5" s="215"/>
      <c r="L5" s="215"/>
      <c r="M5" s="203"/>
    </row>
    <row r="6" ht="43" customHeight="1" spans="1:13">
      <c r="A6" s="173" t="s">
        <v>793</v>
      </c>
      <c r="B6" s="208" t="s">
        <v>794</v>
      </c>
      <c r="C6" s="208" t="s">
        <v>795</v>
      </c>
      <c r="D6" s="208" t="s">
        <v>796</v>
      </c>
      <c r="E6" s="208" t="s">
        <v>797</v>
      </c>
      <c r="F6" s="208" t="s">
        <v>798</v>
      </c>
      <c r="G6" s="208" t="s">
        <v>799</v>
      </c>
      <c r="H6" s="208" t="s">
        <v>800</v>
      </c>
      <c r="I6" s="208" t="s">
        <v>801</v>
      </c>
      <c r="J6" s="208" t="s">
        <v>802</v>
      </c>
      <c r="K6" s="208" t="s">
        <v>459</v>
      </c>
      <c r="L6" s="208" t="s">
        <v>172</v>
      </c>
      <c r="M6" s="208" t="s">
        <v>803</v>
      </c>
    </row>
    <row r="7" s="192" customFormat="1" ht="75" customHeight="1" spans="1:13">
      <c r="A7" s="175" t="s">
        <v>789</v>
      </c>
      <c r="B7" s="209">
        <f>C7+SUM(G7:M7)</f>
        <v>42825.32972</v>
      </c>
      <c r="C7" s="176">
        <f>SUM(D7:F7)</f>
        <v>28390.51886</v>
      </c>
      <c r="D7" s="176">
        <v>12404.09196</v>
      </c>
      <c r="E7" s="176">
        <v>8591.09112</v>
      </c>
      <c r="F7" s="176">
        <v>7395.33578</v>
      </c>
      <c r="G7" s="176">
        <v>3513.512098</v>
      </c>
      <c r="H7" s="210">
        <v>1797.184288</v>
      </c>
      <c r="I7" s="176">
        <v>1093.48018</v>
      </c>
      <c r="J7" s="176">
        <v>153.087233</v>
      </c>
      <c r="K7" s="176">
        <v>1908.938281</v>
      </c>
      <c r="L7" s="176">
        <v>3653.17508</v>
      </c>
      <c r="M7" s="176">
        <v>2315.4337</v>
      </c>
    </row>
    <row r="8" customHeight="1" spans="1:1">
      <c r="A8" s="189"/>
    </row>
    <row r="9" customHeight="1" spans="1:1">
      <c r="A9" s="177"/>
    </row>
  </sheetData>
  <mergeCells count="11">
    <mergeCell ref="B2:M2"/>
    <mergeCell ref="C4:F4"/>
    <mergeCell ref="A4:A5"/>
    <mergeCell ref="B4:B5"/>
    <mergeCell ref="G4:G5"/>
    <mergeCell ref="H4:H5"/>
    <mergeCell ref="I4:I5"/>
    <mergeCell ref="J4:J5"/>
    <mergeCell ref="K4:K5"/>
    <mergeCell ref="L4:L5"/>
    <mergeCell ref="M4:M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opLeftCell="N1" workbookViewId="0">
      <selection activeCell="B1" sqref="B1:AC1"/>
    </sheetView>
  </sheetViews>
  <sheetFormatPr defaultColWidth="10" defaultRowHeight="15.6" outlineLevelRow="7"/>
  <cols>
    <col min="1" max="1" width="10.1388888888889" style="163"/>
    <col min="2" max="2" width="14.8148148148148" style="163" customWidth="1"/>
    <col min="3" max="3" width="10.4166666666667" style="163"/>
    <col min="4" max="12" width="10" style="163"/>
    <col min="13" max="13" width="10" style="163" customWidth="1"/>
    <col min="14" max="15" width="10" style="163"/>
    <col min="16" max="16" width="10" style="163" customWidth="1"/>
    <col min="17" max="19" width="10" style="163"/>
    <col min="20" max="20" width="10" style="163" customWidth="1"/>
    <col min="21" max="27" width="10" style="163"/>
    <col min="28" max="28" width="15.5555555555556" style="163" customWidth="1"/>
    <col min="29" max="29" width="24" style="163" customWidth="1"/>
    <col min="30" max="16384" width="10" style="163"/>
  </cols>
  <sheetData>
    <row r="1" s="164" customFormat="1" ht="51" customHeight="1" spans="2:29">
      <c r="B1" s="185" t="s">
        <v>804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</row>
    <row r="2" s="164" customFormat="1" ht="18" customHeight="1" spans="2:29">
      <c r="B2" s="186" t="s">
        <v>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</row>
    <row r="3" s="183" customFormat="1" ht="18" customHeight="1" spans="1:29">
      <c r="A3" s="167" t="s">
        <v>805</v>
      </c>
      <c r="B3" s="187" t="s">
        <v>806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</row>
    <row r="4" s="184" customFormat="1" ht="42.75" customHeight="1" spans="1:29">
      <c r="A4" s="167"/>
      <c r="B4" s="188" t="s">
        <v>807</v>
      </c>
      <c r="C4" s="188" t="s">
        <v>808</v>
      </c>
      <c r="D4" s="188" t="s">
        <v>809</v>
      </c>
      <c r="E4" s="188" t="s">
        <v>810</v>
      </c>
      <c r="F4" s="188" t="s">
        <v>811</v>
      </c>
      <c r="G4" s="188" t="s">
        <v>812</v>
      </c>
      <c r="H4" s="188" t="s">
        <v>813</v>
      </c>
      <c r="I4" s="188" t="s">
        <v>814</v>
      </c>
      <c r="J4" s="188" t="s">
        <v>815</v>
      </c>
      <c r="K4" s="188" t="s">
        <v>816</v>
      </c>
      <c r="L4" s="188" t="s">
        <v>817</v>
      </c>
      <c r="M4" s="188" t="s">
        <v>818</v>
      </c>
      <c r="N4" s="188" t="s">
        <v>819</v>
      </c>
      <c r="O4" s="190" t="s">
        <v>820</v>
      </c>
      <c r="P4" s="188" t="s">
        <v>821</v>
      </c>
      <c r="Q4" s="188" t="s">
        <v>822</v>
      </c>
      <c r="R4" s="188" t="s">
        <v>823</v>
      </c>
      <c r="S4" s="188" t="s">
        <v>824</v>
      </c>
      <c r="T4" s="188" t="s">
        <v>825</v>
      </c>
      <c r="U4" s="188" t="s">
        <v>826</v>
      </c>
      <c r="V4" s="188" t="s">
        <v>827</v>
      </c>
      <c r="W4" s="188" t="s">
        <v>828</v>
      </c>
      <c r="X4" s="188" t="s">
        <v>829</v>
      </c>
      <c r="Y4" s="188" t="s">
        <v>830</v>
      </c>
      <c r="Z4" s="188" t="s">
        <v>831</v>
      </c>
      <c r="AA4" s="191" t="s">
        <v>832</v>
      </c>
      <c r="AB4" s="191" t="s">
        <v>833</v>
      </c>
      <c r="AC4" s="191" t="s">
        <v>834</v>
      </c>
    </row>
    <row r="5" s="184" customFormat="1" ht="30" customHeight="1" spans="1:29">
      <c r="A5" s="173" t="s">
        <v>793</v>
      </c>
      <c r="B5" s="188">
        <v>1</v>
      </c>
      <c r="C5" s="188">
        <v>2</v>
      </c>
      <c r="D5" s="188">
        <v>3</v>
      </c>
      <c r="E5" s="188">
        <v>4</v>
      </c>
      <c r="F5" s="188">
        <v>5</v>
      </c>
      <c r="G5" s="188">
        <v>6</v>
      </c>
      <c r="H5" s="188">
        <v>7</v>
      </c>
      <c r="I5" s="188">
        <v>8</v>
      </c>
      <c r="J5" s="188">
        <v>9</v>
      </c>
      <c r="K5" s="188">
        <v>10</v>
      </c>
      <c r="L5" s="188">
        <v>11</v>
      </c>
      <c r="M5" s="188">
        <v>12</v>
      </c>
      <c r="N5" s="188">
        <v>13</v>
      </c>
      <c r="O5" s="188">
        <v>14</v>
      </c>
      <c r="P5" s="188">
        <v>15</v>
      </c>
      <c r="Q5" s="188">
        <v>16</v>
      </c>
      <c r="R5" s="188">
        <v>17</v>
      </c>
      <c r="S5" s="188">
        <v>18</v>
      </c>
      <c r="T5" s="188">
        <v>19</v>
      </c>
      <c r="U5" s="188">
        <v>20</v>
      </c>
      <c r="V5" s="188">
        <v>21</v>
      </c>
      <c r="W5" s="188">
        <v>22</v>
      </c>
      <c r="X5" s="188">
        <v>23</v>
      </c>
      <c r="Y5" s="188">
        <v>24</v>
      </c>
      <c r="Z5" s="188">
        <v>25</v>
      </c>
      <c r="AA5" s="188">
        <v>26</v>
      </c>
      <c r="AB5" s="188">
        <v>27</v>
      </c>
      <c r="AC5" s="188">
        <v>28</v>
      </c>
    </row>
    <row r="6" s="164" customFormat="1" ht="28" customHeight="1" spans="1:29">
      <c r="A6" s="175" t="s">
        <v>789</v>
      </c>
      <c r="B6" s="176">
        <f>SUM(C6:AC6)</f>
        <v>3331.856</v>
      </c>
      <c r="C6" s="176">
        <v>472.8735</v>
      </c>
      <c r="D6" s="176">
        <v>122.63</v>
      </c>
      <c r="E6" s="176">
        <v>16.5</v>
      </c>
      <c r="F6" s="176">
        <v>0.03</v>
      </c>
      <c r="G6" s="176">
        <v>12.7</v>
      </c>
      <c r="H6" s="176">
        <v>33.7</v>
      </c>
      <c r="I6" s="176">
        <v>34.41</v>
      </c>
      <c r="J6" s="176">
        <v>0.5</v>
      </c>
      <c r="K6" s="176">
        <v>6</v>
      </c>
      <c r="L6" s="176">
        <v>54.51</v>
      </c>
      <c r="M6" s="176">
        <v>0</v>
      </c>
      <c r="N6" s="176">
        <v>27.56</v>
      </c>
      <c r="O6" s="176">
        <v>1.5</v>
      </c>
      <c r="P6" s="176">
        <v>27.91</v>
      </c>
      <c r="Q6" s="176">
        <v>36.9</v>
      </c>
      <c r="R6" s="176">
        <v>26.9</v>
      </c>
      <c r="S6" s="176">
        <v>66</v>
      </c>
      <c r="T6" s="176">
        <v>0</v>
      </c>
      <c r="U6" s="176">
        <v>1.44</v>
      </c>
      <c r="V6" s="176">
        <v>23.768</v>
      </c>
      <c r="W6" s="176">
        <v>86.5973</v>
      </c>
      <c r="X6" s="176">
        <v>532.3497</v>
      </c>
      <c r="Y6" s="176">
        <v>194.9762</v>
      </c>
      <c r="Z6" s="176">
        <v>73</v>
      </c>
      <c r="AA6" s="176">
        <v>908.796</v>
      </c>
      <c r="AB6" s="176">
        <v>0</v>
      </c>
      <c r="AC6" s="176">
        <v>570.3053</v>
      </c>
    </row>
    <row r="7" s="163" customFormat="1" spans="1:1">
      <c r="A7" s="189"/>
    </row>
    <row r="8" s="163" customFormat="1" spans="1:1">
      <c r="A8" s="177"/>
    </row>
  </sheetData>
  <mergeCells count="4">
    <mergeCell ref="B1:AC1"/>
    <mergeCell ref="B2:AC2"/>
    <mergeCell ref="B3:AC3"/>
    <mergeCell ref="A3:A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B2" sqref="B2:L2"/>
    </sheetView>
  </sheetViews>
  <sheetFormatPr defaultColWidth="7.63888888888889" defaultRowHeight="12.75" customHeight="1"/>
  <cols>
    <col min="1" max="1" width="10.1388888888889" style="163"/>
    <col min="2" max="2" width="14.5833333333333" style="161" customWidth="1"/>
    <col min="3" max="3" width="14.7222222222222" style="161" customWidth="1"/>
    <col min="4" max="5" width="14.5833333333333" style="161" customWidth="1"/>
    <col min="6" max="6" width="11.1111111111111" style="161" customWidth="1"/>
    <col min="7" max="12" width="13.8888888888889" style="161" customWidth="1"/>
    <col min="13" max="13" width="7.5" style="161" customWidth="1"/>
    <col min="14" max="14" width="8.05555555555556" style="161" customWidth="1"/>
    <col min="15" max="15" width="9.16666666666667" style="161" customWidth="1"/>
    <col min="16" max="16384" width="7.63888888888889" style="161"/>
  </cols>
  <sheetData>
    <row r="1" s="161" customFormat="1" ht="20.1" customHeight="1" spans="1:13">
      <c r="A1" s="164"/>
      <c r="B1" s="165"/>
      <c r="C1" s="165"/>
      <c r="D1" s="165"/>
      <c r="E1" s="165"/>
      <c r="F1" s="165"/>
      <c r="G1" s="165"/>
      <c r="H1" s="165"/>
      <c r="I1" s="179"/>
      <c r="J1" s="179"/>
      <c r="K1" s="179"/>
      <c r="L1" s="165"/>
      <c r="M1" s="165"/>
    </row>
    <row r="2" s="161" customFormat="1" ht="20.1" customHeight="1" spans="1:13">
      <c r="A2" s="164"/>
      <c r="B2" s="166" t="s">
        <v>835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80"/>
    </row>
    <row r="3" s="161" customFormat="1" ht="20.1" customHeight="1" spans="1:13">
      <c r="A3" s="163"/>
      <c r="B3" s="165"/>
      <c r="C3" s="165"/>
      <c r="D3" s="165"/>
      <c r="E3" s="165"/>
      <c r="F3" s="165"/>
      <c r="G3" s="165"/>
      <c r="H3" s="165"/>
      <c r="I3" s="179"/>
      <c r="J3" s="179"/>
      <c r="K3" s="179"/>
      <c r="L3" s="181" t="s">
        <v>778</v>
      </c>
      <c r="M3" s="165"/>
    </row>
    <row r="4" s="161" customFormat="1" ht="20.1" customHeight="1" spans="1:13">
      <c r="A4" s="167" t="s">
        <v>779</v>
      </c>
      <c r="B4" s="168" t="s">
        <v>836</v>
      </c>
      <c r="C4" s="169" t="s">
        <v>837</v>
      </c>
      <c r="D4" s="169" t="s">
        <v>838</v>
      </c>
      <c r="E4" s="170" t="s">
        <v>839</v>
      </c>
      <c r="F4" s="169" t="s">
        <v>840</v>
      </c>
      <c r="G4" s="169" t="s">
        <v>841</v>
      </c>
      <c r="H4" s="169" t="s">
        <v>842</v>
      </c>
      <c r="I4" s="170" t="s">
        <v>843</v>
      </c>
      <c r="J4" s="170" t="s">
        <v>844</v>
      </c>
      <c r="K4" s="170" t="s">
        <v>845</v>
      </c>
      <c r="L4" s="169" t="s">
        <v>846</v>
      </c>
      <c r="M4" s="165"/>
    </row>
    <row r="5" s="161" customFormat="1" ht="20.1" customHeight="1" spans="1:13">
      <c r="A5" s="167"/>
      <c r="B5" s="168"/>
      <c r="C5" s="169"/>
      <c r="D5" s="169"/>
      <c r="E5" s="171"/>
      <c r="F5" s="169"/>
      <c r="G5" s="169"/>
      <c r="H5" s="169"/>
      <c r="I5" s="171"/>
      <c r="J5" s="171"/>
      <c r="K5" s="171"/>
      <c r="L5" s="169"/>
      <c r="M5" s="165"/>
    </row>
    <row r="6" s="161" customFormat="1" ht="20.1" customHeight="1" spans="1:13">
      <c r="A6" s="167"/>
      <c r="B6" s="168"/>
      <c r="C6" s="169"/>
      <c r="D6" s="169"/>
      <c r="E6" s="172"/>
      <c r="F6" s="169"/>
      <c r="G6" s="169"/>
      <c r="H6" s="169"/>
      <c r="I6" s="172"/>
      <c r="J6" s="172"/>
      <c r="K6" s="172"/>
      <c r="L6" s="169"/>
      <c r="M6" s="165"/>
    </row>
    <row r="7" s="161" customFormat="1" ht="65" customHeight="1" spans="1:13">
      <c r="A7" s="173" t="s">
        <v>793</v>
      </c>
      <c r="B7" s="174">
        <v>1</v>
      </c>
      <c r="C7" s="174">
        <v>2</v>
      </c>
      <c r="D7" s="174">
        <v>3</v>
      </c>
      <c r="E7" s="174">
        <v>4</v>
      </c>
      <c r="F7" s="174">
        <v>5</v>
      </c>
      <c r="G7" s="174">
        <v>6</v>
      </c>
      <c r="H7" s="174">
        <v>7</v>
      </c>
      <c r="I7" s="174">
        <v>9</v>
      </c>
      <c r="J7" s="174">
        <v>10</v>
      </c>
      <c r="K7" s="174">
        <v>11</v>
      </c>
      <c r="L7" s="174">
        <v>12</v>
      </c>
      <c r="M7" s="165"/>
    </row>
    <row r="8" s="162" customFormat="1" ht="76" customHeight="1" spans="1:13">
      <c r="A8" s="175" t="s">
        <v>789</v>
      </c>
      <c r="B8" s="176">
        <f>SUM(C8:L8)</f>
        <v>15801.7547</v>
      </c>
      <c r="C8" s="176"/>
      <c r="D8" s="176">
        <v>14566.0525</v>
      </c>
      <c r="E8" s="176">
        <v>0</v>
      </c>
      <c r="F8" s="176"/>
      <c r="G8" s="176"/>
      <c r="H8" s="176"/>
      <c r="I8" s="176">
        <v>881.6997</v>
      </c>
      <c r="J8" s="176"/>
      <c r="K8" s="176"/>
      <c r="L8" s="176">
        <v>354.0025</v>
      </c>
      <c r="M8" s="182"/>
    </row>
    <row r="9" s="161" customFormat="1" customHeight="1" spans="1:7">
      <c r="A9" s="177"/>
      <c r="G9" s="178"/>
    </row>
    <row r="10" s="161" customFormat="1" customHeight="1" spans="1:1">
      <c r="A10" s="163"/>
    </row>
    <row r="11" s="161" customFormat="1" customHeight="1" spans="1:1">
      <c r="A11" s="163"/>
    </row>
    <row r="12" s="161" customFormat="1" customHeight="1" spans="1:1">
      <c r="A12" s="163"/>
    </row>
    <row r="13" s="161" customFormat="1" customHeight="1" spans="1:1">
      <c r="A13" s="163"/>
    </row>
    <row r="14" s="161" customFormat="1" customHeight="1" spans="1:1">
      <c r="A14" s="163"/>
    </row>
    <row r="15" s="161" customFormat="1" customHeight="1" spans="1:1">
      <c r="A15" s="163"/>
    </row>
    <row r="16" s="161" customFormat="1" customHeight="1" spans="1:1">
      <c r="A16" s="163"/>
    </row>
    <row r="17" s="161" customFormat="1" customHeight="1" spans="1:1">
      <c r="A17" s="163"/>
    </row>
    <row r="18" s="161" customFormat="1" customHeight="1" spans="1:1">
      <c r="A18" s="163"/>
    </row>
    <row r="19" s="161" customFormat="1" customHeight="1" spans="1:1">
      <c r="A19" s="163"/>
    </row>
    <row r="20" s="161" customFormat="1" customHeight="1" spans="1:1">
      <c r="A20" s="163"/>
    </row>
    <row r="21" s="161" customFormat="1" ht="60" customHeight="1" spans="1:1">
      <c r="A21" s="163"/>
    </row>
  </sheetData>
  <mergeCells count="13">
    <mergeCell ref="B2:L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showZeros="0" zoomScale="85" zoomScaleNormal="85" workbookViewId="0">
      <selection activeCell="B5" sqref="B25 B9 B5"/>
    </sheetView>
  </sheetViews>
  <sheetFormatPr defaultColWidth="8.88888888888889" defaultRowHeight="14.25" customHeight="1" outlineLevelCol="2"/>
  <cols>
    <col min="1" max="1" width="53.1759259259259" style="146" customWidth="1"/>
    <col min="2" max="2" width="13.2037037037037" style="147" customWidth="1"/>
    <col min="3" max="3" width="67.7037037037037" style="147" customWidth="1"/>
    <col min="4" max="250" width="9" style="146"/>
    <col min="251" max="16384" width="8.88888888888889" style="146"/>
  </cols>
  <sheetData>
    <row r="1" ht="45" customHeight="1" spans="1:3">
      <c r="A1" s="148" t="s">
        <v>847</v>
      </c>
      <c r="B1" s="148"/>
      <c r="C1" s="148"/>
    </row>
    <row r="2" ht="15.95" customHeight="1" spans="1:3">
      <c r="A2" s="149"/>
      <c r="B2" s="150"/>
      <c r="C2" s="150" t="s">
        <v>1</v>
      </c>
    </row>
    <row r="3" s="145" customFormat="1" ht="34" customHeight="1" spans="1:3">
      <c r="A3" s="151" t="s">
        <v>46</v>
      </c>
      <c r="B3" s="151" t="s">
        <v>47</v>
      </c>
      <c r="C3" s="151" t="s">
        <v>48</v>
      </c>
    </row>
    <row r="4" s="145" customFormat="1" ht="34" customHeight="1" spans="1:3">
      <c r="A4" s="152" t="s">
        <v>848</v>
      </c>
      <c r="B4" s="153">
        <f>B5+B9+B25</f>
        <v>63139</v>
      </c>
      <c r="C4" s="154"/>
    </row>
    <row r="5" s="145" customFormat="1" ht="34" customHeight="1" spans="1:3">
      <c r="A5" s="152" t="s">
        <v>59</v>
      </c>
      <c r="B5" s="153">
        <f>SUM(B6:B8)</f>
        <v>5292</v>
      </c>
      <c r="C5" s="154"/>
    </row>
    <row r="6" s="145" customFormat="1" ht="34" customHeight="1" spans="1:3">
      <c r="A6" s="155" t="s">
        <v>61</v>
      </c>
      <c r="B6" s="153">
        <v>2068</v>
      </c>
      <c r="C6" s="154"/>
    </row>
    <row r="7" s="145" customFormat="1" ht="34" customHeight="1" spans="1:3">
      <c r="A7" s="155" t="s">
        <v>63</v>
      </c>
      <c r="B7" s="153">
        <v>182</v>
      </c>
      <c r="C7" s="154"/>
    </row>
    <row r="8" s="145" customFormat="1" ht="34" customHeight="1" spans="1:3">
      <c r="A8" s="155" t="s">
        <v>65</v>
      </c>
      <c r="B8" s="153">
        <v>3042</v>
      </c>
      <c r="C8" s="154" t="s">
        <v>66</v>
      </c>
    </row>
    <row r="9" s="145" customFormat="1" ht="34" customHeight="1" spans="1:3">
      <c r="A9" s="152" t="s">
        <v>68</v>
      </c>
      <c r="B9" s="153">
        <f>SUM(B10:B17)</f>
        <v>35659</v>
      </c>
      <c r="C9" s="154"/>
    </row>
    <row r="10" s="145" customFormat="1" ht="34" customHeight="1" spans="1:3">
      <c r="A10" s="155" t="s">
        <v>70</v>
      </c>
      <c r="B10" s="153"/>
      <c r="C10" s="154"/>
    </row>
    <row r="11" s="145" customFormat="1" ht="34" customHeight="1" spans="1:3">
      <c r="A11" s="155" t="s">
        <v>72</v>
      </c>
      <c r="B11" s="153">
        <v>4054</v>
      </c>
      <c r="C11" s="154" t="s">
        <v>73</v>
      </c>
    </row>
    <row r="12" s="145" customFormat="1" ht="34" customHeight="1" spans="1:3">
      <c r="A12" s="155" t="s">
        <v>75</v>
      </c>
      <c r="B12" s="153">
        <v>1122</v>
      </c>
      <c r="C12" s="154" t="s">
        <v>76</v>
      </c>
    </row>
    <row r="13" s="145" customFormat="1" ht="34" customHeight="1" spans="1:3">
      <c r="A13" s="155" t="s">
        <v>78</v>
      </c>
      <c r="B13" s="153">
        <v>2</v>
      </c>
      <c r="C13" s="154" t="s">
        <v>79</v>
      </c>
    </row>
    <row r="14" s="145" customFormat="1" ht="34" customHeight="1" spans="1:3">
      <c r="A14" s="155" t="s">
        <v>81</v>
      </c>
      <c r="B14" s="153">
        <v>1626</v>
      </c>
      <c r="C14" s="154"/>
    </row>
    <row r="15" s="145" customFormat="1" ht="34" customHeight="1" spans="1:3">
      <c r="A15" s="156" t="s">
        <v>83</v>
      </c>
      <c r="B15" s="153">
        <v>12</v>
      </c>
      <c r="C15" s="154" t="s">
        <v>84</v>
      </c>
    </row>
    <row r="16" s="145" customFormat="1" ht="34" customHeight="1" spans="1:3">
      <c r="A16" s="157" t="s">
        <v>86</v>
      </c>
      <c r="B16" s="153">
        <v>2021</v>
      </c>
      <c r="C16" s="154" t="s">
        <v>87</v>
      </c>
    </row>
    <row r="17" s="145" customFormat="1" ht="34" customHeight="1" spans="1:3">
      <c r="A17" s="155" t="s">
        <v>89</v>
      </c>
      <c r="B17" s="153">
        <f>SUM(B18:B24)</f>
        <v>26822</v>
      </c>
      <c r="C17" s="154"/>
    </row>
    <row r="18" s="145" customFormat="1" ht="34" customHeight="1" spans="1:3">
      <c r="A18" s="155" t="s">
        <v>91</v>
      </c>
      <c r="B18" s="153">
        <v>14478</v>
      </c>
      <c r="C18" s="154" t="s">
        <v>92</v>
      </c>
    </row>
    <row r="19" s="145" customFormat="1" ht="34" customHeight="1" spans="1:3">
      <c r="A19" s="158" t="s">
        <v>94</v>
      </c>
      <c r="B19" s="153">
        <v>1358</v>
      </c>
      <c r="C19" s="154"/>
    </row>
    <row r="20" s="145" customFormat="1" ht="34" customHeight="1" spans="1:3">
      <c r="A20" s="158" t="s">
        <v>96</v>
      </c>
      <c r="B20" s="153">
        <v>515</v>
      </c>
      <c r="C20" s="154"/>
    </row>
    <row r="21" s="145" customFormat="1" ht="34" customHeight="1" spans="1:3">
      <c r="A21" s="158" t="s">
        <v>98</v>
      </c>
      <c r="B21" s="153">
        <v>2509</v>
      </c>
      <c r="C21" s="154"/>
    </row>
    <row r="22" s="145" customFormat="1" ht="34" customHeight="1" spans="1:3">
      <c r="A22" s="158" t="s">
        <v>100</v>
      </c>
      <c r="B22" s="153">
        <v>1200</v>
      </c>
      <c r="C22" s="154"/>
    </row>
    <row r="23" s="145" customFormat="1" ht="34" customHeight="1" spans="1:3">
      <c r="A23" s="155" t="s">
        <v>102</v>
      </c>
      <c r="B23" s="153">
        <v>1651</v>
      </c>
      <c r="C23" s="154"/>
    </row>
    <row r="24" ht="40" customHeight="1" spans="1:3">
      <c r="A24" s="155" t="s">
        <v>104</v>
      </c>
      <c r="B24" s="153">
        <v>5111</v>
      </c>
      <c r="C24" s="154" t="s">
        <v>105</v>
      </c>
    </row>
    <row r="25" ht="34" customHeight="1" spans="1:3">
      <c r="A25" s="159" t="s">
        <v>107</v>
      </c>
      <c r="B25" s="153">
        <f>1832+20356</f>
        <v>22188</v>
      </c>
      <c r="C25" s="160"/>
    </row>
  </sheetData>
  <mergeCells count="1">
    <mergeCell ref="A1:C1"/>
  </mergeCells>
  <conditionalFormatting sqref="C2">
    <cfRule type="cellIs" dxfId="0" priority="1" stopIfTrue="1" operator="equal">
      <formula>0</formula>
    </cfRule>
  </conditionalFormatting>
  <conditionalFormatting sqref="A24">
    <cfRule type="cellIs" dxfId="0" priority="4" stopIfTrue="1" operator="equal">
      <formula>0</formula>
    </cfRule>
  </conditionalFormatting>
  <conditionalFormatting sqref="B24">
    <cfRule type="cellIs" dxfId="0" priority="3" stopIfTrue="1" operator="equal">
      <formula>0</formula>
    </cfRule>
  </conditionalFormatting>
  <conditionalFormatting sqref="B25">
    <cfRule type="cellIs" dxfId="0" priority="2" stopIfTrue="1" operator="equal">
      <formula>0</formula>
    </cfRule>
  </conditionalFormatting>
  <conditionalFormatting sqref="A3:C3 B2 A4:A14 B4:C23 A16:A18 A26:C65532 C24:C25 A25 A23">
    <cfRule type="cellIs" dxfId="0" priority="5" stopIfTrue="1" operator="equal">
      <formula>0</formula>
    </cfRule>
  </conditionalFormatting>
  <printOptions horizontalCentered="1"/>
  <pageMargins left="0.15625" right="0.235416666666667" top="0.629166666666667" bottom="0.668055555555556" header="0.196527777777778" footer="0.471527777777778"/>
  <pageSetup paperSize="9" scale="54" firstPageNumber="9" orientation="landscape" useFirstPageNumber="1" horizontalDpi="300" verticalDpi="600"/>
  <headerFooter alignWithMargins="0">
    <oddFooter>&amp;C&amp;20—&amp;P—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zoomScaleSheetLayoutView="60" workbookViewId="0">
      <selection activeCell="D17" sqref="D17"/>
    </sheetView>
  </sheetViews>
  <sheetFormatPr defaultColWidth="9.13888888888889" defaultRowHeight="14.25" customHeight="1" outlineLevelCol="5"/>
  <cols>
    <col min="1" max="1" width="47.5555555555556" style="36" customWidth="1"/>
    <col min="2" max="6" width="19" style="36" customWidth="1"/>
    <col min="7" max="16384" width="9.13888888888889" style="36"/>
  </cols>
  <sheetData>
    <row r="1" ht="26" customHeight="1" spans="1:6">
      <c r="A1" s="37" t="s">
        <v>849</v>
      </c>
      <c r="B1" s="37"/>
      <c r="C1" s="133"/>
      <c r="D1" s="37"/>
      <c r="E1" s="37"/>
      <c r="F1" s="37"/>
    </row>
    <row r="2" ht="15.75" customHeight="1" spans="1:6">
      <c r="A2" s="38"/>
      <c r="B2" s="38"/>
      <c r="C2" s="134"/>
      <c r="D2" s="38"/>
      <c r="E2" s="38"/>
      <c r="F2" s="39" t="s">
        <v>110</v>
      </c>
    </row>
    <row r="3" ht="39.75" customHeight="1" spans="1:6">
      <c r="A3" s="41" t="s">
        <v>850</v>
      </c>
      <c r="B3" s="135" t="s">
        <v>851</v>
      </c>
      <c r="C3" s="136" t="s">
        <v>852</v>
      </c>
      <c r="D3" s="137" t="s">
        <v>853</v>
      </c>
      <c r="E3" s="138" t="s">
        <v>854</v>
      </c>
      <c r="F3" s="135" t="s">
        <v>855</v>
      </c>
    </row>
    <row r="4" ht="21" customHeight="1" spans="1:6">
      <c r="A4" s="139" t="s">
        <v>856</v>
      </c>
      <c r="B4" s="140">
        <v>185572956.05</v>
      </c>
      <c r="C4" s="140">
        <v>9381286</v>
      </c>
      <c r="D4" s="140">
        <v>119887692.6</v>
      </c>
      <c r="E4" s="140">
        <v>52350800</v>
      </c>
      <c r="F4" s="140">
        <v>3953177.45</v>
      </c>
    </row>
    <row r="5" ht="21" customHeight="1" spans="1:6">
      <c r="A5" s="141" t="s">
        <v>857</v>
      </c>
      <c r="B5" s="140">
        <v>79357441.53</v>
      </c>
      <c r="C5" s="140">
        <v>1475940</v>
      </c>
      <c r="D5" s="140">
        <v>58148366.33</v>
      </c>
      <c r="E5" s="140">
        <v>16219000</v>
      </c>
      <c r="F5" s="140">
        <v>3514135.2</v>
      </c>
    </row>
    <row r="6" ht="21" customHeight="1" spans="1:6">
      <c r="A6" s="141" t="s">
        <v>858</v>
      </c>
      <c r="B6" s="140">
        <v>1211515.5</v>
      </c>
      <c r="C6" s="140">
        <v>95650</v>
      </c>
      <c r="D6" s="140">
        <v>300000</v>
      </c>
      <c r="E6" s="140">
        <v>450000</v>
      </c>
      <c r="F6" s="140">
        <v>365865.5</v>
      </c>
    </row>
    <row r="7" ht="21" customHeight="1" spans="1:6">
      <c r="A7" s="42" t="s">
        <v>859</v>
      </c>
      <c r="B7" s="140">
        <v>103250322.27</v>
      </c>
      <c r="C7" s="140">
        <v>7629196</v>
      </c>
      <c r="D7" s="140">
        <v>59939326.27</v>
      </c>
      <c r="E7" s="140">
        <v>35681800</v>
      </c>
      <c r="F7" s="140">
        <v>0</v>
      </c>
    </row>
    <row r="8" ht="21" customHeight="1" spans="1:6">
      <c r="A8" s="42" t="s">
        <v>860</v>
      </c>
      <c r="B8" s="140">
        <v>0</v>
      </c>
      <c r="C8" s="140">
        <v>0</v>
      </c>
      <c r="D8" s="140">
        <v>0</v>
      </c>
      <c r="E8" s="140">
        <v>0</v>
      </c>
      <c r="F8" s="140">
        <v>0</v>
      </c>
    </row>
    <row r="9" ht="21" customHeight="1" spans="1:6">
      <c r="A9" s="42" t="s">
        <v>861</v>
      </c>
      <c r="B9" s="140">
        <v>25500</v>
      </c>
      <c r="C9" s="140">
        <v>25500</v>
      </c>
      <c r="D9" s="140">
        <v>0</v>
      </c>
      <c r="E9" s="140">
        <v>0</v>
      </c>
      <c r="F9" s="140">
        <v>0</v>
      </c>
    </row>
    <row r="10" ht="21" customHeight="1" spans="1:6">
      <c r="A10" s="42" t="s">
        <v>862</v>
      </c>
      <c r="B10" s="140">
        <v>1728176.75</v>
      </c>
      <c r="C10" s="140">
        <v>155000</v>
      </c>
      <c r="D10" s="140">
        <v>1500000</v>
      </c>
      <c r="E10" s="140">
        <v>0</v>
      </c>
      <c r="F10" s="140">
        <v>73176.75</v>
      </c>
    </row>
    <row r="11" ht="21" customHeight="1" spans="1:6">
      <c r="A11" s="42" t="s">
        <v>863</v>
      </c>
      <c r="B11" s="140">
        <v>0</v>
      </c>
      <c r="C11" s="140">
        <v>0</v>
      </c>
      <c r="D11" s="140">
        <v>0</v>
      </c>
      <c r="E11" s="140">
        <v>0</v>
      </c>
      <c r="F11" s="140">
        <v>0</v>
      </c>
    </row>
    <row r="12" ht="21" customHeight="1" spans="1:6">
      <c r="A12" s="42" t="s">
        <v>864</v>
      </c>
      <c r="B12" s="140">
        <v>0</v>
      </c>
      <c r="C12" s="140">
        <v>0</v>
      </c>
      <c r="D12" s="140">
        <v>0</v>
      </c>
      <c r="E12" s="140">
        <v>0</v>
      </c>
      <c r="F12" s="140">
        <v>0</v>
      </c>
    </row>
    <row r="13" ht="21" customHeight="1" spans="1:6">
      <c r="A13" s="141" t="s">
        <v>865</v>
      </c>
      <c r="B13" s="140">
        <v>172751495.6</v>
      </c>
      <c r="C13" s="140">
        <v>1739088</v>
      </c>
      <c r="D13" s="140">
        <v>119887692.6</v>
      </c>
      <c r="E13" s="140">
        <v>47752060</v>
      </c>
      <c r="F13" s="140">
        <v>3372655</v>
      </c>
    </row>
    <row r="14" ht="21" customHeight="1" spans="1:6">
      <c r="A14" s="141" t="s">
        <v>866</v>
      </c>
      <c r="B14" s="140">
        <v>166934741.6</v>
      </c>
      <c r="C14" s="140">
        <v>1604088</v>
      </c>
      <c r="D14" s="140">
        <v>118887692.6</v>
      </c>
      <c r="E14" s="140">
        <v>43535120</v>
      </c>
      <c r="F14" s="140">
        <v>2907841</v>
      </c>
    </row>
    <row r="15" ht="21" customHeight="1" spans="1:6">
      <c r="A15" s="141" t="s">
        <v>867</v>
      </c>
      <c r="B15" s="140">
        <v>0</v>
      </c>
      <c r="C15" s="140">
        <v>0</v>
      </c>
      <c r="D15" s="140">
        <v>0</v>
      </c>
      <c r="E15" s="140">
        <v>0</v>
      </c>
      <c r="F15" s="140">
        <v>0</v>
      </c>
    </row>
    <row r="16" ht="21" customHeight="1" spans="1:6">
      <c r="A16" s="42" t="s">
        <v>868</v>
      </c>
      <c r="B16" s="140">
        <v>1137239.84</v>
      </c>
      <c r="C16" s="140">
        <v>135000</v>
      </c>
      <c r="D16" s="140">
        <v>1000000</v>
      </c>
      <c r="E16" s="140">
        <v>0</v>
      </c>
      <c r="F16" s="140">
        <v>2239.84</v>
      </c>
    </row>
    <row r="17" ht="21" customHeight="1" spans="1:6">
      <c r="A17" s="42" t="s">
        <v>869</v>
      </c>
      <c r="B17" s="140">
        <v>0</v>
      </c>
      <c r="C17" s="140">
        <v>0</v>
      </c>
      <c r="D17" s="140">
        <v>0</v>
      </c>
      <c r="E17" s="140">
        <v>0</v>
      </c>
      <c r="F17" s="140">
        <v>0</v>
      </c>
    </row>
    <row r="18" ht="21" customHeight="1" spans="1:6">
      <c r="A18" s="42" t="s">
        <v>870</v>
      </c>
      <c r="B18" s="140">
        <v>0</v>
      </c>
      <c r="C18" s="140">
        <v>0</v>
      </c>
      <c r="D18" s="140">
        <v>0</v>
      </c>
      <c r="E18" s="140">
        <v>0</v>
      </c>
      <c r="F18" s="140">
        <v>0</v>
      </c>
    </row>
    <row r="19" ht="21" customHeight="1" spans="1:6">
      <c r="A19" s="139" t="s">
        <v>871</v>
      </c>
      <c r="B19" s="140">
        <v>12821460.45</v>
      </c>
      <c r="C19" s="140">
        <v>7642198</v>
      </c>
      <c r="D19" s="140">
        <v>0</v>
      </c>
      <c r="E19" s="140">
        <v>4598740</v>
      </c>
      <c r="F19" s="140">
        <v>580522.45</v>
      </c>
    </row>
    <row r="20" ht="21" customHeight="1" spans="1:6">
      <c r="A20" s="141" t="s">
        <v>872</v>
      </c>
      <c r="B20" s="140">
        <v>162479215.5</v>
      </c>
      <c r="C20" s="140">
        <v>59206371.5</v>
      </c>
      <c r="D20" s="140">
        <v>34613502.31</v>
      </c>
      <c r="E20" s="140">
        <v>49327331.43</v>
      </c>
      <c r="F20" s="140">
        <v>19332010.26</v>
      </c>
    </row>
    <row r="21" ht="19.5" customHeight="1" spans="1:6">
      <c r="A21" s="142"/>
      <c r="B21" s="143"/>
      <c r="C21" s="142"/>
      <c r="D21" s="143"/>
      <c r="E21" s="143"/>
      <c r="F21" s="144"/>
    </row>
  </sheetData>
  <mergeCells count="1">
    <mergeCell ref="A1:F1"/>
  </mergeCells>
  <pageMargins left="0.83" right="0.75" top="1.02" bottom="0.41" header="0.79" footer="0.5"/>
  <pageSetup paperSize="9" firstPageNumber="69" orientation="landscape" useFirstPageNumber="1" errors="blank" horizontalDpi="600" verticalDpi="600"/>
  <headerFooter alignWithMargins="0">
    <oddFooter>&amp;C&amp;12—&amp;P—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一般公共预算收入表</vt:lpstr>
      <vt:lpstr>一般公共预算财力预算表</vt:lpstr>
      <vt:lpstr>一般公共预算支出表</vt:lpstr>
      <vt:lpstr>2020年一般公共预算本级支出表</vt:lpstr>
      <vt:lpstr>一般公共预算基本支出表－工资福利支出</vt:lpstr>
      <vt:lpstr>一般公共预算基本支出表－商品和服务支出</vt:lpstr>
      <vt:lpstr>一般公共预算基本支出表－对个人和家庭的补助</vt:lpstr>
      <vt:lpstr>一般公共预算税收返还和转移支付表</vt:lpstr>
      <vt:lpstr>社会保险基金预算总表</vt:lpstr>
      <vt:lpstr>城乡居民基本养老保险基金预算表</vt:lpstr>
      <vt:lpstr>机关事业单位基本养老保险基金预算表</vt:lpstr>
      <vt:lpstr>城乡居民基本医疗保险基金预算表</vt:lpstr>
      <vt:lpstr>失业保险基金预算表</vt:lpstr>
      <vt:lpstr>政府性基金收入预算表</vt:lpstr>
      <vt:lpstr>政府性基金支出预算表</vt:lpstr>
      <vt:lpstr>政府性基金转移支付表</vt:lpstr>
      <vt:lpstr>国有资本经营收入预算表</vt:lpstr>
      <vt:lpstr>国有资本经营支出预算表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小婷</cp:lastModifiedBy>
  <dcterms:created xsi:type="dcterms:W3CDTF">2020-08-31T01:12:00Z</dcterms:created>
  <dcterms:modified xsi:type="dcterms:W3CDTF">2021-06-03T06:54:50Z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1EAC419011DE4E469FFD115FF48EB59A</vt:lpwstr>
  </property>
</Properties>
</file>