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tabRatio="555" firstSheet="6" activeTab="11"/>
  </bookViews>
  <sheets>
    <sheet name="封面" sheetId="8" r:id="rId1"/>
    <sheet name="目录" sheetId="9" r:id="rId2"/>
    <sheet name="表一" sheetId="12" r:id="rId3"/>
    <sheet name="表二 " sheetId="49" r:id="rId4"/>
    <sheet name="表三" sheetId="57" r:id="rId5"/>
    <sheet name="表四" sheetId="58" r:id="rId6"/>
    <sheet name="表五" sheetId="18" r:id="rId7"/>
    <sheet name="表六" sheetId="6" r:id="rId8"/>
    <sheet name="表七" sheetId="5" r:id="rId9"/>
    <sheet name="表八（1）" sheetId="26" r:id="rId10"/>
    <sheet name="表八（2）" sheetId="23" r:id="rId11"/>
    <sheet name="表九（1）" sheetId="27" r:id="rId12"/>
    <sheet name="表九（2）" sheetId="24" r:id="rId13"/>
    <sheet name="表十" sheetId="59" r:id="rId14"/>
    <sheet name="表十一" sheetId="2" r:id="rId15"/>
    <sheet name="表十二" sheetId="60" r:id="rId16"/>
    <sheet name="表十三" sheetId="11" r:id="rId17"/>
    <sheet name="表十四" sheetId="61" r:id="rId18"/>
    <sheet name="表十五" sheetId="10" r:id="rId19"/>
    <sheet name="表十六" sheetId="50" r:id="rId20"/>
    <sheet name="表十七" sheetId="51" r:id="rId21"/>
    <sheet name="表十八" sheetId="52" r:id="rId22"/>
    <sheet name="表十九" sheetId="53" r:id="rId23"/>
    <sheet name="表二十" sheetId="62" r:id="rId24"/>
    <sheet name="表二十一" sheetId="63" r:id="rId25"/>
    <sheet name="表二十二" sheetId="55" r:id="rId26"/>
    <sheet name="表二十三" sheetId="65" r:id="rId27"/>
    <sheet name="表二十四" sheetId="64" r:id="rId28"/>
    <sheet name="表二十五" sheetId="66" r:id="rId29"/>
    <sheet name="表二十六" sheetId="54" r:id="rId30"/>
    <sheet name="表二十七" sheetId="67" r:id="rId31"/>
    <sheet name="表二十八" sheetId="56" r:id="rId32"/>
  </sheets>
  <definedNames>
    <definedName name="_xlnm._FilterDatabase" localSheetId="3" hidden="1">'表二 '!$A$4:$F$1380</definedName>
    <definedName name="_xlnm._FilterDatabase" localSheetId="11" hidden="1">'表九（1）'!$A$5:$AL$172</definedName>
    <definedName name="_xlnm._FilterDatabase" localSheetId="12" hidden="1">'表九（2）'!$A$5:$W$172</definedName>
    <definedName name="_xlnm.Print_Area" localSheetId="6">表五!$A$1:$F$85</definedName>
    <definedName name="_xlnm.Print_Titles" localSheetId="9">'表八（1）'!$A:$A</definedName>
    <definedName name="_xlnm.Print_Titles" localSheetId="10">'表八（2）'!$A:$A</definedName>
    <definedName name="_xlnm.Print_Titles" localSheetId="3">'表二 '!$4:$4</definedName>
    <definedName name="_xlnm.Print_Titles" localSheetId="11">'表九（1）'!$A:$A</definedName>
    <definedName name="_xlnm.Print_Titles" localSheetId="12">'表九（2）'!$A:$A</definedName>
    <definedName name="_xlnm.Print_Titles" localSheetId="7">表六!$1:$5</definedName>
    <definedName name="_xlnm.Print_Titles" localSheetId="8">表七!$A:$A,表七!$1:$4</definedName>
    <definedName name="_xlnm.Print_Titles" localSheetId="16">表十三!$1:$5</definedName>
    <definedName name="_xlnm.Print_Titles" localSheetId="18">表十五!$1:$5</definedName>
    <definedName name="_xlnm.Print_Titles" localSheetId="14">表十一!$1:$4</definedName>
    <definedName name="_xlnm.Print_Titles" localSheetId="6">表五!$1:$5</definedName>
    <definedName name="_xlnm.Print_Titles" localSheetId="2">表一!$1:$4</definedName>
    <definedName name="地区名称" localSheetId="1">目录!#REF!</definedName>
    <definedName name="地区名称">封面!$B$2:$B$6</definedName>
  </definedNames>
  <calcPr calcId="144525"/>
</workbook>
</file>

<file path=xl/sharedStrings.xml><?xml version="1.0" encoding="utf-8"?>
<sst xmlns="http://schemas.openxmlformats.org/spreadsheetml/2006/main" count="4912" uniqueCount="2231">
  <si>
    <t xml:space="preserve"> </t>
  </si>
  <si>
    <t>地区名称</t>
  </si>
  <si>
    <t>北京市</t>
  </si>
  <si>
    <t>2020年渌口区财政预算表</t>
  </si>
  <si>
    <t>天津市</t>
  </si>
  <si>
    <t>河北省</t>
  </si>
  <si>
    <t>山西省</t>
  </si>
  <si>
    <t>内蒙古自治区</t>
  </si>
  <si>
    <t>目  录</t>
  </si>
  <si>
    <t xml:space="preserve">            表一 2020年一般公共预算收入表</t>
  </si>
  <si>
    <t xml:space="preserve">            表二 2020年一般公共预算支出表</t>
  </si>
  <si>
    <t xml:space="preserve">            表三 2020年一般公共预算本级支出表</t>
  </si>
  <si>
    <t xml:space="preserve">            表四 2020年一般公共预算基本支出表</t>
  </si>
  <si>
    <t xml:space="preserve">            表五 2020年一般公共预算收支平衡表</t>
  </si>
  <si>
    <t xml:space="preserve">            表六 2020年一般公共预算支出资金来源情况表</t>
  </si>
  <si>
    <t xml:space="preserve">            表七 2020年一般公共预算支出经济分类情况表</t>
  </si>
  <si>
    <t xml:space="preserve">            表八 2020年地市县一般公共预算收支表</t>
  </si>
  <si>
    <t xml:space="preserve">            表九 2020年省对下一般公共预算转移支付预算表</t>
  </si>
  <si>
    <t xml:space="preserve">            表十 2020年地方政府一般债务限额和余额情况表</t>
  </si>
  <si>
    <t xml:space="preserve">            表十一 2020年政府性基金预算收入表</t>
  </si>
  <si>
    <t xml:space="preserve">            表十二 2020年政府性基金预算支出表</t>
  </si>
  <si>
    <t xml:space="preserve">            表十三 2020年政府性基金预算收支明细表</t>
  </si>
  <si>
    <t xml:space="preserve">            表十四 2020年地方政府专项债务限额和余额情况表</t>
  </si>
  <si>
    <t xml:space="preserve">            表十五 2020年政府性基金预算支出资金来源情况表</t>
  </si>
  <si>
    <t xml:space="preserve">            表十六 2020年国有资本经营预算收支总表</t>
  </si>
  <si>
    <t xml:space="preserve">            表十七 2020年国有资本经营预算收入表</t>
  </si>
  <si>
    <t xml:space="preserve">            表十八 2020年国有资本经营预算支出表</t>
  </si>
  <si>
    <t xml:space="preserve">            表十九 2020年社会保险基金预算收支总表</t>
  </si>
  <si>
    <t xml:space="preserve">            表二十 2020年社会保险基金预算收入表</t>
  </si>
  <si>
    <t xml:space="preserve">            表二十一 2020年社会保险基金预算支出表</t>
  </si>
  <si>
    <t xml:space="preserve">            表二十二 2020年地方政府债务还本付息预算表</t>
  </si>
  <si>
    <t xml:space="preserve">            表二十三 2019年地方政府债务限额及余额表</t>
  </si>
  <si>
    <t xml:space="preserve">            表二十四 2019年地方政府债券发行及还本付息情况表</t>
  </si>
  <si>
    <t xml:space="preserve">            表二十五 2020年地方政府债券资金使用安排情况表</t>
  </si>
  <si>
    <t xml:space="preserve">            表二十六 2020财政扶贫资金安排情况表</t>
  </si>
  <si>
    <t xml:space="preserve">            表二十七 2020财政扶贫资金安排分配情况表</t>
  </si>
  <si>
    <t xml:space="preserve">            表二十八 2020年“三公”经费财政拨款预算表</t>
  </si>
  <si>
    <r>
      <rPr>
        <sz val="12"/>
        <rFont val="黑体"/>
        <charset val="134"/>
      </rPr>
      <t>表一</t>
    </r>
  </si>
  <si>
    <r>
      <rPr>
        <b/>
        <sz val="16"/>
        <rFont val="Times New Roman"/>
        <charset val="134"/>
      </rPr>
      <t>2020</t>
    </r>
    <r>
      <rPr>
        <b/>
        <sz val="16"/>
        <rFont val="黑体"/>
        <charset val="134"/>
      </rPr>
      <t>年一般公共预算收入表</t>
    </r>
  </si>
  <si>
    <r>
      <rPr>
        <sz val="12"/>
        <rFont val="宋体"/>
        <charset val="134"/>
      </rPr>
      <t>单位：万元</t>
    </r>
  </si>
  <si>
    <r>
      <rPr>
        <b/>
        <sz val="11"/>
        <rFont val="宋体"/>
        <charset val="134"/>
      </rPr>
      <t>项目</t>
    </r>
  </si>
  <si>
    <r>
      <rPr>
        <b/>
        <sz val="11"/>
        <rFont val="宋体"/>
        <charset val="134"/>
      </rPr>
      <t>上年决算（执行</t>
    </r>
    <r>
      <rPr>
        <b/>
        <sz val="11"/>
        <rFont val="Times New Roman"/>
        <charset val="134"/>
      </rPr>
      <t>)</t>
    </r>
    <r>
      <rPr>
        <b/>
        <sz val="11"/>
        <rFont val="宋体"/>
        <charset val="134"/>
      </rPr>
      <t>数</t>
    </r>
  </si>
  <si>
    <r>
      <rPr>
        <b/>
        <sz val="11"/>
        <rFont val="宋体"/>
        <charset val="134"/>
      </rPr>
      <t>预算数</t>
    </r>
  </si>
  <si>
    <r>
      <rPr>
        <b/>
        <sz val="11"/>
        <rFont val="宋体"/>
        <charset val="134"/>
      </rPr>
      <t>预算数为决算（执行）数</t>
    </r>
    <r>
      <rPr>
        <b/>
        <sz val="11"/>
        <rFont val="Times New Roman"/>
        <charset val="134"/>
      </rPr>
      <t>%</t>
    </r>
  </si>
  <si>
    <r>
      <rPr>
        <sz val="11"/>
        <rFont val="宋体"/>
        <charset val="134"/>
      </rPr>
      <t>一、税收收入</t>
    </r>
  </si>
  <si>
    <r>
      <rPr>
        <sz val="11"/>
        <rFont val="Times New Roman"/>
        <charset val="134"/>
      </rPr>
      <t xml:space="preserve">    </t>
    </r>
    <r>
      <rPr>
        <sz val="11"/>
        <rFont val="宋体"/>
        <charset val="134"/>
      </rPr>
      <t>增值税</t>
    </r>
  </si>
  <si>
    <r>
      <rPr>
        <sz val="11"/>
        <rFont val="Times New Roman"/>
        <charset val="134"/>
      </rPr>
      <t xml:space="preserve">    </t>
    </r>
    <r>
      <rPr>
        <sz val="11"/>
        <rFont val="宋体"/>
        <charset val="134"/>
      </rPr>
      <t>企业所得税</t>
    </r>
  </si>
  <si>
    <r>
      <rPr>
        <sz val="11"/>
        <rFont val="Times New Roman"/>
        <charset val="134"/>
      </rPr>
      <t xml:space="preserve">    </t>
    </r>
    <r>
      <rPr>
        <sz val="11"/>
        <rFont val="宋体"/>
        <charset val="134"/>
      </rPr>
      <t>企业所得税退税</t>
    </r>
  </si>
  <si>
    <r>
      <rPr>
        <sz val="11"/>
        <rFont val="Times New Roman"/>
        <charset val="134"/>
      </rPr>
      <t xml:space="preserve">    </t>
    </r>
    <r>
      <rPr>
        <sz val="11"/>
        <rFont val="宋体"/>
        <charset val="134"/>
      </rPr>
      <t>个人所得税</t>
    </r>
  </si>
  <si>
    <r>
      <rPr>
        <sz val="11"/>
        <rFont val="Times New Roman"/>
        <charset val="134"/>
      </rPr>
      <t xml:space="preserve">    </t>
    </r>
    <r>
      <rPr>
        <sz val="11"/>
        <rFont val="宋体"/>
        <charset val="134"/>
      </rPr>
      <t>资源税</t>
    </r>
  </si>
  <si>
    <r>
      <rPr>
        <sz val="11"/>
        <rFont val="Times New Roman"/>
        <charset val="134"/>
      </rPr>
      <t xml:space="preserve">    </t>
    </r>
    <r>
      <rPr>
        <sz val="11"/>
        <rFont val="宋体"/>
        <charset val="134"/>
      </rPr>
      <t>城市维护建设税</t>
    </r>
  </si>
  <si>
    <r>
      <rPr>
        <sz val="11"/>
        <rFont val="Times New Roman"/>
        <charset val="134"/>
      </rPr>
      <t xml:space="preserve">    </t>
    </r>
    <r>
      <rPr>
        <sz val="11"/>
        <rFont val="宋体"/>
        <charset val="134"/>
      </rPr>
      <t>房产税</t>
    </r>
  </si>
  <si>
    <r>
      <rPr>
        <sz val="11"/>
        <rFont val="Times New Roman"/>
        <charset val="134"/>
      </rPr>
      <t xml:space="preserve">    </t>
    </r>
    <r>
      <rPr>
        <sz val="11"/>
        <rFont val="宋体"/>
        <charset val="134"/>
      </rPr>
      <t>印花税</t>
    </r>
  </si>
  <si>
    <r>
      <rPr>
        <sz val="11"/>
        <rFont val="Times New Roman"/>
        <charset val="134"/>
      </rPr>
      <t xml:space="preserve">    </t>
    </r>
    <r>
      <rPr>
        <sz val="11"/>
        <rFont val="宋体"/>
        <charset val="134"/>
      </rPr>
      <t>城镇土地使用税</t>
    </r>
  </si>
  <si>
    <r>
      <rPr>
        <sz val="11"/>
        <rFont val="Times New Roman"/>
        <charset val="134"/>
      </rPr>
      <t xml:space="preserve">    </t>
    </r>
    <r>
      <rPr>
        <sz val="11"/>
        <rFont val="宋体"/>
        <charset val="134"/>
      </rPr>
      <t>土地增值税</t>
    </r>
  </si>
  <si>
    <r>
      <rPr>
        <sz val="11"/>
        <rFont val="Times New Roman"/>
        <charset val="134"/>
      </rPr>
      <t xml:space="preserve">    </t>
    </r>
    <r>
      <rPr>
        <sz val="11"/>
        <rFont val="宋体"/>
        <charset val="134"/>
      </rPr>
      <t>车船税</t>
    </r>
  </si>
  <si>
    <r>
      <rPr>
        <sz val="11"/>
        <rFont val="Times New Roman"/>
        <charset val="134"/>
      </rPr>
      <t xml:space="preserve">    </t>
    </r>
    <r>
      <rPr>
        <sz val="11"/>
        <rFont val="宋体"/>
        <charset val="134"/>
      </rPr>
      <t>耕地占用税</t>
    </r>
  </si>
  <si>
    <r>
      <rPr>
        <sz val="11"/>
        <rFont val="Times New Roman"/>
        <charset val="134"/>
      </rPr>
      <t xml:space="preserve">    </t>
    </r>
    <r>
      <rPr>
        <sz val="11"/>
        <rFont val="宋体"/>
        <charset val="134"/>
      </rPr>
      <t>契税</t>
    </r>
  </si>
  <si>
    <r>
      <rPr>
        <sz val="11"/>
        <rFont val="Times New Roman"/>
        <charset val="134"/>
      </rPr>
      <t xml:space="preserve">    </t>
    </r>
    <r>
      <rPr>
        <sz val="11"/>
        <rFont val="宋体"/>
        <charset val="134"/>
      </rPr>
      <t>烟叶税</t>
    </r>
  </si>
  <si>
    <r>
      <rPr>
        <sz val="11"/>
        <rFont val="Times New Roman"/>
        <charset val="134"/>
      </rPr>
      <t xml:space="preserve">    </t>
    </r>
    <r>
      <rPr>
        <sz val="11"/>
        <rFont val="宋体"/>
        <charset val="134"/>
      </rPr>
      <t>环境保护税</t>
    </r>
  </si>
  <si>
    <r>
      <rPr>
        <sz val="11"/>
        <rFont val="Times New Roman"/>
        <charset val="134"/>
      </rPr>
      <t xml:space="preserve">    </t>
    </r>
    <r>
      <rPr>
        <sz val="11"/>
        <rFont val="宋体"/>
        <charset val="134"/>
      </rPr>
      <t>其他税收收入</t>
    </r>
  </si>
  <si>
    <r>
      <rPr>
        <sz val="11"/>
        <rFont val="宋体"/>
        <charset val="134"/>
      </rPr>
      <t>二、非税收入</t>
    </r>
  </si>
  <si>
    <r>
      <rPr>
        <sz val="11"/>
        <rFont val="Times New Roman"/>
        <charset val="134"/>
      </rPr>
      <t xml:space="preserve">    </t>
    </r>
    <r>
      <rPr>
        <sz val="11"/>
        <rFont val="宋体"/>
        <charset val="134"/>
      </rPr>
      <t>专项收入</t>
    </r>
  </si>
  <si>
    <r>
      <rPr>
        <sz val="11"/>
        <rFont val="Times New Roman"/>
        <charset val="134"/>
      </rPr>
      <t xml:space="preserve">    </t>
    </r>
    <r>
      <rPr>
        <sz val="11"/>
        <rFont val="宋体"/>
        <charset val="134"/>
      </rPr>
      <t>行政事业性收费收入</t>
    </r>
  </si>
  <si>
    <r>
      <rPr>
        <sz val="11"/>
        <rFont val="Times New Roman"/>
        <charset val="134"/>
      </rPr>
      <t xml:space="preserve">    </t>
    </r>
    <r>
      <rPr>
        <sz val="11"/>
        <rFont val="宋体"/>
        <charset val="134"/>
      </rPr>
      <t>罚没收入</t>
    </r>
  </si>
  <si>
    <r>
      <rPr>
        <sz val="11"/>
        <rFont val="Times New Roman"/>
        <charset val="134"/>
      </rPr>
      <t xml:space="preserve">    </t>
    </r>
    <r>
      <rPr>
        <sz val="11"/>
        <rFont val="宋体"/>
        <charset val="134"/>
      </rPr>
      <t>国有资本经营收入</t>
    </r>
  </si>
  <si>
    <r>
      <rPr>
        <sz val="11"/>
        <rFont val="Times New Roman"/>
        <charset val="134"/>
      </rPr>
      <t xml:space="preserve">    </t>
    </r>
    <r>
      <rPr>
        <sz val="11"/>
        <rFont val="宋体"/>
        <charset val="134"/>
      </rPr>
      <t>国有资源（资产）有偿使用收入</t>
    </r>
  </si>
  <si>
    <r>
      <rPr>
        <sz val="11"/>
        <rFont val="Times New Roman"/>
        <charset val="134"/>
      </rPr>
      <t xml:space="preserve">    </t>
    </r>
    <r>
      <rPr>
        <sz val="11"/>
        <rFont val="宋体"/>
        <charset val="134"/>
      </rPr>
      <t>捐赠收入</t>
    </r>
  </si>
  <si>
    <r>
      <rPr>
        <sz val="11"/>
        <rFont val="Times New Roman"/>
        <charset val="134"/>
      </rPr>
      <t xml:space="preserve">    </t>
    </r>
    <r>
      <rPr>
        <sz val="11"/>
        <rFont val="宋体"/>
        <charset val="134"/>
      </rPr>
      <t>政府住房基金收入</t>
    </r>
  </si>
  <si>
    <r>
      <rPr>
        <sz val="11"/>
        <rFont val="Times New Roman"/>
        <charset val="134"/>
      </rPr>
      <t xml:space="preserve">    </t>
    </r>
    <r>
      <rPr>
        <sz val="11"/>
        <rFont val="宋体"/>
        <charset val="134"/>
      </rPr>
      <t>其他收入</t>
    </r>
  </si>
  <si>
    <r>
      <rPr>
        <b/>
        <sz val="11"/>
        <rFont val="宋体"/>
        <charset val="134"/>
      </rPr>
      <t>收入合计</t>
    </r>
  </si>
  <si>
    <r>
      <rPr>
        <sz val="12"/>
        <rFont val="黑体"/>
        <charset val="134"/>
      </rPr>
      <t>表二</t>
    </r>
  </si>
  <si>
    <r>
      <rPr>
        <b/>
        <sz val="16"/>
        <rFont val="Times New Roman"/>
        <charset val="134"/>
      </rPr>
      <t>2020</t>
    </r>
    <r>
      <rPr>
        <b/>
        <sz val="16"/>
        <rFont val="黑体"/>
        <charset val="134"/>
      </rPr>
      <t>年一般公共预算支出表</t>
    </r>
  </si>
  <si>
    <r>
      <rPr>
        <b/>
        <sz val="12"/>
        <rFont val="宋体"/>
        <charset val="134"/>
      </rPr>
      <t>项目</t>
    </r>
  </si>
  <si>
    <r>
      <rPr>
        <b/>
        <sz val="12"/>
        <rFont val="宋体"/>
        <charset val="134"/>
      </rPr>
      <t>上年决算（执行</t>
    </r>
    <r>
      <rPr>
        <b/>
        <sz val="12"/>
        <rFont val="Times New Roman"/>
        <charset val="134"/>
      </rPr>
      <t>)</t>
    </r>
    <r>
      <rPr>
        <b/>
        <sz val="12"/>
        <rFont val="宋体"/>
        <charset val="134"/>
      </rPr>
      <t>数</t>
    </r>
  </si>
  <si>
    <r>
      <rPr>
        <b/>
        <sz val="12"/>
        <rFont val="宋体"/>
        <charset val="134"/>
      </rPr>
      <t>预算数</t>
    </r>
  </si>
  <si>
    <r>
      <rPr>
        <b/>
        <sz val="12"/>
        <rFont val="宋体"/>
        <charset val="134"/>
      </rPr>
      <t>预算数为决算（执行）数</t>
    </r>
    <r>
      <rPr>
        <b/>
        <sz val="12"/>
        <rFont val="Times New Roman"/>
        <charset val="134"/>
      </rPr>
      <t>%</t>
    </r>
  </si>
  <si>
    <r>
      <rPr>
        <b/>
        <sz val="12"/>
        <rFont val="宋体"/>
        <charset val="134"/>
      </rPr>
      <t>备注</t>
    </r>
  </si>
  <si>
    <r>
      <rPr>
        <sz val="11"/>
        <rFont val="Times New Roman"/>
        <charset val="134"/>
      </rPr>
      <t xml:space="preserve">  </t>
    </r>
    <r>
      <rPr>
        <sz val="11"/>
        <rFont val="宋体"/>
        <charset val="134"/>
      </rPr>
      <t>一、一般公共服务</t>
    </r>
  </si>
  <si>
    <r>
      <rPr>
        <sz val="11"/>
        <rFont val="Times New Roman"/>
        <charset val="134"/>
      </rPr>
      <t xml:space="preserve">    </t>
    </r>
    <r>
      <rPr>
        <sz val="11"/>
        <rFont val="宋体"/>
        <charset val="134"/>
      </rPr>
      <t>人大事务</t>
    </r>
  </si>
  <si>
    <r>
      <rPr>
        <sz val="11"/>
        <rFont val="Times New Roman"/>
        <charset val="134"/>
      </rPr>
      <t xml:space="preserve">      </t>
    </r>
    <r>
      <rPr>
        <sz val="11"/>
        <rFont val="宋体"/>
        <charset val="134"/>
      </rPr>
      <t>行政运行</t>
    </r>
  </si>
  <si>
    <r>
      <rPr>
        <sz val="11"/>
        <rFont val="Times New Roman"/>
        <charset val="134"/>
      </rPr>
      <t xml:space="preserve">      </t>
    </r>
    <r>
      <rPr>
        <sz val="11"/>
        <rFont val="宋体"/>
        <charset val="134"/>
      </rPr>
      <t>一般行政管理事务</t>
    </r>
  </si>
  <si>
    <r>
      <rPr>
        <sz val="11"/>
        <rFont val="Times New Roman"/>
        <charset val="134"/>
      </rPr>
      <t xml:space="preserve">      </t>
    </r>
    <r>
      <rPr>
        <sz val="11"/>
        <rFont val="宋体"/>
        <charset val="134"/>
      </rPr>
      <t>机关服务</t>
    </r>
  </si>
  <si>
    <r>
      <rPr>
        <sz val="11"/>
        <rFont val="Times New Roman"/>
        <charset val="134"/>
      </rPr>
      <t xml:space="preserve">      </t>
    </r>
    <r>
      <rPr>
        <sz val="11"/>
        <rFont val="宋体"/>
        <charset val="134"/>
      </rPr>
      <t>人大会议</t>
    </r>
  </si>
  <si>
    <r>
      <rPr>
        <sz val="11"/>
        <rFont val="Times New Roman"/>
        <charset val="134"/>
      </rPr>
      <t xml:space="preserve">      </t>
    </r>
    <r>
      <rPr>
        <sz val="11"/>
        <rFont val="宋体"/>
        <charset val="134"/>
      </rPr>
      <t>人大立法</t>
    </r>
  </si>
  <si>
    <r>
      <rPr>
        <sz val="11"/>
        <rFont val="Times New Roman"/>
        <charset val="134"/>
      </rPr>
      <t xml:space="preserve">      </t>
    </r>
    <r>
      <rPr>
        <sz val="11"/>
        <rFont val="宋体"/>
        <charset val="134"/>
      </rPr>
      <t>人大监督</t>
    </r>
  </si>
  <si>
    <r>
      <rPr>
        <sz val="11"/>
        <rFont val="Times New Roman"/>
        <charset val="134"/>
      </rPr>
      <t xml:space="preserve">      </t>
    </r>
    <r>
      <rPr>
        <sz val="11"/>
        <rFont val="宋体"/>
        <charset val="134"/>
      </rPr>
      <t>人大代表履职能力提升</t>
    </r>
  </si>
  <si>
    <r>
      <rPr>
        <sz val="11"/>
        <rFont val="Times New Roman"/>
        <charset val="134"/>
      </rPr>
      <t xml:space="preserve">      </t>
    </r>
    <r>
      <rPr>
        <sz val="11"/>
        <rFont val="宋体"/>
        <charset val="134"/>
      </rPr>
      <t>代表工作</t>
    </r>
  </si>
  <si>
    <r>
      <rPr>
        <sz val="11"/>
        <rFont val="Times New Roman"/>
        <charset val="134"/>
      </rPr>
      <t xml:space="preserve">      </t>
    </r>
    <r>
      <rPr>
        <sz val="11"/>
        <rFont val="宋体"/>
        <charset val="134"/>
      </rPr>
      <t>人大信访工作</t>
    </r>
  </si>
  <si>
    <r>
      <rPr>
        <sz val="11"/>
        <rFont val="Times New Roman"/>
        <charset val="134"/>
      </rPr>
      <t xml:space="preserve">      </t>
    </r>
    <r>
      <rPr>
        <sz val="11"/>
        <rFont val="宋体"/>
        <charset val="134"/>
      </rPr>
      <t>事业运行</t>
    </r>
  </si>
  <si>
    <r>
      <rPr>
        <sz val="11"/>
        <rFont val="Times New Roman"/>
        <charset val="134"/>
      </rPr>
      <t xml:space="preserve">      </t>
    </r>
    <r>
      <rPr>
        <sz val="11"/>
        <rFont val="宋体"/>
        <charset val="134"/>
      </rPr>
      <t>其他人大事务</t>
    </r>
  </si>
  <si>
    <r>
      <rPr>
        <sz val="11"/>
        <rFont val="Times New Roman"/>
        <charset val="134"/>
      </rPr>
      <t xml:space="preserve">    </t>
    </r>
    <r>
      <rPr>
        <sz val="11"/>
        <rFont val="宋体"/>
        <charset val="134"/>
      </rPr>
      <t>政协事务</t>
    </r>
  </si>
  <si>
    <r>
      <rPr>
        <sz val="11"/>
        <rFont val="Times New Roman"/>
        <charset val="134"/>
      </rPr>
      <t xml:space="preserve">      </t>
    </r>
    <r>
      <rPr>
        <sz val="11"/>
        <rFont val="宋体"/>
        <charset val="134"/>
      </rPr>
      <t>政协会议</t>
    </r>
  </si>
  <si>
    <r>
      <rPr>
        <sz val="11"/>
        <rFont val="Times New Roman"/>
        <charset val="134"/>
      </rPr>
      <t xml:space="preserve">      </t>
    </r>
    <r>
      <rPr>
        <sz val="11"/>
        <rFont val="宋体"/>
        <charset val="134"/>
      </rPr>
      <t>委员视察</t>
    </r>
  </si>
  <si>
    <r>
      <rPr>
        <sz val="11"/>
        <rFont val="Times New Roman"/>
        <charset val="134"/>
      </rPr>
      <t xml:space="preserve">      </t>
    </r>
    <r>
      <rPr>
        <sz val="11"/>
        <rFont val="宋体"/>
        <charset val="134"/>
      </rPr>
      <t>参政议政</t>
    </r>
  </si>
  <si>
    <r>
      <rPr>
        <sz val="11"/>
        <rFont val="Times New Roman"/>
        <charset val="134"/>
      </rPr>
      <t xml:space="preserve">      </t>
    </r>
    <r>
      <rPr>
        <sz val="11"/>
        <rFont val="宋体"/>
        <charset val="134"/>
      </rPr>
      <t>其他政协事务</t>
    </r>
  </si>
  <si>
    <r>
      <rPr>
        <sz val="11"/>
        <rFont val="Times New Roman"/>
        <charset val="134"/>
      </rPr>
      <t xml:space="preserve">    </t>
    </r>
    <r>
      <rPr>
        <sz val="11"/>
        <rFont val="宋体"/>
        <charset val="134"/>
      </rPr>
      <t>政府办公厅</t>
    </r>
    <r>
      <rPr>
        <sz val="11"/>
        <rFont val="Times New Roman"/>
        <charset val="134"/>
      </rPr>
      <t>(</t>
    </r>
    <r>
      <rPr>
        <sz val="11"/>
        <rFont val="宋体"/>
        <charset val="134"/>
      </rPr>
      <t>室</t>
    </r>
    <r>
      <rPr>
        <sz val="11"/>
        <rFont val="Times New Roman"/>
        <charset val="134"/>
      </rPr>
      <t>)</t>
    </r>
    <r>
      <rPr>
        <sz val="11"/>
        <rFont val="宋体"/>
        <charset val="134"/>
      </rPr>
      <t>及相关机构事务</t>
    </r>
  </si>
  <si>
    <r>
      <rPr>
        <sz val="11"/>
        <rFont val="Times New Roman"/>
        <charset val="134"/>
      </rPr>
      <t xml:space="preserve">      </t>
    </r>
    <r>
      <rPr>
        <sz val="11"/>
        <rFont val="宋体"/>
        <charset val="134"/>
      </rPr>
      <t>专项服务</t>
    </r>
  </si>
  <si>
    <r>
      <rPr>
        <sz val="11"/>
        <rFont val="Times New Roman"/>
        <charset val="134"/>
      </rPr>
      <t xml:space="preserve">      </t>
    </r>
    <r>
      <rPr>
        <sz val="11"/>
        <rFont val="宋体"/>
        <charset val="134"/>
      </rPr>
      <t>专项业务活动</t>
    </r>
  </si>
  <si>
    <r>
      <rPr>
        <sz val="11"/>
        <rFont val="Times New Roman"/>
        <charset val="134"/>
      </rPr>
      <t xml:space="preserve">      </t>
    </r>
    <r>
      <rPr>
        <sz val="11"/>
        <rFont val="宋体"/>
        <charset val="134"/>
      </rPr>
      <t>政务公开审批</t>
    </r>
  </si>
  <si>
    <r>
      <rPr>
        <sz val="11"/>
        <rFont val="Times New Roman"/>
        <charset val="134"/>
      </rPr>
      <t xml:space="preserve">      </t>
    </r>
    <r>
      <rPr>
        <sz val="11"/>
        <rFont val="宋体"/>
        <charset val="134"/>
      </rPr>
      <t>信访事务</t>
    </r>
  </si>
  <si>
    <r>
      <rPr>
        <sz val="11"/>
        <rFont val="Times New Roman"/>
        <charset val="134"/>
      </rPr>
      <t xml:space="preserve">      </t>
    </r>
    <r>
      <rPr>
        <sz val="11"/>
        <rFont val="宋体"/>
        <charset val="134"/>
      </rPr>
      <t>参事事务</t>
    </r>
  </si>
  <si>
    <r>
      <rPr>
        <sz val="11"/>
        <rFont val="Times New Roman"/>
        <charset val="134"/>
      </rPr>
      <t xml:space="preserve">      </t>
    </r>
    <r>
      <rPr>
        <sz val="11"/>
        <rFont val="宋体"/>
        <charset val="134"/>
      </rPr>
      <t>其他政府办公厅</t>
    </r>
    <r>
      <rPr>
        <sz val="11"/>
        <rFont val="Times New Roman"/>
        <charset val="134"/>
      </rPr>
      <t>(</t>
    </r>
    <r>
      <rPr>
        <sz val="11"/>
        <rFont val="宋体"/>
        <charset val="134"/>
      </rPr>
      <t>室</t>
    </r>
    <r>
      <rPr>
        <sz val="11"/>
        <rFont val="Times New Roman"/>
        <charset val="134"/>
      </rPr>
      <t>)</t>
    </r>
    <r>
      <rPr>
        <sz val="11"/>
        <rFont val="宋体"/>
        <charset val="134"/>
      </rPr>
      <t>及相关机构事务</t>
    </r>
  </si>
  <si>
    <r>
      <rPr>
        <sz val="11"/>
        <rFont val="Times New Roman"/>
        <charset val="134"/>
      </rPr>
      <t xml:space="preserve">    </t>
    </r>
    <r>
      <rPr>
        <sz val="11"/>
        <rFont val="宋体"/>
        <charset val="134"/>
      </rPr>
      <t>发展与改革事务</t>
    </r>
  </si>
  <si>
    <r>
      <rPr>
        <sz val="11"/>
        <rFont val="Times New Roman"/>
        <charset val="134"/>
      </rPr>
      <t xml:space="preserve">      </t>
    </r>
    <r>
      <rPr>
        <sz val="11"/>
        <rFont val="宋体"/>
        <charset val="134"/>
      </rPr>
      <t>战略规划与实施</t>
    </r>
  </si>
  <si>
    <r>
      <rPr>
        <sz val="11"/>
        <rFont val="Times New Roman"/>
        <charset val="134"/>
      </rPr>
      <t xml:space="preserve">      </t>
    </r>
    <r>
      <rPr>
        <sz val="11"/>
        <rFont val="宋体"/>
        <charset val="134"/>
      </rPr>
      <t>日常经济运行调节</t>
    </r>
  </si>
  <si>
    <r>
      <rPr>
        <sz val="11"/>
        <rFont val="Times New Roman"/>
        <charset val="134"/>
      </rPr>
      <t xml:space="preserve">      </t>
    </r>
    <r>
      <rPr>
        <sz val="11"/>
        <rFont val="宋体"/>
        <charset val="134"/>
      </rPr>
      <t>社会事业发展规划</t>
    </r>
  </si>
  <si>
    <r>
      <rPr>
        <sz val="11"/>
        <rFont val="Times New Roman"/>
        <charset val="134"/>
      </rPr>
      <t xml:space="preserve">      </t>
    </r>
    <r>
      <rPr>
        <sz val="11"/>
        <rFont val="宋体"/>
        <charset val="134"/>
      </rPr>
      <t>经济体制改革研究</t>
    </r>
  </si>
  <si>
    <r>
      <rPr>
        <sz val="11"/>
        <rFont val="Times New Roman"/>
        <charset val="134"/>
      </rPr>
      <t xml:space="preserve">      </t>
    </r>
    <r>
      <rPr>
        <sz val="11"/>
        <rFont val="宋体"/>
        <charset val="134"/>
      </rPr>
      <t>物价管理</t>
    </r>
  </si>
  <si>
    <r>
      <rPr>
        <sz val="11"/>
        <rFont val="Times New Roman"/>
        <charset val="134"/>
      </rPr>
      <t xml:space="preserve">      </t>
    </r>
    <r>
      <rPr>
        <sz val="11"/>
        <rFont val="宋体"/>
        <charset val="134"/>
      </rPr>
      <t>其他发展与改革事务</t>
    </r>
  </si>
  <si>
    <r>
      <rPr>
        <sz val="11"/>
        <rFont val="Times New Roman"/>
        <charset val="134"/>
      </rPr>
      <t xml:space="preserve">    </t>
    </r>
    <r>
      <rPr>
        <sz val="11"/>
        <rFont val="宋体"/>
        <charset val="134"/>
      </rPr>
      <t>统计信息事务</t>
    </r>
  </si>
  <si>
    <r>
      <rPr>
        <sz val="11"/>
        <rFont val="Times New Roman"/>
        <charset val="134"/>
      </rPr>
      <t xml:space="preserve">      </t>
    </r>
    <r>
      <rPr>
        <sz val="11"/>
        <rFont val="宋体"/>
        <charset val="134"/>
      </rPr>
      <t>信息事务</t>
    </r>
  </si>
  <si>
    <r>
      <rPr>
        <sz val="11"/>
        <rFont val="Times New Roman"/>
        <charset val="134"/>
      </rPr>
      <t xml:space="preserve">      </t>
    </r>
    <r>
      <rPr>
        <sz val="11"/>
        <rFont val="宋体"/>
        <charset val="134"/>
      </rPr>
      <t>专项统计业务</t>
    </r>
  </si>
  <si>
    <r>
      <rPr>
        <sz val="11"/>
        <rFont val="Times New Roman"/>
        <charset val="134"/>
      </rPr>
      <t xml:space="preserve">      </t>
    </r>
    <r>
      <rPr>
        <sz val="11"/>
        <rFont val="宋体"/>
        <charset val="134"/>
      </rPr>
      <t>统计管理</t>
    </r>
  </si>
  <si>
    <r>
      <rPr>
        <sz val="11"/>
        <rFont val="Times New Roman"/>
        <charset val="134"/>
      </rPr>
      <t xml:space="preserve">      </t>
    </r>
    <r>
      <rPr>
        <sz val="11"/>
        <rFont val="宋体"/>
        <charset val="134"/>
      </rPr>
      <t>专项普查活动</t>
    </r>
  </si>
  <si>
    <r>
      <rPr>
        <sz val="11"/>
        <rFont val="Times New Roman"/>
        <charset val="134"/>
      </rPr>
      <t xml:space="preserve">      </t>
    </r>
    <r>
      <rPr>
        <sz val="11"/>
        <rFont val="宋体"/>
        <charset val="134"/>
      </rPr>
      <t>统计抽样调查</t>
    </r>
  </si>
  <si>
    <r>
      <rPr>
        <sz val="11"/>
        <rFont val="Times New Roman"/>
        <charset val="134"/>
      </rPr>
      <t xml:space="preserve">      </t>
    </r>
    <r>
      <rPr>
        <sz val="11"/>
        <rFont val="宋体"/>
        <charset val="134"/>
      </rPr>
      <t>其他统计信息事务</t>
    </r>
  </si>
  <si>
    <r>
      <rPr>
        <sz val="11"/>
        <rFont val="Times New Roman"/>
        <charset val="134"/>
      </rPr>
      <t xml:space="preserve">    </t>
    </r>
    <r>
      <rPr>
        <sz val="11"/>
        <rFont val="宋体"/>
        <charset val="134"/>
      </rPr>
      <t>财政事务</t>
    </r>
  </si>
  <si>
    <r>
      <rPr>
        <sz val="11"/>
        <rFont val="Times New Roman"/>
        <charset val="134"/>
      </rPr>
      <t xml:space="preserve">      </t>
    </r>
    <r>
      <rPr>
        <sz val="11"/>
        <rFont val="宋体"/>
        <charset val="134"/>
      </rPr>
      <t>预算改革业务</t>
    </r>
  </si>
  <si>
    <r>
      <rPr>
        <sz val="11"/>
        <rFont val="Times New Roman"/>
        <charset val="134"/>
      </rPr>
      <t xml:space="preserve">      </t>
    </r>
    <r>
      <rPr>
        <sz val="11"/>
        <rFont val="宋体"/>
        <charset val="134"/>
      </rPr>
      <t>财政国库业务</t>
    </r>
  </si>
  <si>
    <r>
      <rPr>
        <sz val="11"/>
        <rFont val="Times New Roman"/>
        <charset val="134"/>
      </rPr>
      <t xml:space="preserve">      </t>
    </r>
    <r>
      <rPr>
        <sz val="11"/>
        <rFont val="宋体"/>
        <charset val="134"/>
      </rPr>
      <t>财政监察</t>
    </r>
  </si>
  <si>
    <r>
      <rPr>
        <sz val="11"/>
        <rFont val="Times New Roman"/>
        <charset val="134"/>
      </rPr>
      <t xml:space="preserve">      </t>
    </r>
    <r>
      <rPr>
        <sz val="11"/>
        <rFont val="宋体"/>
        <charset val="134"/>
      </rPr>
      <t>信息化建设</t>
    </r>
  </si>
  <si>
    <r>
      <rPr>
        <sz val="11"/>
        <rFont val="Times New Roman"/>
        <charset val="134"/>
      </rPr>
      <t xml:space="preserve">      </t>
    </r>
    <r>
      <rPr>
        <sz val="11"/>
        <rFont val="宋体"/>
        <charset val="134"/>
      </rPr>
      <t>财政委托业务</t>
    </r>
  </si>
  <si>
    <r>
      <rPr>
        <sz val="11"/>
        <rFont val="Times New Roman"/>
        <charset val="134"/>
      </rPr>
      <t xml:space="preserve">      </t>
    </r>
    <r>
      <rPr>
        <sz val="11"/>
        <rFont val="宋体"/>
        <charset val="134"/>
      </rPr>
      <t>其他财政事务</t>
    </r>
  </si>
  <si>
    <r>
      <rPr>
        <sz val="11"/>
        <rFont val="Times New Roman"/>
        <charset val="134"/>
      </rPr>
      <t xml:space="preserve">    </t>
    </r>
    <r>
      <rPr>
        <sz val="11"/>
        <rFont val="宋体"/>
        <charset val="134"/>
      </rPr>
      <t>税收事务</t>
    </r>
  </si>
  <si>
    <r>
      <rPr>
        <sz val="11"/>
        <rFont val="Times New Roman"/>
        <charset val="134"/>
      </rPr>
      <t xml:space="preserve">      </t>
    </r>
    <r>
      <rPr>
        <sz val="11"/>
        <rFont val="宋体"/>
        <charset val="134"/>
      </rPr>
      <t>税务办案</t>
    </r>
  </si>
  <si>
    <r>
      <rPr>
        <sz val="11"/>
        <rFont val="Times New Roman"/>
        <charset val="134"/>
      </rPr>
      <t xml:space="preserve">      </t>
    </r>
    <r>
      <rPr>
        <sz val="11"/>
        <rFont val="宋体"/>
        <charset val="134"/>
      </rPr>
      <t>税务登记证及发票管理</t>
    </r>
  </si>
  <si>
    <r>
      <rPr>
        <sz val="11"/>
        <rFont val="Times New Roman"/>
        <charset val="134"/>
      </rPr>
      <t xml:space="preserve">      </t>
    </r>
    <r>
      <rPr>
        <sz val="11"/>
        <rFont val="宋体"/>
        <charset val="134"/>
      </rPr>
      <t>代扣代收代征税款手续费</t>
    </r>
  </si>
  <si>
    <r>
      <rPr>
        <sz val="11"/>
        <rFont val="Times New Roman"/>
        <charset val="134"/>
      </rPr>
      <t xml:space="preserve">      </t>
    </r>
    <r>
      <rPr>
        <sz val="11"/>
        <rFont val="宋体"/>
        <charset val="134"/>
      </rPr>
      <t>税务宣传</t>
    </r>
  </si>
  <si>
    <r>
      <rPr>
        <sz val="11"/>
        <rFont val="Times New Roman"/>
        <charset val="134"/>
      </rPr>
      <t xml:space="preserve">      </t>
    </r>
    <r>
      <rPr>
        <sz val="11"/>
        <rFont val="宋体"/>
        <charset val="134"/>
      </rPr>
      <t>协税护税</t>
    </r>
  </si>
  <si>
    <r>
      <rPr>
        <sz val="11"/>
        <rFont val="Times New Roman"/>
        <charset val="134"/>
      </rPr>
      <t xml:space="preserve">      </t>
    </r>
    <r>
      <rPr>
        <sz val="11"/>
        <rFont val="宋体"/>
        <charset val="134"/>
      </rPr>
      <t>其他税收事务</t>
    </r>
  </si>
  <si>
    <r>
      <rPr>
        <sz val="11"/>
        <rFont val="Times New Roman"/>
        <charset val="134"/>
      </rPr>
      <t xml:space="preserve">    </t>
    </r>
    <r>
      <rPr>
        <sz val="11"/>
        <rFont val="宋体"/>
        <charset val="134"/>
      </rPr>
      <t>审计事务</t>
    </r>
  </si>
  <si>
    <r>
      <rPr>
        <sz val="11"/>
        <rFont val="Times New Roman"/>
        <charset val="134"/>
      </rPr>
      <t xml:space="preserve">      </t>
    </r>
    <r>
      <rPr>
        <sz val="11"/>
        <rFont val="宋体"/>
        <charset val="134"/>
      </rPr>
      <t>审计业务</t>
    </r>
  </si>
  <si>
    <r>
      <rPr>
        <sz val="11"/>
        <rFont val="Times New Roman"/>
        <charset val="134"/>
      </rPr>
      <t xml:space="preserve">      </t>
    </r>
    <r>
      <rPr>
        <sz val="11"/>
        <rFont val="宋体"/>
        <charset val="134"/>
      </rPr>
      <t>审计管理</t>
    </r>
  </si>
  <si>
    <r>
      <rPr>
        <sz val="11"/>
        <rFont val="Times New Roman"/>
        <charset val="134"/>
      </rPr>
      <t xml:space="preserve">      </t>
    </r>
    <r>
      <rPr>
        <sz val="11"/>
        <rFont val="宋体"/>
        <charset val="134"/>
      </rPr>
      <t>其他审计事务</t>
    </r>
  </si>
  <si>
    <r>
      <rPr>
        <sz val="11"/>
        <rFont val="Times New Roman"/>
        <charset val="134"/>
      </rPr>
      <t xml:space="preserve">    </t>
    </r>
    <r>
      <rPr>
        <sz val="11"/>
        <rFont val="宋体"/>
        <charset val="134"/>
      </rPr>
      <t>海关事务</t>
    </r>
  </si>
  <si>
    <r>
      <rPr>
        <sz val="11"/>
        <rFont val="Times New Roman"/>
        <charset val="134"/>
      </rPr>
      <t xml:space="preserve">      </t>
    </r>
    <r>
      <rPr>
        <sz val="11"/>
        <rFont val="宋体"/>
        <charset val="134"/>
      </rPr>
      <t>缉私办案</t>
    </r>
  </si>
  <si>
    <r>
      <rPr>
        <sz val="11"/>
        <rFont val="Times New Roman"/>
        <charset val="134"/>
      </rPr>
      <t xml:space="preserve">      </t>
    </r>
    <r>
      <rPr>
        <sz val="11"/>
        <rFont val="宋体"/>
        <charset val="134"/>
      </rPr>
      <t>口岸管理</t>
    </r>
  </si>
  <si>
    <r>
      <rPr>
        <sz val="11"/>
        <rFont val="Times New Roman"/>
        <charset val="134"/>
      </rPr>
      <t xml:space="preserve">      </t>
    </r>
    <r>
      <rPr>
        <sz val="11"/>
        <rFont val="宋体"/>
        <charset val="134"/>
      </rPr>
      <t>海关关务</t>
    </r>
  </si>
  <si>
    <r>
      <rPr>
        <sz val="11"/>
        <rFont val="Times New Roman"/>
        <charset val="134"/>
      </rPr>
      <t xml:space="preserve">      </t>
    </r>
    <r>
      <rPr>
        <sz val="11"/>
        <rFont val="宋体"/>
        <charset val="134"/>
      </rPr>
      <t>关税征管</t>
    </r>
  </si>
  <si>
    <r>
      <rPr>
        <sz val="11"/>
        <rFont val="Times New Roman"/>
        <charset val="134"/>
      </rPr>
      <t xml:space="preserve">      </t>
    </r>
    <r>
      <rPr>
        <sz val="11"/>
        <rFont val="宋体"/>
        <charset val="134"/>
      </rPr>
      <t>海关监管</t>
    </r>
  </si>
  <si>
    <r>
      <rPr>
        <sz val="11"/>
        <rFont val="Times New Roman"/>
        <charset val="134"/>
      </rPr>
      <t xml:space="preserve">      </t>
    </r>
    <r>
      <rPr>
        <sz val="11"/>
        <rFont val="宋体"/>
        <charset val="134"/>
      </rPr>
      <t>检验检疫</t>
    </r>
  </si>
  <si>
    <r>
      <rPr>
        <sz val="11"/>
        <rFont val="Times New Roman"/>
        <charset val="134"/>
      </rPr>
      <t xml:space="preserve">      </t>
    </r>
    <r>
      <rPr>
        <sz val="11"/>
        <rFont val="宋体"/>
        <charset val="134"/>
      </rPr>
      <t>其他海关事务</t>
    </r>
  </si>
  <si>
    <r>
      <rPr>
        <sz val="11"/>
        <rFont val="Times New Roman"/>
        <charset val="134"/>
      </rPr>
      <t xml:space="preserve">    </t>
    </r>
    <r>
      <rPr>
        <sz val="11"/>
        <rFont val="宋体"/>
        <charset val="134"/>
      </rPr>
      <t>人力资源事务</t>
    </r>
  </si>
  <si>
    <r>
      <rPr>
        <sz val="11"/>
        <rFont val="Times New Roman"/>
        <charset val="134"/>
      </rPr>
      <t xml:space="preserve">      </t>
    </r>
    <r>
      <rPr>
        <sz val="11"/>
        <rFont val="宋体"/>
        <charset val="134"/>
      </rPr>
      <t>政府特殊津贴</t>
    </r>
  </si>
  <si>
    <r>
      <rPr>
        <sz val="11"/>
        <rFont val="Times New Roman"/>
        <charset val="134"/>
      </rPr>
      <t xml:space="preserve">      </t>
    </r>
    <r>
      <rPr>
        <sz val="11"/>
        <rFont val="宋体"/>
        <charset val="134"/>
      </rPr>
      <t>资助留学回国人员</t>
    </r>
  </si>
  <si>
    <r>
      <rPr>
        <sz val="11"/>
        <rFont val="Times New Roman"/>
        <charset val="134"/>
      </rPr>
      <t xml:space="preserve">      </t>
    </r>
    <r>
      <rPr>
        <sz val="11"/>
        <rFont val="宋体"/>
        <charset val="134"/>
      </rPr>
      <t>博士后日常经费</t>
    </r>
  </si>
  <si>
    <r>
      <rPr>
        <sz val="11"/>
        <rFont val="Times New Roman"/>
        <charset val="134"/>
      </rPr>
      <t xml:space="preserve">      </t>
    </r>
    <r>
      <rPr>
        <sz val="11"/>
        <rFont val="宋体"/>
        <charset val="134"/>
      </rPr>
      <t>引进人才费用</t>
    </r>
  </si>
  <si>
    <r>
      <rPr>
        <sz val="11"/>
        <rFont val="Times New Roman"/>
        <charset val="134"/>
      </rPr>
      <t xml:space="preserve">      </t>
    </r>
    <r>
      <rPr>
        <sz val="11"/>
        <rFont val="宋体"/>
        <charset val="134"/>
      </rPr>
      <t>其他人力资源事务</t>
    </r>
  </si>
  <si>
    <r>
      <rPr>
        <sz val="11"/>
        <rFont val="Times New Roman"/>
        <charset val="134"/>
      </rPr>
      <t xml:space="preserve">    </t>
    </r>
    <r>
      <rPr>
        <sz val="11"/>
        <rFont val="宋体"/>
        <charset val="134"/>
      </rPr>
      <t>纪检监察事务</t>
    </r>
  </si>
  <si>
    <r>
      <rPr>
        <sz val="11"/>
        <rFont val="Times New Roman"/>
        <charset val="134"/>
      </rPr>
      <t xml:space="preserve">      </t>
    </r>
    <r>
      <rPr>
        <sz val="11"/>
        <rFont val="宋体"/>
        <charset val="134"/>
      </rPr>
      <t>大案要案查处</t>
    </r>
  </si>
  <si>
    <r>
      <rPr>
        <sz val="11"/>
        <rFont val="Times New Roman"/>
        <charset val="134"/>
      </rPr>
      <t xml:space="preserve">      </t>
    </r>
    <r>
      <rPr>
        <sz val="11"/>
        <rFont val="宋体"/>
        <charset val="134"/>
      </rPr>
      <t>派驻派出机构</t>
    </r>
  </si>
  <si>
    <r>
      <rPr>
        <sz val="11"/>
        <rFont val="Times New Roman"/>
        <charset val="134"/>
      </rPr>
      <t xml:space="preserve">      </t>
    </r>
    <r>
      <rPr>
        <sz val="11"/>
        <rFont val="宋体"/>
        <charset val="134"/>
      </rPr>
      <t>中央巡视</t>
    </r>
  </si>
  <si>
    <r>
      <rPr>
        <sz val="11"/>
        <rFont val="Times New Roman"/>
        <charset val="134"/>
      </rPr>
      <t xml:space="preserve">      </t>
    </r>
    <r>
      <rPr>
        <sz val="11"/>
        <rFont val="宋体"/>
        <charset val="134"/>
      </rPr>
      <t>其他纪检监察事务</t>
    </r>
  </si>
  <si>
    <r>
      <rPr>
        <sz val="11"/>
        <rFont val="Times New Roman"/>
        <charset val="134"/>
      </rPr>
      <t xml:space="preserve">    </t>
    </r>
    <r>
      <rPr>
        <sz val="11"/>
        <rFont val="宋体"/>
        <charset val="134"/>
      </rPr>
      <t>商贸事务</t>
    </r>
  </si>
  <si>
    <r>
      <rPr>
        <sz val="11"/>
        <rFont val="Times New Roman"/>
        <charset val="134"/>
      </rPr>
      <t xml:space="preserve">      </t>
    </r>
    <r>
      <rPr>
        <sz val="11"/>
        <rFont val="宋体"/>
        <charset val="134"/>
      </rPr>
      <t>对外贸易管理</t>
    </r>
  </si>
  <si>
    <r>
      <rPr>
        <sz val="11"/>
        <rFont val="Times New Roman"/>
        <charset val="134"/>
      </rPr>
      <t xml:space="preserve">      </t>
    </r>
    <r>
      <rPr>
        <sz val="11"/>
        <rFont val="宋体"/>
        <charset val="134"/>
      </rPr>
      <t>国际经济合作</t>
    </r>
  </si>
  <si>
    <r>
      <rPr>
        <sz val="11"/>
        <rFont val="Times New Roman"/>
        <charset val="134"/>
      </rPr>
      <t xml:space="preserve">      </t>
    </r>
    <r>
      <rPr>
        <sz val="11"/>
        <rFont val="宋体"/>
        <charset val="134"/>
      </rPr>
      <t>外资管理</t>
    </r>
  </si>
  <si>
    <r>
      <rPr>
        <sz val="11"/>
        <rFont val="Times New Roman"/>
        <charset val="134"/>
      </rPr>
      <t xml:space="preserve">      </t>
    </r>
    <r>
      <rPr>
        <sz val="11"/>
        <rFont val="宋体"/>
        <charset val="134"/>
      </rPr>
      <t>国内贸易管理</t>
    </r>
  </si>
  <si>
    <r>
      <rPr>
        <sz val="11"/>
        <rFont val="Times New Roman"/>
        <charset val="134"/>
      </rPr>
      <t xml:space="preserve">      </t>
    </r>
    <r>
      <rPr>
        <sz val="11"/>
        <rFont val="宋体"/>
        <charset val="134"/>
      </rPr>
      <t>招商引资</t>
    </r>
  </si>
  <si>
    <r>
      <rPr>
        <sz val="11"/>
        <rFont val="Times New Roman"/>
        <charset val="134"/>
      </rPr>
      <t xml:space="preserve">      </t>
    </r>
    <r>
      <rPr>
        <sz val="11"/>
        <rFont val="宋体"/>
        <charset val="134"/>
      </rPr>
      <t>其他商贸事务</t>
    </r>
  </si>
  <si>
    <r>
      <rPr>
        <sz val="11"/>
        <rFont val="Times New Roman"/>
        <charset val="134"/>
      </rPr>
      <t xml:space="preserve">    </t>
    </r>
    <r>
      <rPr>
        <sz val="11"/>
        <rFont val="宋体"/>
        <charset val="134"/>
      </rPr>
      <t>知识产权事务</t>
    </r>
  </si>
  <si>
    <r>
      <rPr>
        <sz val="11"/>
        <rFont val="Times New Roman"/>
        <charset val="134"/>
      </rPr>
      <t xml:space="preserve">      </t>
    </r>
    <r>
      <rPr>
        <sz val="11"/>
        <rFont val="宋体"/>
        <charset val="134"/>
      </rPr>
      <t>专利审批</t>
    </r>
  </si>
  <si>
    <r>
      <rPr>
        <sz val="11"/>
        <rFont val="Times New Roman"/>
        <charset val="134"/>
      </rPr>
      <t xml:space="preserve">      </t>
    </r>
    <r>
      <rPr>
        <sz val="11"/>
        <rFont val="宋体"/>
        <charset val="134"/>
      </rPr>
      <t>国家知识产权战略</t>
    </r>
  </si>
  <si>
    <r>
      <rPr>
        <sz val="11"/>
        <rFont val="Times New Roman"/>
        <charset val="134"/>
      </rPr>
      <t xml:space="preserve">      </t>
    </r>
    <r>
      <rPr>
        <sz val="11"/>
        <rFont val="宋体"/>
        <charset val="134"/>
      </rPr>
      <t>专利试点和产业化推进</t>
    </r>
  </si>
  <si>
    <r>
      <rPr>
        <sz val="11"/>
        <rFont val="Times New Roman"/>
        <charset val="134"/>
      </rPr>
      <t xml:space="preserve">      </t>
    </r>
    <r>
      <rPr>
        <sz val="11"/>
        <rFont val="宋体"/>
        <charset val="134"/>
      </rPr>
      <t>专利执法</t>
    </r>
  </si>
  <si>
    <r>
      <rPr>
        <sz val="11"/>
        <rFont val="Times New Roman"/>
        <charset val="134"/>
      </rPr>
      <t xml:space="preserve">      </t>
    </r>
    <r>
      <rPr>
        <sz val="11"/>
        <rFont val="宋体"/>
        <charset val="134"/>
      </rPr>
      <t>国际组织专项活动</t>
    </r>
  </si>
  <si>
    <r>
      <rPr>
        <sz val="11"/>
        <rFont val="Times New Roman"/>
        <charset val="134"/>
      </rPr>
      <t xml:space="preserve">      </t>
    </r>
    <r>
      <rPr>
        <sz val="11"/>
        <rFont val="宋体"/>
        <charset val="134"/>
      </rPr>
      <t>知识产权宏观管理</t>
    </r>
  </si>
  <si>
    <r>
      <rPr>
        <sz val="11"/>
        <rFont val="Times New Roman"/>
        <charset val="134"/>
      </rPr>
      <t xml:space="preserve">      </t>
    </r>
    <r>
      <rPr>
        <sz val="11"/>
        <rFont val="宋体"/>
        <charset val="134"/>
      </rPr>
      <t>商标管理</t>
    </r>
  </si>
  <si>
    <r>
      <rPr>
        <sz val="11"/>
        <rFont val="Times New Roman"/>
        <charset val="134"/>
      </rPr>
      <t xml:space="preserve">      </t>
    </r>
    <r>
      <rPr>
        <sz val="11"/>
        <rFont val="宋体"/>
        <charset val="134"/>
      </rPr>
      <t>原产地地理标志管理</t>
    </r>
  </si>
  <si>
    <r>
      <rPr>
        <sz val="11"/>
        <rFont val="Times New Roman"/>
        <charset val="134"/>
      </rPr>
      <t xml:space="preserve">      </t>
    </r>
    <r>
      <rPr>
        <sz val="11"/>
        <rFont val="宋体"/>
        <charset val="134"/>
      </rPr>
      <t>其他知识产权事务</t>
    </r>
  </si>
  <si>
    <r>
      <rPr>
        <sz val="11"/>
        <rFont val="Times New Roman"/>
        <charset val="134"/>
      </rPr>
      <t xml:space="preserve">    </t>
    </r>
    <r>
      <rPr>
        <sz val="11"/>
        <rFont val="宋体"/>
        <charset val="134"/>
      </rPr>
      <t>民族事务</t>
    </r>
  </si>
  <si>
    <r>
      <rPr>
        <sz val="11"/>
        <rFont val="Times New Roman"/>
        <charset val="134"/>
      </rPr>
      <t xml:space="preserve">      </t>
    </r>
    <r>
      <rPr>
        <sz val="11"/>
        <rFont val="宋体"/>
        <charset val="134"/>
      </rPr>
      <t>民族工作专项</t>
    </r>
  </si>
  <si>
    <r>
      <rPr>
        <sz val="11"/>
        <rFont val="Times New Roman"/>
        <charset val="134"/>
      </rPr>
      <t xml:space="preserve">      </t>
    </r>
    <r>
      <rPr>
        <sz val="11"/>
        <rFont val="宋体"/>
        <charset val="134"/>
      </rPr>
      <t>其他民族事务</t>
    </r>
  </si>
  <si>
    <r>
      <rPr>
        <sz val="11"/>
        <rFont val="Times New Roman"/>
        <charset val="134"/>
      </rPr>
      <t xml:space="preserve">    </t>
    </r>
    <r>
      <rPr>
        <sz val="11"/>
        <rFont val="宋体"/>
        <charset val="134"/>
      </rPr>
      <t>港澳台事务</t>
    </r>
  </si>
  <si>
    <r>
      <rPr>
        <sz val="11"/>
        <rFont val="Times New Roman"/>
        <charset val="134"/>
      </rPr>
      <t xml:space="preserve">      </t>
    </r>
    <r>
      <rPr>
        <sz val="11"/>
        <rFont val="宋体"/>
        <charset val="134"/>
      </rPr>
      <t>港澳事务</t>
    </r>
  </si>
  <si>
    <r>
      <rPr>
        <sz val="11"/>
        <rFont val="Times New Roman"/>
        <charset val="134"/>
      </rPr>
      <t xml:space="preserve">      </t>
    </r>
    <r>
      <rPr>
        <sz val="11"/>
        <rFont val="宋体"/>
        <charset val="134"/>
      </rPr>
      <t>台湾事务</t>
    </r>
  </si>
  <si>
    <r>
      <rPr>
        <sz val="11"/>
        <rFont val="Times New Roman"/>
        <charset val="134"/>
      </rPr>
      <t xml:space="preserve">      </t>
    </r>
    <r>
      <rPr>
        <sz val="11"/>
        <rFont val="宋体"/>
        <charset val="134"/>
      </rPr>
      <t>其他港澳台事务</t>
    </r>
  </si>
  <si>
    <r>
      <rPr>
        <sz val="11"/>
        <rFont val="Times New Roman"/>
        <charset val="134"/>
      </rPr>
      <t xml:space="preserve">    </t>
    </r>
    <r>
      <rPr>
        <sz val="11"/>
        <rFont val="宋体"/>
        <charset val="134"/>
      </rPr>
      <t>档案事务</t>
    </r>
  </si>
  <si>
    <r>
      <rPr>
        <sz val="11"/>
        <rFont val="Times New Roman"/>
        <charset val="134"/>
      </rPr>
      <t xml:space="preserve">      </t>
    </r>
    <r>
      <rPr>
        <sz val="11"/>
        <rFont val="宋体"/>
        <charset val="134"/>
      </rPr>
      <t>档案馆</t>
    </r>
  </si>
  <si>
    <r>
      <rPr>
        <sz val="11"/>
        <rFont val="Times New Roman"/>
        <charset val="134"/>
      </rPr>
      <t xml:space="preserve">      </t>
    </r>
    <r>
      <rPr>
        <sz val="11"/>
        <rFont val="宋体"/>
        <charset val="134"/>
      </rPr>
      <t>其他档案事务</t>
    </r>
  </si>
  <si>
    <r>
      <rPr>
        <sz val="11"/>
        <rFont val="Times New Roman"/>
        <charset val="134"/>
      </rPr>
      <t xml:space="preserve">    </t>
    </r>
    <r>
      <rPr>
        <sz val="11"/>
        <rFont val="宋体"/>
        <charset val="134"/>
      </rPr>
      <t>民主党派及工商联事务</t>
    </r>
  </si>
  <si>
    <r>
      <rPr>
        <sz val="11"/>
        <rFont val="Times New Roman"/>
        <charset val="134"/>
      </rPr>
      <t xml:space="preserve">      </t>
    </r>
    <r>
      <rPr>
        <sz val="11"/>
        <rFont val="宋体"/>
        <charset val="134"/>
      </rPr>
      <t>其他民主党派及工商联事务</t>
    </r>
  </si>
  <si>
    <r>
      <rPr>
        <sz val="11"/>
        <rFont val="Times New Roman"/>
        <charset val="134"/>
      </rPr>
      <t xml:space="preserve">    </t>
    </r>
    <r>
      <rPr>
        <sz val="11"/>
        <rFont val="宋体"/>
        <charset val="134"/>
      </rPr>
      <t>群众团体事务</t>
    </r>
  </si>
  <si>
    <r>
      <rPr>
        <sz val="11"/>
        <rFont val="Times New Roman"/>
        <charset val="134"/>
      </rPr>
      <t xml:space="preserve">      </t>
    </r>
    <r>
      <rPr>
        <sz val="11"/>
        <rFont val="宋体"/>
        <charset val="134"/>
      </rPr>
      <t>工会事务</t>
    </r>
  </si>
  <si>
    <r>
      <rPr>
        <sz val="11"/>
        <rFont val="Times New Roman"/>
        <charset val="134"/>
      </rPr>
      <t xml:space="preserve">      </t>
    </r>
    <r>
      <rPr>
        <sz val="11"/>
        <rFont val="宋体"/>
        <charset val="134"/>
      </rPr>
      <t>其他群众团体事务</t>
    </r>
  </si>
  <si>
    <r>
      <rPr>
        <sz val="11"/>
        <rFont val="Times New Roman"/>
        <charset val="134"/>
      </rPr>
      <t xml:space="preserve">    </t>
    </r>
    <r>
      <rPr>
        <sz val="11"/>
        <rFont val="宋体"/>
        <charset val="134"/>
      </rPr>
      <t>党委办公厅（室）及相关机构事务</t>
    </r>
  </si>
  <si>
    <r>
      <rPr>
        <sz val="11"/>
        <rFont val="Times New Roman"/>
        <charset val="134"/>
      </rPr>
      <t xml:space="preserve">      </t>
    </r>
    <r>
      <rPr>
        <sz val="11"/>
        <rFont val="宋体"/>
        <charset val="134"/>
      </rPr>
      <t>专项业务</t>
    </r>
  </si>
  <si>
    <r>
      <rPr>
        <sz val="11"/>
        <rFont val="Times New Roman"/>
        <charset val="134"/>
      </rPr>
      <t xml:space="preserve">      </t>
    </r>
    <r>
      <rPr>
        <sz val="11"/>
        <rFont val="宋体"/>
        <charset val="134"/>
      </rPr>
      <t>其他党委办公厅（室）及相关机构事务</t>
    </r>
  </si>
  <si>
    <r>
      <rPr>
        <sz val="11"/>
        <rFont val="Times New Roman"/>
        <charset val="134"/>
      </rPr>
      <t xml:space="preserve">    </t>
    </r>
    <r>
      <rPr>
        <sz val="11"/>
        <rFont val="宋体"/>
        <charset val="134"/>
      </rPr>
      <t>组织事务</t>
    </r>
  </si>
  <si>
    <r>
      <rPr>
        <sz val="11"/>
        <rFont val="Times New Roman"/>
        <charset val="134"/>
      </rPr>
      <t xml:space="preserve">      </t>
    </r>
    <r>
      <rPr>
        <sz val="11"/>
        <rFont val="宋体"/>
        <charset val="134"/>
      </rPr>
      <t>公务员事务</t>
    </r>
  </si>
  <si>
    <r>
      <rPr>
        <sz val="11"/>
        <rFont val="Times New Roman"/>
        <charset val="134"/>
      </rPr>
      <t xml:space="preserve">      </t>
    </r>
    <r>
      <rPr>
        <sz val="11"/>
        <rFont val="宋体"/>
        <charset val="134"/>
      </rPr>
      <t>其他组织事务</t>
    </r>
  </si>
  <si>
    <r>
      <rPr>
        <sz val="11"/>
        <rFont val="Times New Roman"/>
        <charset val="134"/>
      </rPr>
      <t xml:space="preserve">    </t>
    </r>
    <r>
      <rPr>
        <sz val="11"/>
        <rFont val="宋体"/>
        <charset val="134"/>
      </rPr>
      <t>宣传事务</t>
    </r>
  </si>
  <si>
    <r>
      <rPr>
        <sz val="11"/>
        <rFont val="Times New Roman"/>
        <charset val="134"/>
      </rPr>
      <t xml:space="preserve">      </t>
    </r>
    <r>
      <rPr>
        <sz val="11"/>
        <rFont val="宋体"/>
        <charset val="134"/>
      </rPr>
      <t>其他宣传事务</t>
    </r>
  </si>
  <si>
    <r>
      <rPr>
        <sz val="11"/>
        <rFont val="Times New Roman"/>
        <charset val="134"/>
      </rPr>
      <t xml:space="preserve">    </t>
    </r>
    <r>
      <rPr>
        <sz val="11"/>
        <rFont val="宋体"/>
        <charset val="134"/>
      </rPr>
      <t>统战事务</t>
    </r>
  </si>
  <si>
    <r>
      <rPr>
        <sz val="11"/>
        <rFont val="Times New Roman"/>
        <charset val="134"/>
      </rPr>
      <t xml:space="preserve">      </t>
    </r>
    <r>
      <rPr>
        <sz val="11"/>
        <rFont val="宋体"/>
        <charset val="134"/>
      </rPr>
      <t>宗教事务</t>
    </r>
  </si>
  <si>
    <r>
      <rPr>
        <sz val="11"/>
        <rFont val="Times New Roman"/>
        <charset val="134"/>
      </rPr>
      <t xml:space="preserve">      </t>
    </r>
    <r>
      <rPr>
        <sz val="11"/>
        <rFont val="宋体"/>
        <charset val="134"/>
      </rPr>
      <t>华侨事务</t>
    </r>
  </si>
  <si>
    <r>
      <rPr>
        <sz val="11"/>
        <rFont val="Times New Roman"/>
        <charset val="134"/>
      </rPr>
      <t xml:space="preserve">      </t>
    </r>
    <r>
      <rPr>
        <sz val="11"/>
        <rFont val="宋体"/>
        <charset val="134"/>
      </rPr>
      <t>其他统战事务</t>
    </r>
  </si>
  <si>
    <r>
      <rPr>
        <sz val="11"/>
        <rFont val="Times New Roman"/>
        <charset val="134"/>
      </rPr>
      <t xml:space="preserve">    </t>
    </r>
    <r>
      <rPr>
        <sz val="11"/>
        <rFont val="宋体"/>
        <charset val="134"/>
      </rPr>
      <t>对外联络事务</t>
    </r>
  </si>
  <si>
    <r>
      <rPr>
        <sz val="11"/>
        <rFont val="Times New Roman"/>
        <charset val="134"/>
      </rPr>
      <t xml:space="preserve">      </t>
    </r>
    <r>
      <rPr>
        <sz val="11"/>
        <rFont val="宋体"/>
        <charset val="134"/>
      </rPr>
      <t>其他对外联络事务</t>
    </r>
  </si>
  <si>
    <r>
      <rPr>
        <sz val="11"/>
        <rFont val="Times New Roman"/>
        <charset val="134"/>
      </rPr>
      <t xml:space="preserve">    </t>
    </r>
    <r>
      <rPr>
        <sz val="11"/>
        <rFont val="宋体"/>
        <charset val="134"/>
      </rPr>
      <t>其他共产党事务</t>
    </r>
  </si>
  <si>
    <r>
      <rPr>
        <sz val="11"/>
        <rFont val="Times New Roman"/>
        <charset val="134"/>
      </rPr>
      <t xml:space="preserve">      </t>
    </r>
    <r>
      <rPr>
        <sz val="11"/>
        <rFont val="宋体"/>
        <charset val="134"/>
      </rPr>
      <t>其他共产党事务</t>
    </r>
  </si>
  <si>
    <r>
      <rPr>
        <sz val="11"/>
        <rFont val="Times New Roman"/>
        <charset val="134"/>
      </rPr>
      <t xml:space="preserve">    </t>
    </r>
    <r>
      <rPr>
        <sz val="11"/>
        <rFont val="宋体"/>
        <charset val="134"/>
      </rPr>
      <t>网信事务</t>
    </r>
  </si>
  <si>
    <r>
      <rPr>
        <sz val="11"/>
        <rFont val="Times New Roman"/>
        <charset val="134"/>
      </rPr>
      <t xml:space="preserve">      </t>
    </r>
    <r>
      <rPr>
        <sz val="11"/>
        <rFont val="宋体"/>
        <charset val="134"/>
      </rPr>
      <t>其他网信事务</t>
    </r>
  </si>
  <si>
    <r>
      <rPr>
        <sz val="11"/>
        <rFont val="Times New Roman"/>
        <charset val="134"/>
      </rPr>
      <t xml:space="preserve">    </t>
    </r>
    <r>
      <rPr>
        <sz val="11"/>
        <rFont val="宋体"/>
        <charset val="134"/>
      </rPr>
      <t>市场监督管理事务</t>
    </r>
  </si>
  <si>
    <r>
      <rPr>
        <sz val="11"/>
        <rFont val="Times New Roman"/>
        <charset val="134"/>
      </rPr>
      <t xml:space="preserve">      </t>
    </r>
    <r>
      <rPr>
        <sz val="11"/>
        <rFont val="宋体"/>
        <charset val="134"/>
      </rPr>
      <t>市场监督管理专项</t>
    </r>
  </si>
  <si>
    <r>
      <rPr>
        <sz val="11"/>
        <rFont val="Times New Roman"/>
        <charset val="134"/>
      </rPr>
      <t xml:space="preserve">      </t>
    </r>
    <r>
      <rPr>
        <sz val="11"/>
        <rFont val="宋体"/>
        <charset val="134"/>
      </rPr>
      <t>市场监管执法</t>
    </r>
  </si>
  <si>
    <r>
      <rPr>
        <sz val="11"/>
        <rFont val="Times New Roman"/>
        <charset val="134"/>
      </rPr>
      <t xml:space="preserve">      </t>
    </r>
    <r>
      <rPr>
        <sz val="11"/>
        <rFont val="宋体"/>
        <charset val="134"/>
      </rPr>
      <t>消费者权益保护</t>
    </r>
  </si>
  <si>
    <r>
      <rPr>
        <sz val="11"/>
        <rFont val="Times New Roman"/>
        <charset val="134"/>
      </rPr>
      <t xml:space="preserve">      </t>
    </r>
    <r>
      <rPr>
        <sz val="11"/>
        <rFont val="宋体"/>
        <charset val="134"/>
      </rPr>
      <t>价格监督检查</t>
    </r>
  </si>
  <si>
    <r>
      <rPr>
        <sz val="11"/>
        <rFont val="Times New Roman"/>
        <charset val="134"/>
      </rPr>
      <t xml:space="preserve">      </t>
    </r>
    <r>
      <rPr>
        <sz val="11"/>
        <rFont val="宋体"/>
        <charset val="134"/>
      </rPr>
      <t>市场监督管理技术支持</t>
    </r>
  </si>
  <si>
    <r>
      <rPr>
        <sz val="11"/>
        <rFont val="Times New Roman"/>
        <charset val="134"/>
      </rPr>
      <t xml:space="preserve">      </t>
    </r>
    <r>
      <rPr>
        <sz val="11"/>
        <rFont val="宋体"/>
        <charset val="134"/>
      </rPr>
      <t>认证认可监督管理</t>
    </r>
  </si>
  <si>
    <r>
      <rPr>
        <sz val="11"/>
        <rFont val="Times New Roman"/>
        <charset val="134"/>
      </rPr>
      <t xml:space="preserve">      </t>
    </r>
    <r>
      <rPr>
        <sz val="11"/>
        <rFont val="宋体"/>
        <charset val="134"/>
      </rPr>
      <t>标准化管理</t>
    </r>
  </si>
  <si>
    <r>
      <rPr>
        <sz val="11"/>
        <rFont val="Times New Roman"/>
        <charset val="134"/>
      </rPr>
      <t xml:space="preserve">      </t>
    </r>
    <r>
      <rPr>
        <sz val="11"/>
        <rFont val="宋体"/>
        <charset val="134"/>
      </rPr>
      <t>药品事务</t>
    </r>
  </si>
  <si>
    <r>
      <rPr>
        <sz val="11"/>
        <rFont val="Times New Roman"/>
        <charset val="134"/>
      </rPr>
      <t xml:space="preserve">      </t>
    </r>
    <r>
      <rPr>
        <sz val="11"/>
        <rFont val="宋体"/>
        <charset val="134"/>
      </rPr>
      <t>医疗器械事务</t>
    </r>
  </si>
  <si>
    <r>
      <rPr>
        <sz val="11"/>
        <rFont val="Times New Roman"/>
        <charset val="134"/>
      </rPr>
      <t xml:space="preserve">      </t>
    </r>
    <r>
      <rPr>
        <sz val="11"/>
        <rFont val="宋体"/>
        <charset val="134"/>
      </rPr>
      <t>化妆品事务</t>
    </r>
  </si>
  <si>
    <r>
      <rPr>
        <sz val="11"/>
        <rFont val="Times New Roman"/>
        <charset val="134"/>
      </rPr>
      <t xml:space="preserve">      </t>
    </r>
    <r>
      <rPr>
        <sz val="11"/>
        <rFont val="宋体"/>
        <charset val="134"/>
      </rPr>
      <t>其他市场监督管理事务</t>
    </r>
  </si>
  <si>
    <r>
      <rPr>
        <sz val="11"/>
        <rFont val="Times New Roman"/>
        <charset val="134"/>
      </rPr>
      <t xml:space="preserve">    </t>
    </r>
    <r>
      <rPr>
        <sz val="11"/>
        <rFont val="宋体"/>
        <charset val="134"/>
      </rPr>
      <t>其他一般公共服务</t>
    </r>
  </si>
  <si>
    <r>
      <rPr>
        <sz val="11"/>
        <rFont val="Times New Roman"/>
        <charset val="134"/>
      </rPr>
      <t xml:space="preserve">      </t>
    </r>
    <r>
      <rPr>
        <sz val="11"/>
        <rFont val="宋体"/>
        <charset val="134"/>
      </rPr>
      <t>国家赔偿费用</t>
    </r>
  </si>
  <si>
    <r>
      <rPr>
        <sz val="11"/>
        <rFont val="Times New Roman"/>
        <charset val="134"/>
      </rPr>
      <t xml:space="preserve">      </t>
    </r>
    <r>
      <rPr>
        <sz val="11"/>
        <rFont val="宋体"/>
        <charset val="134"/>
      </rPr>
      <t>其他一般公共服务</t>
    </r>
  </si>
  <si>
    <r>
      <rPr>
        <sz val="11"/>
        <rFont val="Times New Roman"/>
        <charset val="134"/>
      </rPr>
      <t xml:space="preserve">  </t>
    </r>
    <r>
      <rPr>
        <sz val="11"/>
        <rFont val="宋体"/>
        <charset val="134"/>
      </rPr>
      <t>二、外交支出</t>
    </r>
  </si>
  <si>
    <r>
      <rPr>
        <sz val="11"/>
        <rFont val="Times New Roman"/>
        <charset val="134"/>
      </rPr>
      <t xml:space="preserve">    </t>
    </r>
    <r>
      <rPr>
        <sz val="11"/>
        <rFont val="宋体"/>
        <charset val="134"/>
      </rPr>
      <t>外交管理事务</t>
    </r>
  </si>
  <si>
    <r>
      <rPr>
        <sz val="11"/>
        <rFont val="Times New Roman"/>
        <charset val="134"/>
      </rPr>
      <t xml:space="preserve">      </t>
    </r>
    <r>
      <rPr>
        <sz val="11"/>
        <rFont val="宋体"/>
        <charset val="134"/>
      </rPr>
      <t>其他外交管理事务</t>
    </r>
  </si>
  <si>
    <r>
      <rPr>
        <sz val="11"/>
        <rFont val="Times New Roman"/>
        <charset val="134"/>
      </rPr>
      <t xml:space="preserve">    </t>
    </r>
    <r>
      <rPr>
        <sz val="11"/>
        <rFont val="宋体"/>
        <charset val="134"/>
      </rPr>
      <t>驻外机构</t>
    </r>
  </si>
  <si>
    <r>
      <rPr>
        <sz val="11"/>
        <rFont val="Times New Roman"/>
        <charset val="134"/>
      </rPr>
      <t xml:space="preserve">      </t>
    </r>
    <r>
      <rPr>
        <sz val="11"/>
        <rFont val="宋体"/>
        <charset val="134"/>
      </rPr>
      <t>驻外使领馆（团、处</t>
    </r>
    <r>
      <rPr>
        <sz val="11"/>
        <rFont val="Times New Roman"/>
        <charset val="134"/>
      </rPr>
      <t>)</t>
    </r>
  </si>
  <si>
    <r>
      <rPr>
        <sz val="11"/>
        <rFont val="Times New Roman"/>
        <charset val="134"/>
      </rPr>
      <t xml:space="preserve">      </t>
    </r>
    <r>
      <rPr>
        <sz val="11"/>
        <rFont val="宋体"/>
        <charset val="134"/>
      </rPr>
      <t>其他驻外机构</t>
    </r>
  </si>
  <si>
    <r>
      <rPr>
        <sz val="11"/>
        <rFont val="Times New Roman"/>
        <charset val="134"/>
      </rPr>
      <t xml:space="preserve">    </t>
    </r>
    <r>
      <rPr>
        <sz val="11"/>
        <rFont val="宋体"/>
        <charset val="134"/>
      </rPr>
      <t>对外援助</t>
    </r>
  </si>
  <si>
    <r>
      <rPr>
        <sz val="11"/>
        <rFont val="Times New Roman"/>
        <charset val="134"/>
      </rPr>
      <t xml:space="preserve">      </t>
    </r>
    <r>
      <rPr>
        <sz val="11"/>
        <rFont val="宋体"/>
        <charset val="134"/>
      </rPr>
      <t>援外优惠贷款贴息</t>
    </r>
  </si>
  <si>
    <r>
      <rPr>
        <sz val="11"/>
        <rFont val="Times New Roman"/>
        <charset val="134"/>
      </rPr>
      <t xml:space="preserve">      </t>
    </r>
    <r>
      <rPr>
        <sz val="11"/>
        <rFont val="宋体"/>
        <charset val="134"/>
      </rPr>
      <t>对外援助</t>
    </r>
  </si>
  <si>
    <r>
      <rPr>
        <sz val="11"/>
        <rFont val="Times New Roman"/>
        <charset val="134"/>
      </rPr>
      <t xml:space="preserve">    </t>
    </r>
    <r>
      <rPr>
        <sz val="11"/>
        <rFont val="宋体"/>
        <charset val="134"/>
      </rPr>
      <t>国际组织</t>
    </r>
  </si>
  <si>
    <r>
      <rPr>
        <sz val="11"/>
        <rFont val="Times New Roman"/>
        <charset val="134"/>
      </rPr>
      <t xml:space="preserve">      </t>
    </r>
    <r>
      <rPr>
        <sz val="11"/>
        <rFont val="宋体"/>
        <charset val="134"/>
      </rPr>
      <t>国际组织会费</t>
    </r>
  </si>
  <si>
    <r>
      <rPr>
        <sz val="11"/>
        <rFont val="Times New Roman"/>
        <charset val="134"/>
      </rPr>
      <t xml:space="preserve">      </t>
    </r>
    <r>
      <rPr>
        <sz val="11"/>
        <rFont val="宋体"/>
        <charset val="134"/>
      </rPr>
      <t>国际组织捐赠</t>
    </r>
  </si>
  <si>
    <r>
      <rPr>
        <sz val="11"/>
        <rFont val="Times New Roman"/>
        <charset val="134"/>
      </rPr>
      <t xml:space="preserve">      </t>
    </r>
    <r>
      <rPr>
        <sz val="11"/>
        <rFont val="宋体"/>
        <charset val="134"/>
      </rPr>
      <t>维和摊款</t>
    </r>
  </si>
  <si>
    <r>
      <rPr>
        <sz val="11"/>
        <rFont val="Times New Roman"/>
        <charset val="134"/>
      </rPr>
      <t xml:space="preserve">      </t>
    </r>
    <r>
      <rPr>
        <sz val="11"/>
        <rFont val="宋体"/>
        <charset val="134"/>
      </rPr>
      <t>国际组织股金及基金</t>
    </r>
  </si>
  <si>
    <r>
      <rPr>
        <sz val="11"/>
        <rFont val="Times New Roman"/>
        <charset val="134"/>
      </rPr>
      <t xml:space="preserve">      </t>
    </r>
    <r>
      <rPr>
        <sz val="11"/>
        <rFont val="宋体"/>
        <charset val="134"/>
      </rPr>
      <t>其他国际组织</t>
    </r>
  </si>
  <si>
    <r>
      <rPr>
        <sz val="11"/>
        <rFont val="Times New Roman"/>
        <charset val="134"/>
      </rPr>
      <t xml:space="preserve">    </t>
    </r>
    <r>
      <rPr>
        <sz val="11"/>
        <rFont val="宋体"/>
        <charset val="134"/>
      </rPr>
      <t>对外合作与交流</t>
    </r>
  </si>
  <si>
    <r>
      <rPr>
        <sz val="11"/>
        <rFont val="Times New Roman"/>
        <charset val="134"/>
      </rPr>
      <t xml:space="preserve">      </t>
    </r>
    <r>
      <rPr>
        <sz val="11"/>
        <rFont val="宋体"/>
        <charset val="134"/>
      </rPr>
      <t>在华国际会议</t>
    </r>
  </si>
  <si>
    <r>
      <rPr>
        <sz val="11"/>
        <rFont val="Times New Roman"/>
        <charset val="134"/>
      </rPr>
      <t xml:space="preserve">      </t>
    </r>
    <r>
      <rPr>
        <sz val="11"/>
        <rFont val="宋体"/>
        <charset val="134"/>
      </rPr>
      <t>国际交流活动</t>
    </r>
  </si>
  <si>
    <r>
      <rPr>
        <sz val="11"/>
        <rFont val="Times New Roman"/>
        <charset val="134"/>
      </rPr>
      <t xml:space="preserve">      </t>
    </r>
    <r>
      <rPr>
        <sz val="11"/>
        <rFont val="宋体"/>
        <charset val="134"/>
      </rPr>
      <t>其他对外合作与交流</t>
    </r>
  </si>
  <si>
    <r>
      <rPr>
        <sz val="11"/>
        <rFont val="Times New Roman"/>
        <charset val="134"/>
      </rPr>
      <t xml:space="preserve">    </t>
    </r>
    <r>
      <rPr>
        <sz val="11"/>
        <rFont val="宋体"/>
        <charset val="134"/>
      </rPr>
      <t>对外宣传</t>
    </r>
  </si>
  <si>
    <r>
      <rPr>
        <sz val="11"/>
        <rFont val="Times New Roman"/>
        <charset val="134"/>
      </rPr>
      <t xml:space="preserve">      </t>
    </r>
    <r>
      <rPr>
        <sz val="11"/>
        <rFont val="宋体"/>
        <charset val="134"/>
      </rPr>
      <t>对外宣传</t>
    </r>
  </si>
  <si>
    <r>
      <rPr>
        <sz val="11"/>
        <rFont val="Times New Roman"/>
        <charset val="134"/>
      </rPr>
      <t xml:space="preserve">    </t>
    </r>
    <r>
      <rPr>
        <sz val="11"/>
        <rFont val="宋体"/>
        <charset val="134"/>
      </rPr>
      <t>边界勘界联检</t>
    </r>
  </si>
  <si>
    <r>
      <rPr>
        <sz val="11"/>
        <rFont val="Times New Roman"/>
        <charset val="134"/>
      </rPr>
      <t xml:space="preserve">      </t>
    </r>
    <r>
      <rPr>
        <sz val="11"/>
        <rFont val="宋体"/>
        <charset val="134"/>
      </rPr>
      <t>边界勘界</t>
    </r>
  </si>
  <si>
    <r>
      <rPr>
        <sz val="11"/>
        <rFont val="Times New Roman"/>
        <charset val="134"/>
      </rPr>
      <t xml:space="preserve">      </t>
    </r>
    <r>
      <rPr>
        <sz val="11"/>
        <rFont val="宋体"/>
        <charset val="134"/>
      </rPr>
      <t>边界联检</t>
    </r>
  </si>
  <si>
    <r>
      <rPr>
        <sz val="11"/>
        <rFont val="Times New Roman"/>
        <charset val="134"/>
      </rPr>
      <t xml:space="preserve">      </t>
    </r>
    <r>
      <rPr>
        <sz val="11"/>
        <rFont val="宋体"/>
        <charset val="134"/>
      </rPr>
      <t>边界界桩维护</t>
    </r>
  </si>
  <si>
    <r>
      <rPr>
        <sz val="11"/>
        <rFont val="Times New Roman"/>
        <charset val="134"/>
      </rPr>
      <t xml:space="preserve">      </t>
    </r>
    <r>
      <rPr>
        <sz val="11"/>
        <rFont val="宋体"/>
        <charset val="134"/>
      </rPr>
      <t>其他</t>
    </r>
  </si>
  <si>
    <r>
      <rPr>
        <sz val="11"/>
        <rFont val="Times New Roman"/>
        <charset val="134"/>
      </rPr>
      <t xml:space="preserve">    </t>
    </r>
    <r>
      <rPr>
        <sz val="11"/>
        <rFont val="宋体"/>
        <charset val="134"/>
      </rPr>
      <t>国际发展合作</t>
    </r>
  </si>
  <si>
    <r>
      <rPr>
        <sz val="11"/>
        <rFont val="Times New Roman"/>
        <charset val="134"/>
      </rPr>
      <t xml:space="preserve">      </t>
    </r>
    <r>
      <rPr>
        <sz val="11"/>
        <rFont val="宋体"/>
        <charset val="134"/>
      </rPr>
      <t>其他国际发展合作</t>
    </r>
  </si>
  <si>
    <r>
      <rPr>
        <sz val="11"/>
        <rFont val="Times New Roman"/>
        <charset val="134"/>
      </rPr>
      <t xml:space="preserve">    </t>
    </r>
    <r>
      <rPr>
        <sz val="11"/>
        <rFont val="宋体"/>
        <charset val="134"/>
      </rPr>
      <t>其他外交</t>
    </r>
  </si>
  <si>
    <r>
      <rPr>
        <sz val="11"/>
        <rFont val="Times New Roman"/>
        <charset val="134"/>
      </rPr>
      <t xml:space="preserve">      </t>
    </r>
    <r>
      <rPr>
        <sz val="11"/>
        <rFont val="宋体"/>
        <charset val="134"/>
      </rPr>
      <t>其他外交</t>
    </r>
  </si>
  <si>
    <r>
      <rPr>
        <sz val="11"/>
        <rFont val="Times New Roman"/>
        <charset val="134"/>
      </rPr>
      <t xml:space="preserve">  </t>
    </r>
    <r>
      <rPr>
        <sz val="11"/>
        <rFont val="宋体"/>
        <charset val="134"/>
      </rPr>
      <t>三、国防支出</t>
    </r>
  </si>
  <si>
    <r>
      <rPr>
        <sz val="11"/>
        <rFont val="Times New Roman"/>
        <charset val="134"/>
      </rPr>
      <t xml:space="preserve">    </t>
    </r>
    <r>
      <rPr>
        <sz val="11"/>
        <rFont val="宋体"/>
        <charset val="134"/>
      </rPr>
      <t>现役部队</t>
    </r>
  </si>
  <si>
    <r>
      <rPr>
        <sz val="11"/>
        <rFont val="Times New Roman"/>
        <charset val="134"/>
      </rPr>
      <t xml:space="preserve">      </t>
    </r>
    <r>
      <rPr>
        <sz val="11"/>
        <rFont val="宋体"/>
        <charset val="134"/>
      </rPr>
      <t>现役部队</t>
    </r>
  </si>
  <si>
    <r>
      <rPr>
        <sz val="11"/>
        <rFont val="Times New Roman"/>
        <charset val="134"/>
      </rPr>
      <t xml:space="preserve">    </t>
    </r>
    <r>
      <rPr>
        <sz val="11"/>
        <rFont val="宋体"/>
        <charset val="134"/>
      </rPr>
      <t>国防科研事业</t>
    </r>
  </si>
  <si>
    <r>
      <rPr>
        <sz val="11"/>
        <rFont val="Times New Roman"/>
        <charset val="134"/>
      </rPr>
      <t xml:space="preserve">      </t>
    </r>
    <r>
      <rPr>
        <sz val="11"/>
        <rFont val="宋体"/>
        <charset val="134"/>
      </rPr>
      <t>国防科研事业</t>
    </r>
  </si>
  <si>
    <r>
      <rPr>
        <sz val="11"/>
        <rFont val="Times New Roman"/>
        <charset val="134"/>
      </rPr>
      <t xml:space="preserve">    </t>
    </r>
    <r>
      <rPr>
        <sz val="11"/>
        <rFont val="宋体"/>
        <charset val="134"/>
      </rPr>
      <t>专项工程</t>
    </r>
  </si>
  <si>
    <r>
      <rPr>
        <sz val="11"/>
        <rFont val="Times New Roman"/>
        <charset val="134"/>
      </rPr>
      <t xml:space="preserve">      </t>
    </r>
    <r>
      <rPr>
        <sz val="11"/>
        <rFont val="宋体"/>
        <charset val="134"/>
      </rPr>
      <t>专项工程</t>
    </r>
  </si>
  <si>
    <r>
      <rPr>
        <sz val="11"/>
        <rFont val="Times New Roman"/>
        <charset val="134"/>
      </rPr>
      <t xml:space="preserve">    </t>
    </r>
    <r>
      <rPr>
        <sz val="11"/>
        <rFont val="宋体"/>
        <charset val="134"/>
      </rPr>
      <t>国防动员</t>
    </r>
  </si>
  <si>
    <r>
      <rPr>
        <sz val="11"/>
        <rFont val="Times New Roman"/>
        <charset val="134"/>
      </rPr>
      <t xml:space="preserve">      </t>
    </r>
    <r>
      <rPr>
        <sz val="11"/>
        <rFont val="宋体"/>
        <charset val="134"/>
      </rPr>
      <t>兵役征集</t>
    </r>
  </si>
  <si>
    <r>
      <rPr>
        <sz val="11"/>
        <rFont val="Times New Roman"/>
        <charset val="134"/>
      </rPr>
      <t xml:space="preserve">      </t>
    </r>
    <r>
      <rPr>
        <sz val="11"/>
        <rFont val="宋体"/>
        <charset val="134"/>
      </rPr>
      <t>经济动员</t>
    </r>
  </si>
  <si>
    <r>
      <rPr>
        <sz val="11"/>
        <rFont val="Times New Roman"/>
        <charset val="134"/>
      </rPr>
      <t xml:space="preserve">      </t>
    </r>
    <r>
      <rPr>
        <sz val="11"/>
        <rFont val="宋体"/>
        <charset val="134"/>
      </rPr>
      <t>人民防空</t>
    </r>
  </si>
  <si>
    <r>
      <rPr>
        <sz val="11"/>
        <rFont val="Times New Roman"/>
        <charset val="134"/>
      </rPr>
      <t xml:space="preserve">      </t>
    </r>
    <r>
      <rPr>
        <sz val="11"/>
        <rFont val="宋体"/>
        <charset val="134"/>
      </rPr>
      <t>交通战备</t>
    </r>
  </si>
  <si>
    <r>
      <rPr>
        <sz val="11"/>
        <rFont val="Times New Roman"/>
        <charset val="134"/>
      </rPr>
      <t xml:space="preserve">      </t>
    </r>
    <r>
      <rPr>
        <sz val="11"/>
        <rFont val="宋体"/>
        <charset val="134"/>
      </rPr>
      <t>国防教育</t>
    </r>
  </si>
  <si>
    <r>
      <rPr>
        <sz val="11"/>
        <rFont val="Times New Roman"/>
        <charset val="134"/>
      </rPr>
      <t xml:space="preserve">      </t>
    </r>
    <r>
      <rPr>
        <sz val="11"/>
        <rFont val="宋体"/>
        <charset val="134"/>
      </rPr>
      <t>预备役部队</t>
    </r>
  </si>
  <si>
    <r>
      <rPr>
        <sz val="11"/>
        <rFont val="Times New Roman"/>
        <charset val="134"/>
      </rPr>
      <t xml:space="preserve">      </t>
    </r>
    <r>
      <rPr>
        <sz val="11"/>
        <rFont val="宋体"/>
        <charset val="134"/>
      </rPr>
      <t>民兵</t>
    </r>
  </si>
  <si>
    <r>
      <rPr>
        <sz val="11"/>
        <rFont val="Times New Roman"/>
        <charset val="134"/>
      </rPr>
      <t xml:space="preserve">      </t>
    </r>
    <r>
      <rPr>
        <sz val="11"/>
        <rFont val="宋体"/>
        <charset val="134"/>
      </rPr>
      <t>边海防</t>
    </r>
  </si>
  <si>
    <r>
      <rPr>
        <sz val="11"/>
        <rFont val="Times New Roman"/>
        <charset val="134"/>
      </rPr>
      <t xml:space="preserve">      </t>
    </r>
    <r>
      <rPr>
        <sz val="11"/>
        <rFont val="宋体"/>
        <charset val="134"/>
      </rPr>
      <t>其他国防动员</t>
    </r>
  </si>
  <si>
    <r>
      <rPr>
        <sz val="11"/>
        <rFont val="Times New Roman"/>
        <charset val="134"/>
      </rPr>
      <t xml:space="preserve">    </t>
    </r>
    <r>
      <rPr>
        <sz val="11"/>
        <rFont val="宋体"/>
        <charset val="134"/>
      </rPr>
      <t>其他国防</t>
    </r>
  </si>
  <si>
    <r>
      <rPr>
        <sz val="11"/>
        <rFont val="Times New Roman"/>
        <charset val="134"/>
      </rPr>
      <t xml:space="preserve">      </t>
    </r>
    <r>
      <rPr>
        <sz val="11"/>
        <rFont val="宋体"/>
        <charset val="134"/>
      </rPr>
      <t>其他国防</t>
    </r>
  </si>
  <si>
    <r>
      <rPr>
        <sz val="11"/>
        <rFont val="Times New Roman"/>
        <charset val="134"/>
      </rPr>
      <t xml:space="preserve">  </t>
    </r>
    <r>
      <rPr>
        <sz val="11"/>
        <rFont val="宋体"/>
        <charset val="134"/>
      </rPr>
      <t>四、公共安全</t>
    </r>
  </si>
  <si>
    <r>
      <rPr>
        <sz val="11"/>
        <rFont val="Times New Roman"/>
        <charset val="134"/>
      </rPr>
      <t xml:space="preserve">    </t>
    </r>
    <r>
      <rPr>
        <sz val="11"/>
        <rFont val="宋体"/>
        <charset val="134"/>
      </rPr>
      <t>武装警察部队</t>
    </r>
  </si>
  <si>
    <r>
      <rPr>
        <sz val="11"/>
        <rFont val="Times New Roman"/>
        <charset val="134"/>
      </rPr>
      <t xml:space="preserve">      </t>
    </r>
    <r>
      <rPr>
        <sz val="11"/>
        <rFont val="宋体"/>
        <charset val="134"/>
      </rPr>
      <t>武装警察部队</t>
    </r>
  </si>
  <si>
    <r>
      <rPr>
        <sz val="11"/>
        <rFont val="Times New Roman"/>
        <charset val="134"/>
      </rPr>
      <t xml:space="preserve">      </t>
    </r>
    <r>
      <rPr>
        <sz val="11"/>
        <rFont val="宋体"/>
        <charset val="134"/>
      </rPr>
      <t>其他武装警察部队</t>
    </r>
  </si>
  <si>
    <r>
      <rPr>
        <sz val="11"/>
        <rFont val="Times New Roman"/>
        <charset val="134"/>
      </rPr>
      <t xml:space="preserve">    </t>
    </r>
    <r>
      <rPr>
        <sz val="11"/>
        <rFont val="宋体"/>
        <charset val="134"/>
      </rPr>
      <t>公安</t>
    </r>
  </si>
  <si>
    <r>
      <rPr>
        <sz val="11"/>
        <rFont val="Times New Roman"/>
        <charset val="134"/>
      </rPr>
      <t xml:space="preserve">      </t>
    </r>
    <r>
      <rPr>
        <sz val="11"/>
        <rFont val="宋体"/>
        <charset val="134"/>
      </rPr>
      <t>执法办案</t>
    </r>
  </si>
  <si>
    <r>
      <rPr>
        <sz val="11"/>
        <rFont val="Times New Roman"/>
        <charset val="134"/>
      </rPr>
      <t xml:space="preserve">      </t>
    </r>
    <r>
      <rPr>
        <sz val="11"/>
        <rFont val="宋体"/>
        <charset val="134"/>
      </rPr>
      <t>特别业务</t>
    </r>
  </si>
  <si>
    <r>
      <rPr>
        <sz val="11"/>
        <rFont val="Times New Roman"/>
        <charset val="134"/>
      </rPr>
      <t xml:space="preserve">      </t>
    </r>
    <r>
      <rPr>
        <sz val="11"/>
        <rFont val="宋体"/>
        <charset val="134"/>
      </rPr>
      <t>其他公安</t>
    </r>
  </si>
  <si>
    <r>
      <rPr>
        <sz val="11"/>
        <rFont val="Times New Roman"/>
        <charset val="134"/>
      </rPr>
      <t xml:space="preserve">    </t>
    </r>
    <r>
      <rPr>
        <sz val="11"/>
        <rFont val="宋体"/>
        <charset val="134"/>
      </rPr>
      <t>国家安全</t>
    </r>
  </si>
  <si>
    <r>
      <rPr>
        <sz val="11"/>
        <rFont val="Times New Roman"/>
        <charset val="134"/>
      </rPr>
      <t xml:space="preserve">      </t>
    </r>
    <r>
      <rPr>
        <sz val="11"/>
        <rFont val="宋体"/>
        <charset val="134"/>
      </rPr>
      <t>安全业务</t>
    </r>
  </si>
  <si>
    <r>
      <rPr>
        <sz val="11"/>
        <rFont val="Times New Roman"/>
        <charset val="134"/>
      </rPr>
      <t xml:space="preserve">      </t>
    </r>
    <r>
      <rPr>
        <sz val="11"/>
        <rFont val="宋体"/>
        <charset val="134"/>
      </rPr>
      <t>其他国家安全</t>
    </r>
  </si>
  <si>
    <r>
      <rPr>
        <sz val="11"/>
        <rFont val="Times New Roman"/>
        <charset val="134"/>
      </rPr>
      <t xml:space="preserve">    </t>
    </r>
    <r>
      <rPr>
        <sz val="11"/>
        <rFont val="宋体"/>
        <charset val="134"/>
      </rPr>
      <t>检察</t>
    </r>
  </si>
  <si>
    <r>
      <rPr>
        <sz val="11"/>
        <rFont val="Times New Roman"/>
        <charset val="134"/>
      </rPr>
      <t xml:space="preserve">      “</t>
    </r>
    <r>
      <rPr>
        <sz val="11"/>
        <rFont val="宋体"/>
        <charset val="134"/>
      </rPr>
      <t>两房</t>
    </r>
    <r>
      <rPr>
        <sz val="11"/>
        <rFont val="Times New Roman"/>
        <charset val="134"/>
      </rPr>
      <t>”</t>
    </r>
    <r>
      <rPr>
        <sz val="11"/>
        <rFont val="宋体"/>
        <charset val="134"/>
      </rPr>
      <t>建设</t>
    </r>
  </si>
  <si>
    <r>
      <rPr>
        <sz val="11"/>
        <rFont val="Times New Roman"/>
        <charset val="134"/>
      </rPr>
      <t xml:space="preserve">      </t>
    </r>
    <r>
      <rPr>
        <sz val="11"/>
        <rFont val="宋体"/>
        <charset val="134"/>
      </rPr>
      <t>检察监督</t>
    </r>
  </si>
  <si>
    <r>
      <rPr>
        <sz val="11"/>
        <rFont val="Times New Roman"/>
        <charset val="134"/>
      </rPr>
      <t xml:space="preserve">      </t>
    </r>
    <r>
      <rPr>
        <sz val="11"/>
        <rFont val="宋体"/>
        <charset val="134"/>
      </rPr>
      <t>其他检察</t>
    </r>
  </si>
  <si>
    <r>
      <rPr>
        <sz val="11"/>
        <rFont val="Times New Roman"/>
        <charset val="134"/>
      </rPr>
      <t xml:space="preserve">    </t>
    </r>
    <r>
      <rPr>
        <sz val="11"/>
        <rFont val="宋体"/>
        <charset val="134"/>
      </rPr>
      <t>法院</t>
    </r>
  </si>
  <si>
    <r>
      <rPr>
        <sz val="11"/>
        <rFont val="Times New Roman"/>
        <charset val="134"/>
      </rPr>
      <t xml:space="preserve">      </t>
    </r>
    <r>
      <rPr>
        <sz val="11"/>
        <rFont val="宋体"/>
        <charset val="134"/>
      </rPr>
      <t>案件审判</t>
    </r>
  </si>
  <si>
    <r>
      <rPr>
        <sz val="11"/>
        <rFont val="Times New Roman"/>
        <charset val="134"/>
      </rPr>
      <t xml:space="preserve">      </t>
    </r>
    <r>
      <rPr>
        <sz val="11"/>
        <rFont val="宋体"/>
        <charset val="134"/>
      </rPr>
      <t>案件执行</t>
    </r>
  </si>
  <si>
    <r>
      <rPr>
        <sz val="11"/>
        <rFont val="Times New Roman"/>
        <charset val="134"/>
      </rPr>
      <t xml:space="preserve">      “</t>
    </r>
    <r>
      <rPr>
        <sz val="11"/>
        <rFont val="宋体"/>
        <charset val="134"/>
      </rPr>
      <t>两庭</t>
    </r>
    <r>
      <rPr>
        <sz val="11"/>
        <rFont val="Times New Roman"/>
        <charset val="134"/>
      </rPr>
      <t>”</t>
    </r>
    <r>
      <rPr>
        <sz val="11"/>
        <rFont val="宋体"/>
        <charset val="134"/>
      </rPr>
      <t>建设</t>
    </r>
  </si>
  <si>
    <r>
      <rPr>
        <sz val="11"/>
        <rFont val="Times New Roman"/>
        <charset val="134"/>
      </rPr>
      <t xml:space="preserve">      </t>
    </r>
    <r>
      <rPr>
        <sz val="11"/>
        <rFont val="宋体"/>
        <charset val="134"/>
      </rPr>
      <t>其他法院</t>
    </r>
  </si>
  <si>
    <r>
      <rPr>
        <sz val="11"/>
        <rFont val="Times New Roman"/>
        <charset val="134"/>
      </rPr>
      <t xml:space="preserve">    </t>
    </r>
    <r>
      <rPr>
        <sz val="11"/>
        <rFont val="宋体"/>
        <charset val="134"/>
      </rPr>
      <t>司法</t>
    </r>
  </si>
  <si>
    <r>
      <rPr>
        <sz val="11"/>
        <rFont val="Times New Roman"/>
        <charset val="134"/>
      </rPr>
      <t xml:space="preserve">      </t>
    </r>
    <r>
      <rPr>
        <sz val="11"/>
        <rFont val="宋体"/>
        <charset val="134"/>
      </rPr>
      <t>基层司法业务</t>
    </r>
  </si>
  <si>
    <r>
      <rPr>
        <sz val="11"/>
        <rFont val="Times New Roman"/>
        <charset val="134"/>
      </rPr>
      <t xml:space="preserve">      </t>
    </r>
    <r>
      <rPr>
        <sz val="11"/>
        <rFont val="宋体"/>
        <charset val="134"/>
      </rPr>
      <t>普法宣传</t>
    </r>
  </si>
  <si>
    <r>
      <rPr>
        <sz val="11"/>
        <rFont val="Times New Roman"/>
        <charset val="134"/>
      </rPr>
      <t xml:space="preserve">      </t>
    </r>
    <r>
      <rPr>
        <sz val="11"/>
        <rFont val="宋体"/>
        <charset val="134"/>
      </rPr>
      <t>律师公证管理</t>
    </r>
  </si>
  <si>
    <r>
      <rPr>
        <sz val="11"/>
        <rFont val="Times New Roman"/>
        <charset val="134"/>
      </rPr>
      <t xml:space="preserve">      </t>
    </r>
    <r>
      <rPr>
        <sz val="11"/>
        <rFont val="宋体"/>
        <charset val="134"/>
      </rPr>
      <t>法律援助</t>
    </r>
  </si>
  <si>
    <r>
      <rPr>
        <sz val="11"/>
        <rFont val="Times New Roman"/>
        <charset val="134"/>
      </rPr>
      <t xml:space="preserve">      </t>
    </r>
    <r>
      <rPr>
        <sz val="11"/>
        <rFont val="宋体"/>
        <charset val="134"/>
      </rPr>
      <t>国家统一法律职业资格考试</t>
    </r>
  </si>
  <si>
    <r>
      <rPr>
        <sz val="11"/>
        <rFont val="Times New Roman"/>
        <charset val="134"/>
      </rPr>
      <t xml:space="preserve">      </t>
    </r>
    <r>
      <rPr>
        <sz val="11"/>
        <rFont val="宋体"/>
        <charset val="134"/>
      </rPr>
      <t>仲裁</t>
    </r>
  </si>
  <si>
    <r>
      <rPr>
        <sz val="11"/>
        <rFont val="Times New Roman"/>
        <charset val="134"/>
      </rPr>
      <t xml:space="preserve">      </t>
    </r>
    <r>
      <rPr>
        <sz val="11"/>
        <rFont val="宋体"/>
        <charset val="134"/>
      </rPr>
      <t>社区矫正</t>
    </r>
  </si>
  <si>
    <r>
      <rPr>
        <sz val="11"/>
        <rFont val="Times New Roman"/>
        <charset val="134"/>
      </rPr>
      <t xml:space="preserve">      </t>
    </r>
    <r>
      <rPr>
        <sz val="11"/>
        <rFont val="宋体"/>
        <charset val="134"/>
      </rPr>
      <t>司法鉴定</t>
    </r>
  </si>
  <si>
    <r>
      <rPr>
        <sz val="11"/>
        <rFont val="Times New Roman"/>
        <charset val="134"/>
      </rPr>
      <t xml:space="preserve">      </t>
    </r>
    <r>
      <rPr>
        <sz val="11"/>
        <rFont val="宋体"/>
        <charset val="134"/>
      </rPr>
      <t>法制建设</t>
    </r>
  </si>
  <si>
    <r>
      <rPr>
        <sz val="11"/>
        <rFont val="Times New Roman"/>
        <charset val="134"/>
      </rPr>
      <t xml:space="preserve">      </t>
    </r>
    <r>
      <rPr>
        <sz val="11"/>
        <rFont val="宋体"/>
        <charset val="134"/>
      </rPr>
      <t>其他司法</t>
    </r>
  </si>
  <si>
    <r>
      <rPr>
        <sz val="11"/>
        <rFont val="Times New Roman"/>
        <charset val="134"/>
      </rPr>
      <t xml:space="preserve">    </t>
    </r>
    <r>
      <rPr>
        <sz val="11"/>
        <rFont val="宋体"/>
        <charset val="134"/>
      </rPr>
      <t>监狱</t>
    </r>
  </si>
  <si>
    <r>
      <rPr>
        <sz val="11"/>
        <rFont val="Times New Roman"/>
        <charset val="134"/>
      </rPr>
      <t xml:space="preserve">      </t>
    </r>
    <r>
      <rPr>
        <sz val="11"/>
        <rFont val="宋体"/>
        <charset val="134"/>
      </rPr>
      <t>犯人生活</t>
    </r>
  </si>
  <si>
    <r>
      <rPr>
        <sz val="11"/>
        <rFont val="Times New Roman"/>
        <charset val="134"/>
      </rPr>
      <t xml:space="preserve">      </t>
    </r>
    <r>
      <rPr>
        <sz val="11"/>
        <rFont val="宋体"/>
        <charset val="134"/>
      </rPr>
      <t>犯人改造</t>
    </r>
  </si>
  <si>
    <r>
      <rPr>
        <sz val="11"/>
        <rFont val="Times New Roman"/>
        <charset val="134"/>
      </rPr>
      <t xml:space="preserve">      </t>
    </r>
    <r>
      <rPr>
        <sz val="11"/>
        <rFont val="宋体"/>
        <charset val="134"/>
      </rPr>
      <t>狱政设施建设</t>
    </r>
  </si>
  <si>
    <r>
      <rPr>
        <sz val="11"/>
        <rFont val="Times New Roman"/>
        <charset val="134"/>
      </rPr>
      <t xml:space="preserve">      </t>
    </r>
    <r>
      <rPr>
        <sz val="11"/>
        <rFont val="宋体"/>
        <charset val="134"/>
      </rPr>
      <t>其他监狱</t>
    </r>
  </si>
  <si>
    <r>
      <rPr>
        <sz val="11"/>
        <rFont val="Times New Roman"/>
        <charset val="134"/>
      </rPr>
      <t xml:space="preserve">    </t>
    </r>
    <r>
      <rPr>
        <sz val="11"/>
        <rFont val="宋体"/>
        <charset val="134"/>
      </rPr>
      <t>强制隔离戒毒</t>
    </r>
  </si>
  <si>
    <r>
      <rPr>
        <sz val="11"/>
        <rFont val="Times New Roman"/>
        <charset val="134"/>
      </rPr>
      <t xml:space="preserve">      </t>
    </r>
    <r>
      <rPr>
        <sz val="11"/>
        <rFont val="宋体"/>
        <charset val="134"/>
      </rPr>
      <t>强制隔离戒毒人员生活</t>
    </r>
  </si>
  <si>
    <r>
      <rPr>
        <sz val="11"/>
        <rFont val="Times New Roman"/>
        <charset val="134"/>
      </rPr>
      <t xml:space="preserve">      </t>
    </r>
    <r>
      <rPr>
        <sz val="11"/>
        <rFont val="宋体"/>
        <charset val="134"/>
      </rPr>
      <t>强制隔离戒毒人员教育</t>
    </r>
  </si>
  <si>
    <r>
      <rPr>
        <sz val="11"/>
        <rFont val="Times New Roman"/>
        <charset val="134"/>
      </rPr>
      <t xml:space="preserve">      </t>
    </r>
    <r>
      <rPr>
        <sz val="11"/>
        <rFont val="宋体"/>
        <charset val="134"/>
      </rPr>
      <t>所政设施建设</t>
    </r>
  </si>
  <si>
    <r>
      <rPr>
        <sz val="11"/>
        <rFont val="Times New Roman"/>
        <charset val="134"/>
      </rPr>
      <t xml:space="preserve">      </t>
    </r>
    <r>
      <rPr>
        <sz val="11"/>
        <rFont val="宋体"/>
        <charset val="134"/>
      </rPr>
      <t>其他强制隔离戒毒</t>
    </r>
  </si>
  <si>
    <r>
      <rPr>
        <sz val="11"/>
        <rFont val="Times New Roman"/>
        <charset val="134"/>
      </rPr>
      <t xml:space="preserve">    </t>
    </r>
    <r>
      <rPr>
        <sz val="11"/>
        <rFont val="宋体"/>
        <charset val="134"/>
      </rPr>
      <t>国家保密</t>
    </r>
  </si>
  <si>
    <r>
      <rPr>
        <sz val="11"/>
        <rFont val="Times New Roman"/>
        <charset val="134"/>
      </rPr>
      <t xml:space="preserve">      </t>
    </r>
    <r>
      <rPr>
        <sz val="11"/>
        <rFont val="宋体"/>
        <charset val="134"/>
      </rPr>
      <t>保密技术</t>
    </r>
  </si>
  <si>
    <r>
      <rPr>
        <sz val="11"/>
        <rFont val="Times New Roman"/>
        <charset val="134"/>
      </rPr>
      <t xml:space="preserve">      </t>
    </r>
    <r>
      <rPr>
        <sz val="11"/>
        <rFont val="宋体"/>
        <charset val="134"/>
      </rPr>
      <t>保密管理</t>
    </r>
  </si>
  <si>
    <r>
      <rPr>
        <sz val="11"/>
        <rFont val="Times New Roman"/>
        <charset val="134"/>
      </rPr>
      <t xml:space="preserve">      </t>
    </r>
    <r>
      <rPr>
        <sz val="11"/>
        <rFont val="宋体"/>
        <charset val="134"/>
      </rPr>
      <t>其他国家保密</t>
    </r>
  </si>
  <si>
    <r>
      <rPr>
        <sz val="11"/>
        <rFont val="Times New Roman"/>
        <charset val="134"/>
      </rPr>
      <t xml:space="preserve">    </t>
    </r>
    <r>
      <rPr>
        <sz val="11"/>
        <rFont val="宋体"/>
        <charset val="134"/>
      </rPr>
      <t>缉私警察</t>
    </r>
  </si>
  <si>
    <r>
      <rPr>
        <sz val="11"/>
        <rFont val="Times New Roman"/>
        <charset val="134"/>
      </rPr>
      <t xml:space="preserve">      </t>
    </r>
    <r>
      <rPr>
        <sz val="11"/>
        <rFont val="宋体"/>
        <charset val="134"/>
      </rPr>
      <t>缉私业务</t>
    </r>
  </si>
  <si>
    <r>
      <rPr>
        <sz val="11"/>
        <rFont val="Times New Roman"/>
        <charset val="134"/>
      </rPr>
      <t xml:space="preserve">      </t>
    </r>
    <r>
      <rPr>
        <sz val="11"/>
        <rFont val="宋体"/>
        <charset val="134"/>
      </rPr>
      <t>其他缉私警察</t>
    </r>
  </si>
  <si>
    <r>
      <rPr>
        <sz val="11"/>
        <rFont val="Times New Roman"/>
        <charset val="134"/>
      </rPr>
      <t xml:space="preserve">    </t>
    </r>
    <r>
      <rPr>
        <sz val="11"/>
        <rFont val="宋体"/>
        <charset val="134"/>
      </rPr>
      <t>其他公共安全</t>
    </r>
  </si>
  <si>
    <r>
      <rPr>
        <sz val="11"/>
        <rFont val="Times New Roman"/>
        <charset val="134"/>
      </rPr>
      <t xml:space="preserve">      </t>
    </r>
    <r>
      <rPr>
        <sz val="11"/>
        <rFont val="宋体"/>
        <charset val="134"/>
      </rPr>
      <t>其他公共安全</t>
    </r>
  </si>
  <si>
    <r>
      <rPr>
        <sz val="11"/>
        <rFont val="Times New Roman"/>
        <charset val="134"/>
      </rPr>
      <t xml:space="preserve">  </t>
    </r>
    <r>
      <rPr>
        <sz val="11"/>
        <rFont val="宋体"/>
        <charset val="134"/>
      </rPr>
      <t>五、教育支出</t>
    </r>
  </si>
  <si>
    <r>
      <rPr>
        <sz val="11"/>
        <rFont val="Times New Roman"/>
        <charset val="134"/>
      </rPr>
      <t xml:space="preserve">    </t>
    </r>
    <r>
      <rPr>
        <sz val="11"/>
        <rFont val="宋体"/>
        <charset val="134"/>
      </rPr>
      <t>教育管理事务</t>
    </r>
  </si>
  <si>
    <r>
      <rPr>
        <sz val="11"/>
        <rFont val="Times New Roman"/>
        <charset val="134"/>
      </rPr>
      <t xml:space="preserve">      </t>
    </r>
    <r>
      <rPr>
        <sz val="11"/>
        <rFont val="宋体"/>
        <charset val="134"/>
      </rPr>
      <t>其他教育管理事务</t>
    </r>
  </si>
  <si>
    <r>
      <rPr>
        <sz val="11"/>
        <rFont val="Times New Roman"/>
        <charset val="134"/>
      </rPr>
      <t xml:space="preserve">    </t>
    </r>
    <r>
      <rPr>
        <sz val="11"/>
        <rFont val="宋体"/>
        <charset val="134"/>
      </rPr>
      <t>普通教育</t>
    </r>
  </si>
  <si>
    <r>
      <rPr>
        <sz val="11"/>
        <rFont val="Times New Roman"/>
        <charset val="134"/>
      </rPr>
      <t xml:space="preserve">      </t>
    </r>
    <r>
      <rPr>
        <sz val="11"/>
        <rFont val="宋体"/>
        <charset val="134"/>
      </rPr>
      <t>学前教育</t>
    </r>
  </si>
  <si>
    <r>
      <rPr>
        <sz val="11"/>
        <rFont val="Times New Roman"/>
        <charset val="134"/>
      </rPr>
      <t xml:space="preserve">      </t>
    </r>
    <r>
      <rPr>
        <sz val="11"/>
        <rFont val="宋体"/>
        <charset val="134"/>
      </rPr>
      <t>小学教育</t>
    </r>
  </si>
  <si>
    <r>
      <rPr>
        <sz val="11"/>
        <rFont val="Times New Roman"/>
        <charset val="134"/>
      </rPr>
      <t xml:space="preserve">      </t>
    </r>
    <r>
      <rPr>
        <sz val="11"/>
        <rFont val="宋体"/>
        <charset val="134"/>
      </rPr>
      <t>初中教育</t>
    </r>
  </si>
  <si>
    <r>
      <rPr>
        <sz val="11"/>
        <rFont val="Times New Roman"/>
        <charset val="134"/>
      </rPr>
      <t xml:space="preserve">      </t>
    </r>
    <r>
      <rPr>
        <sz val="11"/>
        <rFont val="宋体"/>
        <charset val="134"/>
      </rPr>
      <t>高中教育</t>
    </r>
  </si>
  <si>
    <r>
      <rPr>
        <sz val="11"/>
        <rFont val="Times New Roman"/>
        <charset val="134"/>
      </rPr>
      <t xml:space="preserve">      </t>
    </r>
    <r>
      <rPr>
        <sz val="11"/>
        <rFont val="宋体"/>
        <charset val="134"/>
      </rPr>
      <t>高等教育</t>
    </r>
  </si>
  <si>
    <r>
      <rPr>
        <sz val="11"/>
        <rFont val="Times New Roman"/>
        <charset val="134"/>
      </rPr>
      <t xml:space="preserve">      </t>
    </r>
    <r>
      <rPr>
        <sz val="11"/>
        <rFont val="宋体"/>
        <charset val="134"/>
      </rPr>
      <t>化解农村义务教育债务</t>
    </r>
  </si>
  <si>
    <r>
      <rPr>
        <sz val="11"/>
        <rFont val="Times New Roman"/>
        <charset val="134"/>
      </rPr>
      <t xml:space="preserve">      </t>
    </r>
    <r>
      <rPr>
        <sz val="11"/>
        <rFont val="宋体"/>
        <charset val="134"/>
      </rPr>
      <t>化解普通高中债务</t>
    </r>
  </si>
  <si>
    <r>
      <rPr>
        <sz val="11"/>
        <rFont val="Times New Roman"/>
        <charset val="134"/>
      </rPr>
      <t xml:space="preserve">      </t>
    </r>
    <r>
      <rPr>
        <sz val="11"/>
        <rFont val="宋体"/>
        <charset val="134"/>
      </rPr>
      <t>其他普通教育</t>
    </r>
  </si>
  <si>
    <r>
      <rPr>
        <sz val="11"/>
        <rFont val="Times New Roman"/>
        <charset val="134"/>
      </rPr>
      <t xml:space="preserve">    </t>
    </r>
    <r>
      <rPr>
        <sz val="11"/>
        <rFont val="宋体"/>
        <charset val="134"/>
      </rPr>
      <t>职业教育</t>
    </r>
  </si>
  <si>
    <r>
      <rPr>
        <sz val="11"/>
        <rFont val="Times New Roman"/>
        <charset val="134"/>
      </rPr>
      <t xml:space="preserve">      </t>
    </r>
    <r>
      <rPr>
        <sz val="11"/>
        <rFont val="宋体"/>
        <charset val="134"/>
      </rPr>
      <t>初等职业教育</t>
    </r>
  </si>
  <si>
    <r>
      <rPr>
        <sz val="11"/>
        <rFont val="Times New Roman"/>
        <charset val="134"/>
      </rPr>
      <t xml:space="preserve">      </t>
    </r>
    <r>
      <rPr>
        <sz val="11"/>
        <rFont val="宋体"/>
        <charset val="134"/>
      </rPr>
      <t>中专教育</t>
    </r>
  </si>
  <si>
    <r>
      <rPr>
        <sz val="11"/>
        <rFont val="Times New Roman"/>
        <charset val="134"/>
      </rPr>
      <t xml:space="preserve">      </t>
    </r>
    <r>
      <rPr>
        <sz val="11"/>
        <rFont val="宋体"/>
        <charset val="134"/>
      </rPr>
      <t>技校教育</t>
    </r>
  </si>
  <si>
    <r>
      <rPr>
        <sz val="11"/>
        <rFont val="Times New Roman"/>
        <charset val="134"/>
      </rPr>
      <t xml:space="preserve">      </t>
    </r>
    <r>
      <rPr>
        <sz val="11"/>
        <rFont val="宋体"/>
        <charset val="134"/>
      </rPr>
      <t>职业高中教育</t>
    </r>
  </si>
  <si>
    <r>
      <rPr>
        <sz val="11"/>
        <rFont val="Times New Roman"/>
        <charset val="134"/>
      </rPr>
      <t xml:space="preserve">      </t>
    </r>
    <r>
      <rPr>
        <sz val="11"/>
        <rFont val="宋体"/>
        <charset val="134"/>
      </rPr>
      <t>高等职业教育</t>
    </r>
  </si>
  <si>
    <r>
      <rPr>
        <sz val="11"/>
        <rFont val="Times New Roman"/>
        <charset val="134"/>
      </rPr>
      <t xml:space="preserve">      </t>
    </r>
    <r>
      <rPr>
        <sz val="11"/>
        <rFont val="宋体"/>
        <charset val="134"/>
      </rPr>
      <t>其他职业教育</t>
    </r>
  </si>
  <si>
    <r>
      <rPr>
        <sz val="11"/>
        <rFont val="Times New Roman"/>
        <charset val="134"/>
      </rPr>
      <t xml:space="preserve">    </t>
    </r>
    <r>
      <rPr>
        <sz val="11"/>
        <rFont val="宋体"/>
        <charset val="134"/>
      </rPr>
      <t>成人教育</t>
    </r>
  </si>
  <si>
    <r>
      <rPr>
        <sz val="11"/>
        <rFont val="Times New Roman"/>
        <charset val="134"/>
      </rPr>
      <t xml:space="preserve">      </t>
    </r>
    <r>
      <rPr>
        <sz val="11"/>
        <rFont val="宋体"/>
        <charset val="134"/>
      </rPr>
      <t>成人初等教育</t>
    </r>
  </si>
  <si>
    <r>
      <rPr>
        <sz val="11"/>
        <rFont val="Times New Roman"/>
        <charset val="134"/>
      </rPr>
      <t xml:space="preserve">      </t>
    </r>
    <r>
      <rPr>
        <sz val="11"/>
        <rFont val="宋体"/>
        <charset val="134"/>
      </rPr>
      <t>成人中等教育</t>
    </r>
  </si>
  <si>
    <r>
      <rPr>
        <sz val="11"/>
        <rFont val="Times New Roman"/>
        <charset val="134"/>
      </rPr>
      <t xml:space="preserve">      </t>
    </r>
    <r>
      <rPr>
        <sz val="11"/>
        <rFont val="宋体"/>
        <charset val="134"/>
      </rPr>
      <t>成人高等教育</t>
    </r>
  </si>
  <si>
    <r>
      <rPr>
        <sz val="11"/>
        <rFont val="Times New Roman"/>
        <charset val="134"/>
      </rPr>
      <t xml:space="preserve">      </t>
    </r>
    <r>
      <rPr>
        <sz val="11"/>
        <rFont val="宋体"/>
        <charset val="134"/>
      </rPr>
      <t>成人广播电视教育</t>
    </r>
  </si>
  <si>
    <r>
      <rPr>
        <sz val="11"/>
        <rFont val="Times New Roman"/>
        <charset val="134"/>
      </rPr>
      <t xml:space="preserve">      </t>
    </r>
    <r>
      <rPr>
        <sz val="11"/>
        <rFont val="宋体"/>
        <charset val="134"/>
      </rPr>
      <t>其他成人教育</t>
    </r>
  </si>
  <si>
    <r>
      <rPr>
        <sz val="11"/>
        <rFont val="Times New Roman"/>
        <charset val="134"/>
      </rPr>
      <t xml:space="preserve">    </t>
    </r>
    <r>
      <rPr>
        <sz val="11"/>
        <rFont val="宋体"/>
        <charset val="134"/>
      </rPr>
      <t>广播电视教育</t>
    </r>
  </si>
  <si>
    <r>
      <rPr>
        <sz val="11"/>
        <rFont val="Times New Roman"/>
        <charset val="134"/>
      </rPr>
      <t xml:space="preserve">      </t>
    </r>
    <r>
      <rPr>
        <sz val="11"/>
        <rFont val="宋体"/>
        <charset val="134"/>
      </rPr>
      <t>广播电视学校</t>
    </r>
  </si>
  <si>
    <r>
      <rPr>
        <sz val="11"/>
        <rFont val="Times New Roman"/>
        <charset val="134"/>
      </rPr>
      <t xml:space="preserve">      </t>
    </r>
    <r>
      <rPr>
        <sz val="11"/>
        <rFont val="宋体"/>
        <charset val="134"/>
      </rPr>
      <t>教育电视台</t>
    </r>
  </si>
  <si>
    <r>
      <rPr>
        <sz val="11"/>
        <rFont val="Times New Roman"/>
        <charset val="134"/>
      </rPr>
      <t xml:space="preserve">      </t>
    </r>
    <r>
      <rPr>
        <sz val="11"/>
        <rFont val="宋体"/>
        <charset val="134"/>
      </rPr>
      <t>其他广播电视教育</t>
    </r>
  </si>
  <si>
    <r>
      <rPr>
        <sz val="11"/>
        <rFont val="Times New Roman"/>
        <charset val="134"/>
      </rPr>
      <t xml:space="preserve">    </t>
    </r>
    <r>
      <rPr>
        <sz val="11"/>
        <rFont val="宋体"/>
        <charset val="134"/>
      </rPr>
      <t>留学教育</t>
    </r>
  </si>
  <si>
    <r>
      <rPr>
        <sz val="11"/>
        <rFont val="Times New Roman"/>
        <charset val="134"/>
      </rPr>
      <t xml:space="preserve">      </t>
    </r>
    <r>
      <rPr>
        <sz val="11"/>
        <rFont val="宋体"/>
        <charset val="134"/>
      </rPr>
      <t>出国留学教育</t>
    </r>
  </si>
  <si>
    <r>
      <rPr>
        <sz val="11"/>
        <rFont val="Times New Roman"/>
        <charset val="134"/>
      </rPr>
      <t xml:space="preserve">      </t>
    </r>
    <r>
      <rPr>
        <sz val="11"/>
        <rFont val="宋体"/>
        <charset val="134"/>
      </rPr>
      <t>来华留学教育</t>
    </r>
  </si>
  <si>
    <r>
      <rPr>
        <sz val="11"/>
        <rFont val="Times New Roman"/>
        <charset val="134"/>
      </rPr>
      <t xml:space="preserve">      </t>
    </r>
    <r>
      <rPr>
        <sz val="11"/>
        <rFont val="宋体"/>
        <charset val="134"/>
      </rPr>
      <t>其他留学教育</t>
    </r>
  </si>
  <si>
    <r>
      <rPr>
        <sz val="11"/>
        <rFont val="Times New Roman"/>
        <charset val="134"/>
      </rPr>
      <t xml:space="preserve">    </t>
    </r>
    <r>
      <rPr>
        <sz val="11"/>
        <rFont val="宋体"/>
        <charset val="134"/>
      </rPr>
      <t>特殊教育</t>
    </r>
  </si>
  <si>
    <r>
      <rPr>
        <sz val="11"/>
        <rFont val="Times New Roman"/>
        <charset val="134"/>
      </rPr>
      <t xml:space="preserve">      </t>
    </r>
    <r>
      <rPr>
        <sz val="11"/>
        <rFont val="宋体"/>
        <charset val="134"/>
      </rPr>
      <t>特殊学校教育</t>
    </r>
  </si>
  <si>
    <r>
      <rPr>
        <sz val="11"/>
        <rFont val="Times New Roman"/>
        <charset val="134"/>
      </rPr>
      <t xml:space="preserve">      </t>
    </r>
    <r>
      <rPr>
        <sz val="11"/>
        <rFont val="宋体"/>
        <charset val="134"/>
      </rPr>
      <t>工读学校教育</t>
    </r>
  </si>
  <si>
    <r>
      <rPr>
        <sz val="11"/>
        <rFont val="Times New Roman"/>
        <charset val="134"/>
      </rPr>
      <t xml:space="preserve">      </t>
    </r>
    <r>
      <rPr>
        <sz val="11"/>
        <rFont val="宋体"/>
        <charset val="134"/>
      </rPr>
      <t>其他特殊教育</t>
    </r>
  </si>
  <si>
    <r>
      <rPr>
        <sz val="11"/>
        <rFont val="Times New Roman"/>
        <charset val="134"/>
      </rPr>
      <t xml:space="preserve">    </t>
    </r>
    <r>
      <rPr>
        <sz val="11"/>
        <rFont val="宋体"/>
        <charset val="134"/>
      </rPr>
      <t>进修及培训</t>
    </r>
  </si>
  <si>
    <r>
      <rPr>
        <sz val="11"/>
        <rFont val="Times New Roman"/>
        <charset val="134"/>
      </rPr>
      <t xml:space="preserve">      </t>
    </r>
    <r>
      <rPr>
        <sz val="11"/>
        <rFont val="宋体"/>
        <charset val="134"/>
      </rPr>
      <t>教师进修</t>
    </r>
  </si>
  <si>
    <r>
      <rPr>
        <sz val="11"/>
        <rFont val="Times New Roman"/>
        <charset val="134"/>
      </rPr>
      <t xml:space="preserve">      </t>
    </r>
    <r>
      <rPr>
        <sz val="11"/>
        <rFont val="宋体"/>
        <charset val="134"/>
      </rPr>
      <t>干部教育</t>
    </r>
  </si>
  <si>
    <r>
      <rPr>
        <sz val="11"/>
        <rFont val="Times New Roman"/>
        <charset val="134"/>
      </rPr>
      <t xml:space="preserve">      </t>
    </r>
    <r>
      <rPr>
        <sz val="11"/>
        <rFont val="宋体"/>
        <charset val="134"/>
      </rPr>
      <t>培训</t>
    </r>
  </si>
  <si>
    <r>
      <rPr>
        <sz val="11"/>
        <rFont val="Times New Roman"/>
        <charset val="134"/>
      </rPr>
      <t xml:space="preserve">      </t>
    </r>
    <r>
      <rPr>
        <sz val="11"/>
        <rFont val="宋体"/>
        <charset val="134"/>
      </rPr>
      <t>退役士兵能力提升</t>
    </r>
  </si>
  <si>
    <r>
      <rPr>
        <sz val="11"/>
        <rFont val="Times New Roman"/>
        <charset val="134"/>
      </rPr>
      <t xml:space="preserve">      </t>
    </r>
    <r>
      <rPr>
        <sz val="11"/>
        <rFont val="宋体"/>
        <charset val="134"/>
      </rPr>
      <t>其他进修及培训</t>
    </r>
  </si>
  <si>
    <r>
      <rPr>
        <sz val="11"/>
        <rFont val="Times New Roman"/>
        <charset val="134"/>
      </rPr>
      <t xml:space="preserve">    </t>
    </r>
    <r>
      <rPr>
        <sz val="11"/>
        <rFont val="宋体"/>
        <charset val="134"/>
      </rPr>
      <t>教育费附加安排的支出</t>
    </r>
  </si>
  <si>
    <r>
      <rPr>
        <sz val="11"/>
        <rFont val="Times New Roman"/>
        <charset val="134"/>
      </rPr>
      <t xml:space="preserve">      </t>
    </r>
    <r>
      <rPr>
        <sz val="11"/>
        <rFont val="宋体"/>
        <charset val="134"/>
      </rPr>
      <t>农村中小学校舍建设</t>
    </r>
  </si>
  <si>
    <r>
      <rPr>
        <sz val="11"/>
        <rFont val="Times New Roman"/>
        <charset val="134"/>
      </rPr>
      <t xml:space="preserve">      </t>
    </r>
    <r>
      <rPr>
        <sz val="11"/>
        <rFont val="宋体"/>
        <charset val="134"/>
      </rPr>
      <t>农村中小学教学设施</t>
    </r>
  </si>
  <si>
    <r>
      <rPr>
        <sz val="11"/>
        <rFont val="Times New Roman"/>
        <charset val="134"/>
      </rPr>
      <t xml:space="preserve">      </t>
    </r>
    <r>
      <rPr>
        <sz val="11"/>
        <rFont val="宋体"/>
        <charset val="134"/>
      </rPr>
      <t>城市中小学校舍建设</t>
    </r>
  </si>
  <si>
    <r>
      <rPr>
        <sz val="11"/>
        <rFont val="Times New Roman"/>
        <charset val="134"/>
      </rPr>
      <t xml:space="preserve">      </t>
    </r>
    <r>
      <rPr>
        <sz val="11"/>
        <rFont val="宋体"/>
        <charset val="134"/>
      </rPr>
      <t>城市中小学教学设施</t>
    </r>
  </si>
  <si>
    <r>
      <rPr>
        <sz val="11"/>
        <rFont val="Times New Roman"/>
        <charset val="134"/>
      </rPr>
      <t xml:space="preserve">      </t>
    </r>
    <r>
      <rPr>
        <sz val="11"/>
        <rFont val="宋体"/>
        <charset val="134"/>
      </rPr>
      <t>中等职业学校教学设施</t>
    </r>
  </si>
  <si>
    <r>
      <rPr>
        <sz val="11"/>
        <rFont val="Times New Roman"/>
        <charset val="134"/>
      </rPr>
      <t xml:space="preserve">      </t>
    </r>
    <r>
      <rPr>
        <sz val="11"/>
        <rFont val="宋体"/>
        <charset val="134"/>
      </rPr>
      <t>其他教育费附加安排的</t>
    </r>
  </si>
  <si>
    <r>
      <rPr>
        <sz val="11"/>
        <rFont val="Times New Roman"/>
        <charset val="134"/>
      </rPr>
      <t xml:space="preserve">    </t>
    </r>
    <r>
      <rPr>
        <sz val="11"/>
        <rFont val="宋体"/>
        <charset val="134"/>
      </rPr>
      <t>其他教育</t>
    </r>
  </si>
  <si>
    <r>
      <rPr>
        <sz val="11"/>
        <rFont val="Times New Roman"/>
        <charset val="134"/>
      </rPr>
      <t xml:space="preserve">      </t>
    </r>
    <r>
      <rPr>
        <sz val="11"/>
        <rFont val="宋体"/>
        <charset val="134"/>
      </rPr>
      <t>其他教育</t>
    </r>
  </si>
  <si>
    <r>
      <rPr>
        <sz val="11"/>
        <rFont val="Times New Roman"/>
        <charset val="134"/>
      </rPr>
      <t xml:space="preserve">  </t>
    </r>
    <r>
      <rPr>
        <sz val="11"/>
        <rFont val="宋体"/>
        <charset val="134"/>
      </rPr>
      <t>六、科学技术支出</t>
    </r>
  </si>
  <si>
    <r>
      <rPr>
        <sz val="11"/>
        <rFont val="Times New Roman"/>
        <charset val="134"/>
      </rPr>
      <t xml:space="preserve">    </t>
    </r>
    <r>
      <rPr>
        <sz val="11"/>
        <rFont val="宋体"/>
        <charset val="134"/>
      </rPr>
      <t>科学技术管理事务</t>
    </r>
  </si>
  <si>
    <r>
      <rPr>
        <sz val="11"/>
        <rFont val="Times New Roman"/>
        <charset val="134"/>
      </rPr>
      <t xml:space="preserve">      </t>
    </r>
    <r>
      <rPr>
        <sz val="11"/>
        <rFont val="宋体"/>
        <charset val="134"/>
      </rPr>
      <t>其他科学技术管理事务</t>
    </r>
  </si>
  <si>
    <r>
      <rPr>
        <sz val="11"/>
        <rFont val="Times New Roman"/>
        <charset val="134"/>
      </rPr>
      <t xml:space="preserve">    </t>
    </r>
    <r>
      <rPr>
        <sz val="11"/>
        <rFont val="宋体"/>
        <charset val="134"/>
      </rPr>
      <t>基础研究</t>
    </r>
  </si>
  <si>
    <r>
      <rPr>
        <sz val="11"/>
        <rFont val="Times New Roman"/>
        <charset val="134"/>
      </rPr>
      <t xml:space="preserve">      </t>
    </r>
    <r>
      <rPr>
        <sz val="11"/>
        <rFont val="宋体"/>
        <charset val="134"/>
      </rPr>
      <t>机构运行</t>
    </r>
  </si>
  <si>
    <r>
      <rPr>
        <sz val="11"/>
        <rFont val="Times New Roman"/>
        <charset val="134"/>
      </rPr>
      <t xml:space="preserve">      </t>
    </r>
    <r>
      <rPr>
        <sz val="11"/>
        <rFont val="宋体"/>
        <charset val="134"/>
      </rPr>
      <t>重点基础研究规划</t>
    </r>
  </si>
  <si>
    <r>
      <rPr>
        <sz val="11"/>
        <rFont val="Times New Roman"/>
        <charset val="134"/>
      </rPr>
      <t xml:space="preserve">      </t>
    </r>
    <r>
      <rPr>
        <sz val="11"/>
        <rFont val="宋体"/>
        <charset val="134"/>
      </rPr>
      <t>自然科学基金</t>
    </r>
  </si>
  <si>
    <r>
      <rPr>
        <sz val="11"/>
        <rFont val="Times New Roman"/>
        <charset val="134"/>
      </rPr>
      <t xml:space="preserve">      </t>
    </r>
    <r>
      <rPr>
        <sz val="11"/>
        <rFont val="宋体"/>
        <charset val="134"/>
      </rPr>
      <t>重点实验室及相关设施</t>
    </r>
  </si>
  <si>
    <r>
      <rPr>
        <sz val="11"/>
        <rFont val="Times New Roman"/>
        <charset val="134"/>
      </rPr>
      <t xml:space="preserve">      </t>
    </r>
    <r>
      <rPr>
        <sz val="11"/>
        <rFont val="宋体"/>
        <charset val="134"/>
      </rPr>
      <t>重大科学工程</t>
    </r>
  </si>
  <si>
    <r>
      <rPr>
        <sz val="11"/>
        <rFont val="Times New Roman"/>
        <charset val="134"/>
      </rPr>
      <t xml:space="preserve">      </t>
    </r>
    <r>
      <rPr>
        <sz val="11"/>
        <rFont val="宋体"/>
        <charset val="134"/>
      </rPr>
      <t>专项基础科研</t>
    </r>
  </si>
  <si>
    <r>
      <rPr>
        <sz val="11"/>
        <rFont val="Times New Roman"/>
        <charset val="134"/>
      </rPr>
      <t xml:space="preserve">      </t>
    </r>
    <r>
      <rPr>
        <sz val="11"/>
        <rFont val="宋体"/>
        <charset val="134"/>
      </rPr>
      <t>专项技术基础</t>
    </r>
  </si>
  <si>
    <r>
      <rPr>
        <sz val="11"/>
        <rFont val="Times New Roman"/>
        <charset val="134"/>
      </rPr>
      <t xml:space="preserve">      </t>
    </r>
    <r>
      <rPr>
        <sz val="11"/>
        <rFont val="宋体"/>
        <charset val="134"/>
      </rPr>
      <t>其他基础研究</t>
    </r>
  </si>
  <si>
    <r>
      <rPr>
        <sz val="11"/>
        <rFont val="Times New Roman"/>
        <charset val="134"/>
      </rPr>
      <t xml:space="preserve">    </t>
    </r>
    <r>
      <rPr>
        <sz val="11"/>
        <rFont val="宋体"/>
        <charset val="134"/>
      </rPr>
      <t>应用研究</t>
    </r>
  </si>
  <si>
    <r>
      <rPr>
        <sz val="11"/>
        <rFont val="Times New Roman"/>
        <charset val="134"/>
      </rPr>
      <t xml:space="preserve">      </t>
    </r>
    <r>
      <rPr>
        <sz val="11"/>
        <rFont val="宋体"/>
        <charset val="134"/>
      </rPr>
      <t>社会公益研究</t>
    </r>
  </si>
  <si>
    <r>
      <rPr>
        <sz val="11"/>
        <rFont val="Times New Roman"/>
        <charset val="134"/>
      </rPr>
      <t xml:space="preserve">      </t>
    </r>
    <r>
      <rPr>
        <sz val="11"/>
        <rFont val="宋体"/>
        <charset val="134"/>
      </rPr>
      <t>高技术研究</t>
    </r>
  </si>
  <si>
    <r>
      <rPr>
        <sz val="11"/>
        <rFont val="Times New Roman"/>
        <charset val="134"/>
      </rPr>
      <t xml:space="preserve">      </t>
    </r>
    <r>
      <rPr>
        <sz val="11"/>
        <rFont val="宋体"/>
        <charset val="134"/>
      </rPr>
      <t>专项科研试制</t>
    </r>
  </si>
  <si>
    <r>
      <rPr>
        <sz val="11"/>
        <rFont val="Times New Roman"/>
        <charset val="134"/>
      </rPr>
      <t xml:space="preserve">      </t>
    </r>
    <r>
      <rPr>
        <sz val="11"/>
        <rFont val="宋体"/>
        <charset val="134"/>
      </rPr>
      <t>其他应用研究</t>
    </r>
  </si>
  <si>
    <r>
      <rPr>
        <sz val="11"/>
        <rFont val="Times New Roman"/>
        <charset val="134"/>
      </rPr>
      <t xml:space="preserve">    </t>
    </r>
    <r>
      <rPr>
        <sz val="11"/>
        <rFont val="宋体"/>
        <charset val="134"/>
      </rPr>
      <t>技术研究与开发</t>
    </r>
  </si>
  <si>
    <r>
      <rPr>
        <sz val="11"/>
        <rFont val="Times New Roman"/>
        <charset val="134"/>
      </rPr>
      <t xml:space="preserve">      </t>
    </r>
    <r>
      <rPr>
        <sz val="11"/>
        <rFont val="宋体"/>
        <charset val="134"/>
      </rPr>
      <t>应用技术研究与开发</t>
    </r>
  </si>
  <si>
    <r>
      <rPr>
        <sz val="11"/>
        <rFont val="Times New Roman"/>
        <charset val="134"/>
      </rPr>
      <t xml:space="preserve">      </t>
    </r>
    <r>
      <rPr>
        <sz val="11"/>
        <rFont val="宋体"/>
        <charset val="134"/>
      </rPr>
      <t>产业技术研究与开发</t>
    </r>
  </si>
  <si>
    <r>
      <rPr>
        <sz val="11"/>
        <rFont val="Times New Roman"/>
        <charset val="134"/>
      </rPr>
      <t xml:space="preserve">      </t>
    </r>
    <r>
      <rPr>
        <sz val="11"/>
        <rFont val="宋体"/>
        <charset val="134"/>
      </rPr>
      <t>科技成果转化与扩散</t>
    </r>
  </si>
  <si>
    <r>
      <rPr>
        <sz val="11"/>
        <rFont val="Times New Roman"/>
        <charset val="134"/>
      </rPr>
      <t xml:space="preserve">      </t>
    </r>
    <r>
      <rPr>
        <sz val="11"/>
        <rFont val="宋体"/>
        <charset val="134"/>
      </rPr>
      <t>其他技术研究与开发</t>
    </r>
  </si>
  <si>
    <r>
      <rPr>
        <sz val="11"/>
        <rFont val="Times New Roman"/>
        <charset val="134"/>
      </rPr>
      <t xml:space="preserve">    </t>
    </r>
    <r>
      <rPr>
        <sz val="11"/>
        <rFont val="宋体"/>
        <charset val="134"/>
      </rPr>
      <t>科技条件与服务</t>
    </r>
  </si>
  <si>
    <r>
      <rPr>
        <sz val="11"/>
        <rFont val="Times New Roman"/>
        <charset val="134"/>
      </rPr>
      <t xml:space="preserve">      </t>
    </r>
    <r>
      <rPr>
        <sz val="11"/>
        <rFont val="宋体"/>
        <charset val="134"/>
      </rPr>
      <t>技术创新服务体系</t>
    </r>
  </si>
  <si>
    <r>
      <rPr>
        <sz val="11"/>
        <rFont val="Times New Roman"/>
        <charset val="134"/>
      </rPr>
      <t xml:space="preserve">      </t>
    </r>
    <r>
      <rPr>
        <sz val="11"/>
        <rFont val="宋体"/>
        <charset val="134"/>
      </rPr>
      <t>科技条件专项</t>
    </r>
  </si>
  <si>
    <r>
      <rPr>
        <sz val="11"/>
        <rFont val="Times New Roman"/>
        <charset val="134"/>
      </rPr>
      <t xml:space="preserve">      </t>
    </r>
    <r>
      <rPr>
        <sz val="11"/>
        <rFont val="宋体"/>
        <charset val="134"/>
      </rPr>
      <t>其他科技条件与服务</t>
    </r>
  </si>
  <si>
    <r>
      <rPr>
        <sz val="11"/>
        <rFont val="Times New Roman"/>
        <charset val="134"/>
      </rPr>
      <t xml:space="preserve">    </t>
    </r>
    <r>
      <rPr>
        <sz val="11"/>
        <rFont val="宋体"/>
        <charset val="134"/>
      </rPr>
      <t>社会科学</t>
    </r>
  </si>
  <si>
    <r>
      <rPr>
        <sz val="11"/>
        <rFont val="Times New Roman"/>
        <charset val="134"/>
      </rPr>
      <t xml:space="preserve">      </t>
    </r>
    <r>
      <rPr>
        <sz val="11"/>
        <rFont val="宋体"/>
        <charset val="134"/>
      </rPr>
      <t>社会科学研究机构</t>
    </r>
  </si>
  <si>
    <r>
      <rPr>
        <sz val="11"/>
        <rFont val="Times New Roman"/>
        <charset val="134"/>
      </rPr>
      <t xml:space="preserve">      </t>
    </r>
    <r>
      <rPr>
        <sz val="11"/>
        <rFont val="宋体"/>
        <charset val="134"/>
      </rPr>
      <t>社会科学研究</t>
    </r>
  </si>
  <si>
    <r>
      <rPr>
        <sz val="11"/>
        <rFont val="Times New Roman"/>
        <charset val="134"/>
      </rPr>
      <t xml:space="preserve">      </t>
    </r>
    <r>
      <rPr>
        <sz val="11"/>
        <rFont val="宋体"/>
        <charset val="134"/>
      </rPr>
      <t>社科基金</t>
    </r>
  </si>
  <si>
    <r>
      <rPr>
        <sz val="11"/>
        <rFont val="Times New Roman"/>
        <charset val="134"/>
      </rPr>
      <t xml:space="preserve">      </t>
    </r>
    <r>
      <rPr>
        <sz val="11"/>
        <rFont val="宋体"/>
        <charset val="134"/>
      </rPr>
      <t>其他社会科学</t>
    </r>
  </si>
  <si>
    <r>
      <rPr>
        <sz val="11"/>
        <rFont val="Times New Roman"/>
        <charset val="134"/>
      </rPr>
      <t xml:space="preserve">    </t>
    </r>
    <r>
      <rPr>
        <sz val="11"/>
        <rFont val="宋体"/>
        <charset val="134"/>
      </rPr>
      <t>科学技术普及</t>
    </r>
  </si>
  <si>
    <r>
      <rPr>
        <sz val="11"/>
        <rFont val="Times New Roman"/>
        <charset val="134"/>
      </rPr>
      <t xml:space="preserve">      </t>
    </r>
    <r>
      <rPr>
        <sz val="11"/>
        <rFont val="宋体"/>
        <charset val="134"/>
      </rPr>
      <t>科普活动</t>
    </r>
  </si>
  <si>
    <r>
      <rPr>
        <sz val="11"/>
        <rFont val="Times New Roman"/>
        <charset val="134"/>
      </rPr>
      <t xml:space="preserve">      </t>
    </r>
    <r>
      <rPr>
        <sz val="11"/>
        <rFont val="宋体"/>
        <charset val="134"/>
      </rPr>
      <t>青少年科技活动</t>
    </r>
  </si>
  <si>
    <r>
      <rPr>
        <sz val="11"/>
        <rFont val="Times New Roman"/>
        <charset val="134"/>
      </rPr>
      <t xml:space="preserve">      </t>
    </r>
    <r>
      <rPr>
        <sz val="11"/>
        <rFont val="宋体"/>
        <charset val="134"/>
      </rPr>
      <t>学术交流活动</t>
    </r>
  </si>
  <si>
    <r>
      <rPr>
        <sz val="11"/>
        <rFont val="Times New Roman"/>
        <charset val="134"/>
      </rPr>
      <t xml:space="preserve">      </t>
    </r>
    <r>
      <rPr>
        <sz val="11"/>
        <rFont val="宋体"/>
        <charset val="134"/>
      </rPr>
      <t>科技馆站</t>
    </r>
  </si>
  <si>
    <r>
      <rPr>
        <sz val="11"/>
        <rFont val="Times New Roman"/>
        <charset val="134"/>
      </rPr>
      <t xml:space="preserve">      </t>
    </r>
    <r>
      <rPr>
        <sz val="11"/>
        <rFont val="宋体"/>
        <charset val="134"/>
      </rPr>
      <t>其他科学技术普及</t>
    </r>
  </si>
  <si>
    <r>
      <rPr>
        <sz val="11"/>
        <rFont val="Times New Roman"/>
        <charset val="134"/>
      </rPr>
      <t xml:space="preserve">    </t>
    </r>
    <r>
      <rPr>
        <sz val="11"/>
        <rFont val="宋体"/>
        <charset val="134"/>
      </rPr>
      <t>科技交流与合作</t>
    </r>
  </si>
  <si>
    <r>
      <rPr>
        <sz val="11"/>
        <rFont val="Times New Roman"/>
        <charset val="134"/>
      </rPr>
      <t xml:space="preserve">      </t>
    </r>
    <r>
      <rPr>
        <sz val="11"/>
        <rFont val="宋体"/>
        <charset val="134"/>
      </rPr>
      <t>国际交流与合作</t>
    </r>
  </si>
  <si>
    <r>
      <rPr>
        <sz val="11"/>
        <rFont val="Times New Roman"/>
        <charset val="134"/>
      </rPr>
      <t xml:space="preserve">      </t>
    </r>
    <r>
      <rPr>
        <sz val="11"/>
        <rFont val="宋体"/>
        <charset val="134"/>
      </rPr>
      <t>重大科技合作项目</t>
    </r>
  </si>
  <si>
    <r>
      <rPr>
        <sz val="11"/>
        <rFont val="Times New Roman"/>
        <charset val="134"/>
      </rPr>
      <t xml:space="preserve">      </t>
    </r>
    <r>
      <rPr>
        <sz val="11"/>
        <rFont val="宋体"/>
        <charset val="134"/>
      </rPr>
      <t>其他科技交流与合作</t>
    </r>
  </si>
  <si>
    <r>
      <rPr>
        <sz val="11"/>
        <rFont val="Times New Roman"/>
        <charset val="134"/>
      </rPr>
      <t xml:space="preserve">    </t>
    </r>
    <r>
      <rPr>
        <sz val="11"/>
        <rFont val="宋体"/>
        <charset val="134"/>
      </rPr>
      <t>科技重大项目</t>
    </r>
  </si>
  <si>
    <r>
      <rPr>
        <sz val="11"/>
        <rFont val="Times New Roman"/>
        <charset val="134"/>
      </rPr>
      <t xml:space="preserve">      </t>
    </r>
    <r>
      <rPr>
        <sz val="11"/>
        <rFont val="宋体"/>
        <charset val="134"/>
      </rPr>
      <t>科技重大专项</t>
    </r>
  </si>
  <si>
    <r>
      <rPr>
        <sz val="11"/>
        <rFont val="Times New Roman"/>
        <charset val="134"/>
      </rPr>
      <t xml:space="preserve">      </t>
    </r>
    <r>
      <rPr>
        <sz val="11"/>
        <rFont val="宋体"/>
        <charset val="134"/>
      </rPr>
      <t>重点研发计划</t>
    </r>
  </si>
  <si>
    <r>
      <rPr>
        <sz val="11"/>
        <rFont val="Times New Roman"/>
        <charset val="134"/>
      </rPr>
      <t xml:space="preserve">    </t>
    </r>
    <r>
      <rPr>
        <sz val="11"/>
        <rFont val="宋体"/>
        <charset val="134"/>
      </rPr>
      <t>其他科学技术</t>
    </r>
  </si>
  <si>
    <r>
      <rPr>
        <sz val="11"/>
        <rFont val="Times New Roman"/>
        <charset val="134"/>
      </rPr>
      <t xml:space="preserve">      </t>
    </r>
    <r>
      <rPr>
        <sz val="11"/>
        <rFont val="宋体"/>
        <charset val="134"/>
      </rPr>
      <t>科技奖励</t>
    </r>
  </si>
  <si>
    <r>
      <rPr>
        <sz val="11"/>
        <rFont val="Times New Roman"/>
        <charset val="134"/>
      </rPr>
      <t xml:space="preserve">      </t>
    </r>
    <r>
      <rPr>
        <sz val="11"/>
        <rFont val="宋体"/>
        <charset val="134"/>
      </rPr>
      <t>核应急</t>
    </r>
  </si>
  <si>
    <r>
      <rPr>
        <sz val="11"/>
        <rFont val="Times New Roman"/>
        <charset val="134"/>
      </rPr>
      <t xml:space="preserve">      </t>
    </r>
    <r>
      <rPr>
        <sz val="11"/>
        <rFont val="宋体"/>
        <charset val="134"/>
      </rPr>
      <t>转制科研机构</t>
    </r>
  </si>
  <si>
    <r>
      <rPr>
        <sz val="11"/>
        <rFont val="Times New Roman"/>
        <charset val="134"/>
      </rPr>
      <t xml:space="preserve">      </t>
    </r>
    <r>
      <rPr>
        <sz val="11"/>
        <rFont val="宋体"/>
        <charset val="134"/>
      </rPr>
      <t>其他科学技术</t>
    </r>
  </si>
  <si>
    <r>
      <rPr>
        <sz val="11"/>
        <rFont val="Times New Roman"/>
        <charset val="134"/>
      </rPr>
      <t xml:space="preserve">  </t>
    </r>
    <r>
      <rPr>
        <sz val="11"/>
        <rFont val="宋体"/>
        <charset val="134"/>
      </rPr>
      <t>七、文化旅游体育与传媒支出</t>
    </r>
  </si>
  <si>
    <r>
      <rPr>
        <sz val="11"/>
        <rFont val="Times New Roman"/>
        <charset val="134"/>
      </rPr>
      <t xml:space="preserve">    </t>
    </r>
    <r>
      <rPr>
        <sz val="11"/>
        <rFont val="宋体"/>
        <charset val="134"/>
      </rPr>
      <t>文化和旅游</t>
    </r>
  </si>
  <si>
    <r>
      <rPr>
        <sz val="11"/>
        <rFont val="Times New Roman"/>
        <charset val="134"/>
      </rPr>
      <t xml:space="preserve">      </t>
    </r>
    <r>
      <rPr>
        <sz val="11"/>
        <rFont val="宋体"/>
        <charset val="134"/>
      </rPr>
      <t>图书馆</t>
    </r>
  </si>
  <si>
    <r>
      <rPr>
        <sz val="11"/>
        <rFont val="Times New Roman"/>
        <charset val="134"/>
      </rPr>
      <t xml:space="preserve">      </t>
    </r>
    <r>
      <rPr>
        <sz val="11"/>
        <rFont val="宋体"/>
        <charset val="134"/>
      </rPr>
      <t>文化展示及纪念机构</t>
    </r>
  </si>
  <si>
    <r>
      <rPr>
        <sz val="11"/>
        <rFont val="Times New Roman"/>
        <charset val="134"/>
      </rPr>
      <t xml:space="preserve">      </t>
    </r>
    <r>
      <rPr>
        <sz val="11"/>
        <rFont val="宋体"/>
        <charset val="134"/>
      </rPr>
      <t>艺术表演场所</t>
    </r>
  </si>
  <si>
    <r>
      <rPr>
        <sz val="11"/>
        <rFont val="Times New Roman"/>
        <charset val="134"/>
      </rPr>
      <t xml:space="preserve">      </t>
    </r>
    <r>
      <rPr>
        <sz val="11"/>
        <rFont val="宋体"/>
        <charset val="134"/>
      </rPr>
      <t>艺术表演团体</t>
    </r>
  </si>
  <si>
    <r>
      <rPr>
        <sz val="11"/>
        <rFont val="Times New Roman"/>
        <charset val="134"/>
      </rPr>
      <t xml:space="preserve">      </t>
    </r>
    <r>
      <rPr>
        <sz val="11"/>
        <rFont val="宋体"/>
        <charset val="134"/>
      </rPr>
      <t>文化活动</t>
    </r>
  </si>
  <si>
    <r>
      <rPr>
        <sz val="11"/>
        <rFont val="Times New Roman"/>
        <charset val="134"/>
      </rPr>
      <t xml:space="preserve">      </t>
    </r>
    <r>
      <rPr>
        <sz val="11"/>
        <rFont val="宋体"/>
        <charset val="134"/>
      </rPr>
      <t>群众文化</t>
    </r>
  </si>
  <si>
    <r>
      <rPr>
        <sz val="11"/>
        <rFont val="Times New Roman"/>
        <charset val="134"/>
      </rPr>
      <t xml:space="preserve">      </t>
    </r>
    <r>
      <rPr>
        <sz val="11"/>
        <rFont val="宋体"/>
        <charset val="134"/>
      </rPr>
      <t>文化和旅游交流与合作</t>
    </r>
  </si>
  <si>
    <r>
      <rPr>
        <sz val="11"/>
        <rFont val="Times New Roman"/>
        <charset val="134"/>
      </rPr>
      <t xml:space="preserve">      </t>
    </r>
    <r>
      <rPr>
        <sz val="11"/>
        <rFont val="宋体"/>
        <charset val="134"/>
      </rPr>
      <t>文化创作与保护</t>
    </r>
  </si>
  <si>
    <r>
      <rPr>
        <sz val="11"/>
        <rFont val="Times New Roman"/>
        <charset val="134"/>
      </rPr>
      <t xml:space="preserve">      </t>
    </r>
    <r>
      <rPr>
        <sz val="11"/>
        <rFont val="宋体"/>
        <charset val="134"/>
      </rPr>
      <t>文化和旅游市场管理</t>
    </r>
  </si>
  <si>
    <r>
      <rPr>
        <sz val="11"/>
        <rFont val="Times New Roman"/>
        <charset val="134"/>
      </rPr>
      <t xml:space="preserve">      </t>
    </r>
    <r>
      <rPr>
        <sz val="11"/>
        <rFont val="宋体"/>
        <charset val="134"/>
      </rPr>
      <t>旅游宣传</t>
    </r>
  </si>
  <si>
    <r>
      <rPr>
        <sz val="11"/>
        <rFont val="Times New Roman"/>
        <charset val="134"/>
      </rPr>
      <t xml:space="preserve">      </t>
    </r>
    <r>
      <rPr>
        <sz val="11"/>
        <rFont val="宋体"/>
        <charset val="134"/>
      </rPr>
      <t>旅游行业业务管理</t>
    </r>
  </si>
  <si>
    <r>
      <rPr>
        <sz val="11"/>
        <rFont val="Times New Roman"/>
        <charset val="134"/>
      </rPr>
      <t xml:space="preserve">      </t>
    </r>
    <r>
      <rPr>
        <sz val="11"/>
        <rFont val="宋体"/>
        <charset val="134"/>
      </rPr>
      <t>其他文化和旅游</t>
    </r>
  </si>
  <si>
    <r>
      <rPr>
        <sz val="11"/>
        <rFont val="Times New Roman"/>
        <charset val="134"/>
      </rPr>
      <t xml:space="preserve">    </t>
    </r>
    <r>
      <rPr>
        <sz val="11"/>
        <rFont val="宋体"/>
        <charset val="134"/>
      </rPr>
      <t>文物</t>
    </r>
  </si>
  <si>
    <r>
      <rPr>
        <sz val="11"/>
        <rFont val="Times New Roman"/>
        <charset val="134"/>
      </rPr>
      <t xml:space="preserve">      </t>
    </r>
    <r>
      <rPr>
        <sz val="11"/>
        <rFont val="宋体"/>
        <charset val="134"/>
      </rPr>
      <t>文物保护</t>
    </r>
  </si>
  <si>
    <r>
      <rPr>
        <sz val="11"/>
        <rFont val="Times New Roman"/>
        <charset val="134"/>
      </rPr>
      <t xml:space="preserve">      </t>
    </r>
    <r>
      <rPr>
        <sz val="11"/>
        <rFont val="宋体"/>
        <charset val="134"/>
      </rPr>
      <t>博物馆</t>
    </r>
  </si>
  <si>
    <r>
      <rPr>
        <sz val="11"/>
        <rFont val="Times New Roman"/>
        <charset val="134"/>
      </rPr>
      <t xml:space="preserve">      </t>
    </r>
    <r>
      <rPr>
        <sz val="11"/>
        <rFont val="宋体"/>
        <charset val="134"/>
      </rPr>
      <t>历史名城与古迹</t>
    </r>
  </si>
  <si>
    <r>
      <rPr>
        <sz val="11"/>
        <rFont val="Times New Roman"/>
        <charset val="134"/>
      </rPr>
      <t xml:space="preserve">      </t>
    </r>
    <r>
      <rPr>
        <sz val="11"/>
        <rFont val="宋体"/>
        <charset val="134"/>
      </rPr>
      <t>其他文物</t>
    </r>
  </si>
  <si>
    <r>
      <rPr>
        <sz val="11"/>
        <rFont val="Times New Roman"/>
        <charset val="134"/>
      </rPr>
      <t xml:space="preserve">    </t>
    </r>
    <r>
      <rPr>
        <sz val="11"/>
        <rFont val="宋体"/>
        <charset val="134"/>
      </rPr>
      <t>体育</t>
    </r>
  </si>
  <si>
    <r>
      <rPr>
        <sz val="11"/>
        <rFont val="Times New Roman"/>
        <charset val="134"/>
      </rPr>
      <t xml:space="preserve">      </t>
    </r>
    <r>
      <rPr>
        <sz val="11"/>
        <rFont val="宋体"/>
        <charset val="134"/>
      </rPr>
      <t>运动项目管理</t>
    </r>
  </si>
  <si>
    <r>
      <rPr>
        <sz val="11"/>
        <rFont val="Times New Roman"/>
        <charset val="134"/>
      </rPr>
      <t xml:space="preserve">      </t>
    </r>
    <r>
      <rPr>
        <sz val="11"/>
        <rFont val="宋体"/>
        <charset val="134"/>
      </rPr>
      <t>体育竞赛</t>
    </r>
  </si>
  <si>
    <r>
      <rPr>
        <sz val="11"/>
        <rFont val="Times New Roman"/>
        <charset val="134"/>
      </rPr>
      <t xml:space="preserve">      </t>
    </r>
    <r>
      <rPr>
        <sz val="11"/>
        <rFont val="宋体"/>
        <charset val="134"/>
      </rPr>
      <t>体育训练</t>
    </r>
  </si>
  <si>
    <r>
      <rPr>
        <sz val="11"/>
        <rFont val="Times New Roman"/>
        <charset val="134"/>
      </rPr>
      <t xml:space="preserve">      </t>
    </r>
    <r>
      <rPr>
        <sz val="11"/>
        <rFont val="宋体"/>
        <charset val="134"/>
      </rPr>
      <t>体育场馆</t>
    </r>
  </si>
  <si>
    <r>
      <rPr>
        <sz val="11"/>
        <rFont val="Times New Roman"/>
        <charset val="134"/>
      </rPr>
      <t xml:space="preserve">      </t>
    </r>
    <r>
      <rPr>
        <sz val="11"/>
        <rFont val="宋体"/>
        <charset val="134"/>
      </rPr>
      <t>群众体育</t>
    </r>
  </si>
  <si>
    <r>
      <rPr>
        <sz val="11"/>
        <rFont val="Times New Roman"/>
        <charset val="134"/>
      </rPr>
      <t xml:space="preserve">      </t>
    </r>
    <r>
      <rPr>
        <sz val="11"/>
        <rFont val="宋体"/>
        <charset val="134"/>
      </rPr>
      <t>体育交流与合作</t>
    </r>
  </si>
  <si>
    <r>
      <rPr>
        <sz val="11"/>
        <rFont val="Times New Roman"/>
        <charset val="134"/>
      </rPr>
      <t xml:space="preserve">      </t>
    </r>
    <r>
      <rPr>
        <sz val="11"/>
        <rFont val="宋体"/>
        <charset val="134"/>
      </rPr>
      <t>其他体育</t>
    </r>
  </si>
  <si>
    <r>
      <rPr>
        <sz val="11"/>
        <rFont val="Times New Roman"/>
        <charset val="134"/>
      </rPr>
      <t xml:space="preserve">    </t>
    </r>
    <r>
      <rPr>
        <sz val="11"/>
        <rFont val="宋体"/>
        <charset val="134"/>
      </rPr>
      <t>新闻出版电影</t>
    </r>
  </si>
  <si>
    <r>
      <rPr>
        <sz val="11"/>
        <rFont val="Times New Roman"/>
        <charset val="134"/>
      </rPr>
      <t xml:space="preserve">      </t>
    </r>
    <r>
      <rPr>
        <sz val="11"/>
        <rFont val="宋体"/>
        <charset val="134"/>
      </rPr>
      <t>新闻通讯</t>
    </r>
  </si>
  <si>
    <r>
      <rPr>
        <sz val="11"/>
        <rFont val="Times New Roman"/>
        <charset val="134"/>
      </rPr>
      <t xml:space="preserve">      </t>
    </r>
    <r>
      <rPr>
        <sz val="11"/>
        <rFont val="宋体"/>
        <charset val="134"/>
      </rPr>
      <t>出版发行</t>
    </r>
  </si>
  <si>
    <r>
      <rPr>
        <sz val="11"/>
        <rFont val="Times New Roman"/>
        <charset val="134"/>
      </rPr>
      <t xml:space="preserve">      </t>
    </r>
    <r>
      <rPr>
        <sz val="11"/>
        <rFont val="宋体"/>
        <charset val="134"/>
      </rPr>
      <t>版权管理</t>
    </r>
  </si>
  <si>
    <r>
      <rPr>
        <sz val="11"/>
        <rFont val="Times New Roman"/>
        <charset val="134"/>
      </rPr>
      <t xml:space="preserve">      </t>
    </r>
    <r>
      <rPr>
        <sz val="11"/>
        <rFont val="宋体"/>
        <charset val="134"/>
      </rPr>
      <t>电影</t>
    </r>
  </si>
  <si>
    <r>
      <rPr>
        <sz val="11"/>
        <rFont val="Times New Roman"/>
        <charset val="134"/>
      </rPr>
      <t xml:space="preserve">      </t>
    </r>
    <r>
      <rPr>
        <sz val="11"/>
        <rFont val="宋体"/>
        <charset val="134"/>
      </rPr>
      <t>其他新闻出版电影</t>
    </r>
  </si>
  <si>
    <r>
      <rPr>
        <sz val="11"/>
        <rFont val="Times New Roman"/>
        <charset val="134"/>
      </rPr>
      <t xml:space="preserve">    </t>
    </r>
    <r>
      <rPr>
        <sz val="11"/>
        <rFont val="宋体"/>
        <charset val="134"/>
      </rPr>
      <t>广播电视</t>
    </r>
  </si>
  <si>
    <r>
      <rPr>
        <sz val="11"/>
        <rFont val="Times New Roman"/>
        <charset val="134"/>
      </rPr>
      <t xml:space="preserve">      </t>
    </r>
    <r>
      <rPr>
        <sz val="11"/>
        <rFont val="宋体"/>
        <charset val="134"/>
      </rPr>
      <t>广播</t>
    </r>
  </si>
  <si>
    <r>
      <rPr>
        <sz val="11"/>
        <rFont val="Times New Roman"/>
        <charset val="134"/>
      </rPr>
      <t xml:space="preserve">      </t>
    </r>
    <r>
      <rPr>
        <sz val="11"/>
        <rFont val="宋体"/>
        <charset val="134"/>
      </rPr>
      <t>电视</t>
    </r>
  </si>
  <si>
    <r>
      <rPr>
        <sz val="11"/>
        <rFont val="Times New Roman"/>
        <charset val="134"/>
      </rPr>
      <t xml:space="preserve">      </t>
    </r>
    <r>
      <rPr>
        <sz val="11"/>
        <rFont val="宋体"/>
        <charset val="134"/>
      </rPr>
      <t>其他广播电视</t>
    </r>
  </si>
  <si>
    <r>
      <rPr>
        <sz val="11"/>
        <rFont val="Times New Roman"/>
        <charset val="134"/>
      </rPr>
      <t xml:space="preserve">    </t>
    </r>
    <r>
      <rPr>
        <sz val="11"/>
        <rFont val="宋体"/>
        <charset val="134"/>
      </rPr>
      <t>其他文化体育与传媒</t>
    </r>
  </si>
  <si>
    <r>
      <rPr>
        <sz val="11"/>
        <rFont val="Times New Roman"/>
        <charset val="134"/>
      </rPr>
      <t xml:space="preserve">      </t>
    </r>
    <r>
      <rPr>
        <sz val="11"/>
        <rFont val="宋体"/>
        <charset val="134"/>
      </rPr>
      <t>宣传文化发展专项</t>
    </r>
  </si>
  <si>
    <r>
      <rPr>
        <sz val="11"/>
        <rFont val="Times New Roman"/>
        <charset val="134"/>
      </rPr>
      <t xml:space="preserve">      </t>
    </r>
    <r>
      <rPr>
        <sz val="11"/>
        <rFont val="宋体"/>
        <charset val="134"/>
      </rPr>
      <t>文化产业发展专项</t>
    </r>
  </si>
  <si>
    <r>
      <rPr>
        <sz val="11"/>
        <rFont val="Times New Roman"/>
        <charset val="134"/>
      </rPr>
      <t xml:space="preserve">      </t>
    </r>
    <r>
      <rPr>
        <sz val="11"/>
        <rFont val="宋体"/>
        <charset val="134"/>
      </rPr>
      <t>其他文化体育与传媒</t>
    </r>
  </si>
  <si>
    <r>
      <rPr>
        <sz val="11"/>
        <rFont val="Times New Roman"/>
        <charset val="134"/>
      </rPr>
      <t xml:space="preserve">  </t>
    </r>
    <r>
      <rPr>
        <sz val="11"/>
        <rFont val="宋体"/>
        <charset val="134"/>
      </rPr>
      <t>八、社会保障和就业支出</t>
    </r>
  </si>
  <si>
    <r>
      <rPr>
        <sz val="11"/>
        <rFont val="Times New Roman"/>
        <charset val="134"/>
      </rPr>
      <t xml:space="preserve">    </t>
    </r>
    <r>
      <rPr>
        <sz val="11"/>
        <rFont val="宋体"/>
        <charset val="134"/>
      </rPr>
      <t>人力资源和社会保障管理事务</t>
    </r>
  </si>
  <si>
    <r>
      <rPr>
        <sz val="11"/>
        <rFont val="Times New Roman"/>
        <charset val="134"/>
      </rPr>
      <t xml:space="preserve">      </t>
    </r>
    <r>
      <rPr>
        <sz val="11"/>
        <rFont val="宋体"/>
        <charset val="134"/>
      </rPr>
      <t>综合业务管理</t>
    </r>
  </si>
  <si>
    <r>
      <rPr>
        <sz val="11"/>
        <rFont val="Times New Roman"/>
        <charset val="134"/>
      </rPr>
      <t xml:space="preserve">      </t>
    </r>
    <r>
      <rPr>
        <sz val="11"/>
        <rFont val="宋体"/>
        <charset val="134"/>
      </rPr>
      <t>劳动保障监察</t>
    </r>
  </si>
  <si>
    <r>
      <rPr>
        <sz val="11"/>
        <rFont val="Times New Roman"/>
        <charset val="134"/>
      </rPr>
      <t xml:space="preserve">      </t>
    </r>
    <r>
      <rPr>
        <sz val="11"/>
        <rFont val="宋体"/>
        <charset val="134"/>
      </rPr>
      <t>就业管理事务</t>
    </r>
  </si>
  <si>
    <r>
      <rPr>
        <sz val="11"/>
        <rFont val="Times New Roman"/>
        <charset val="134"/>
      </rPr>
      <t xml:space="preserve">      </t>
    </r>
    <r>
      <rPr>
        <sz val="11"/>
        <rFont val="宋体"/>
        <charset val="134"/>
      </rPr>
      <t>社会保险业务管理事务</t>
    </r>
  </si>
  <si>
    <r>
      <rPr>
        <sz val="11"/>
        <rFont val="Times New Roman"/>
        <charset val="134"/>
      </rPr>
      <t xml:space="preserve">      </t>
    </r>
    <r>
      <rPr>
        <sz val="11"/>
        <rFont val="宋体"/>
        <charset val="134"/>
      </rPr>
      <t>社会保险经办机构</t>
    </r>
  </si>
  <si>
    <r>
      <rPr>
        <sz val="11"/>
        <rFont val="Times New Roman"/>
        <charset val="134"/>
      </rPr>
      <t xml:space="preserve">      </t>
    </r>
    <r>
      <rPr>
        <sz val="11"/>
        <rFont val="宋体"/>
        <charset val="134"/>
      </rPr>
      <t>劳动关系和维权</t>
    </r>
  </si>
  <si>
    <r>
      <rPr>
        <sz val="11"/>
        <rFont val="Times New Roman"/>
        <charset val="134"/>
      </rPr>
      <t xml:space="preserve">      </t>
    </r>
    <r>
      <rPr>
        <sz val="11"/>
        <rFont val="宋体"/>
        <charset val="134"/>
      </rPr>
      <t>公共就业服务和职业技能鉴定机构</t>
    </r>
  </si>
  <si>
    <r>
      <rPr>
        <sz val="11"/>
        <rFont val="Times New Roman"/>
        <charset val="134"/>
      </rPr>
      <t xml:space="preserve">      </t>
    </r>
    <r>
      <rPr>
        <sz val="11"/>
        <rFont val="宋体"/>
        <charset val="134"/>
      </rPr>
      <t>劳动人事争议调解仲裁</t>
    </r>
  </si>
  <si>
    <r>
      <rPr>
        <sz val="11"/>
        <rFont val="Times New Roman"/>
        <charset val="134"/>
      </rPr>
      <t xml:space="preserve">      </t>
    </r>
    <r>
      <rPr>
        <sz val="11"/>
        <rFont val="宋体"/>
        <charset val="134"/>
      </rPr>
      <t>其他人力资源和社会保障管理事务</t>
    </r>
  </si>
  <si>
    <r>
      <rPr>
        <sz val="11"/>
        <rFont val="Times New Roman"/>
        <charset val="134"/>
      </rPr>
      <t xml:space="preserve">    </t>
    </r>
    <r>
      <rPr>
        <sz val="11"/>
        <rFont val="宋体"/>
        <charset val="134"/>
      </rPr>
      <t>民政管理事务</t>
    </r>
  </si>
  <si>
    <r>
      <rPr>
        <sz val="11"/>
        <rFont val="Times New Roman"/>
        <charset val="134"/>
      </rPr>
      <t xml:space="preserve">      </t>
    </r>
    <r>
      <rPr>
        <sz val="11"/>
        <rFont val="宋体"/>
        <charset val="134"/>
      </rPr>
      <t>民间组织管理</t>
    </r>
  </si>
  <si>
    <r>
      <rPr>
        <sz val="11"/>
        <rFont val="Times New Roman"/>
        <charset val="134"/>
      </rPr>
      <t xml:space="preserve">      </t>
    </r>
    <r>
      <rPr>
        <sz val="11"/>
        <rFont val="宋体"/>
        <charset val="134"/>
      </rPr>
      <t>行政区划和地名管理</t>
    </r>
  </si>
  <si>
    <r>
      <rPr>
        <sz val="11"/>
        <rFont val="Times New Roman"/>
        <charset val="134"/>
      </rPr>
      <t xml:space="preserve">      </t>
    </r>
    <r>
      <rPr>
        <sz val="11"/>
        <rFont val="宋体"/>
        <charset val="134"/>
      </rPr>
      <t>基层政权和社区建设</t>
    </r>
  </si>
  <si>
    <r>
      <rPr>
        <sz val="11"/>
        <rFont val="Times New Roman"/>
        <charset val="134"/>
      </rPr>
      <t xml:space="preserve">      </t>
    </r>
    <r>
      <rPr>
        <sz val="11"/>
        <rFont val="宋体"/>
        <charset val="134"/>
      </rPr>
      <t>其他民政管理事务</t>
    </r>
  </si>
  <si>
    <r>
      <rPr>
        <sz val="11"/>
        <rFont val="Times New Roman"/>
        <charset val="134"/>
      </rPr>
      <t xml:space="preserve">    </t>
    </r>
    <r>
      <rPr>
        <sz val="11"/>
        <rFont val="宋体"/>
        <charset val="134"/>
      </rPr>
      <t>补充全国社会保障基金</t>
    </r>
  </si>
  <si>
    <r>
      <rPr>
        <sz val="11"/>
        <rFont val="Times New Roman"/>
        <charset val="134"/>
      </rPr>
      <t xml:space="preserve">      </t>
    </r>
    <r>
      <rPr>
        <sz val="11"/>
        <rFont val="宋体"/>
        <charset val="134"/>
      </rPr>
      <t>用一般公共预算补充基金</t>
    </r>
  </si>
  <si>
    <r>
      <rPr>
        <sz val="11"/>
        <rFont val="Times New Roman"/>
        <charset val="134"/>
      </rPr>
      <t xml:space="preserve">    </t>
    </r>
    <r>
      <rPr>
        <sz val="11"/>
        <rFont val="宋体"/>
        <charset val="134"/>
      </rPr>
      <t>行政事业单位离退休</t>
    </r>
  </si>
  <si>
    <r>
      <rPr>
        <sz val="11"/>
        <rFont val="Times New Roman"/>
        <charset val="134"/>
      </rPr>
      <t xml:space="preserve">      </t>
    </r>
    <r>
      <rPr>
        <sz val="11"/>
        <rFont val="宋体"/>
        <charset val="134"/>
      </rPr>
      <t>归口管理的行政单位离退休</t>
    </r>
  </si>
  <si>
    <r>
      <rPr>
        <sz val="11"/>
        <rFont val="Times New Roman"/>
        <charset val="134"/>
      </rPr>
      <t xml:space="preserve">      </t>
    </r>
    <r>
      <rPr>
        <sz val="11"/>
        <rFont val="宋体"/>
        <charset val="134"/>
      </rPr>
      <t>事业单位离退休</t>
    </r>
  </si>
  <si>
    <r>
      <rPr>
        <sz val="11"/>
        <rFont val="Times New Roman"/>
        <charset val="134"/>
      </rPr>
      <t xml:space="preserve">      </t>
    </r>
    <r>
      <rPr>
        <sz val="11"/>
        <rFont val="宋体"/>
        <charset val="134"/>
      </rPr>
      <t>离退休人员管理机构</t>
    </r>
  </si>
  <si>
    <r>
      <rPr>
        <sz val="11"/>
        <rFont val="Times New Roman"/>
        <charset val="134"/>
      </rPr>
      <t xml:space="preserve">      </t>
    </r>
    <r>
      <rPr>
        <sz val="11"/>
        <rFont val="宋体"/>
        <charset val="134"/>
      </rPr>
      <t>未归口管理的行政单位离退休</t>
    </r>
  </si>
  <si>
    <r>
      <rPr>
        <sz val="11"/>
        <rFont val="Times New Roman"/>
        <charset val="134"/>
      </rPr>
      <t xml:space="preserve">      </t>
    </r>
    <r>
      <rPr>
        <sz val="11"/>
        <rFont val="宋体"/>
        <charset val="134"/>
      </rPr>
      <t>机关事业单位基本养老保险缴费</t>
    </r>
  </si>
  <si>
    <r>
      <rPr>
        <sz val="11"/>
        <rFont val="Times New Roman"/>
        <charset val="134"/>
      </rPr>
      <t xml:space="preserve">      </t>
    </r>
    <r>
      <rPr>
        <sz val="11"/>
        <rFont val="宋体"/>
        <charset val="134"/>
      </rPr>
      <t>机关事业单位职业年金缴费</t>
    </r>
  </si>
  <si>
    <r>
      <rPr>
        <sz val="11"/>
        <rFont val="Times New Roman"/>
        <charset val="134"/>
      </rPr>
      <t xml:space="preserve">      </t>
    </r>
    <r>
      <rPr>
        <sz val="11"/>
        <rFont val="宋体"/>
        <charset val="134"/>
      </rPr>
      <t>对机关事业单位基本养老保险基金的补助</t>
    </r>
  </si>
  <si>
    <r>
      <rPr>
        <sz val="11"/>
        <rFont val="Times New Roman"/>
        <charset val="134"/>
      </rPr>
      <t xml:space="preserve">      </t>
    </r>
    <r>
      <rPr>
        <sz val="11"/>
        <rFont val="宋体"/>
        <charset val="134"/>
      </rPr>
      <t>其他行政事业单位离退休</t>
    </r>
  </si>
  <si>
    <r>
      <rPr>
        <sz val="11"/>
        <rFont val="Times New Roman"/>
        <charset val="134"/>
      </rPr>
      <t xml:space="preserve">    </t>
    </r>
    <r>
      <rPr>
        <sz val="11"/>
        <rFont val="宋体"/>
        <charset val="134"/>
      </rPr>
      <t>企业改革补助</t>
    </r>
  </si>
  <si>
    <r>
      <rPr>
        <sz val="11"/>
        <rFont val="Times New Roman"/>
        <charset val="134"/>
      </rPr>
      <t xml:space="preserve">      </t>
    </r>
    <r>
      <rPr>
        <sz val="11"/>
        <rFont val="宋体"/>
        <charset val="134"/>
      </rPr>
      <t>企业关闭破产补助</t>
    </r>
  </si>
  <si>
    <r>
      <rPr>
        <sz val="11"/>
        <rFont val="Times New Roman"/>
        <charset val="134"/>
      </rPr>
      <t xml:space="preserve">      </t>
    </r>
    <r>
      <rPr>
        <sz val="11"/>
        <rFont val="宋体"/>
        <charset val="134"/>
      </rPr>
      <t>厂办大集体改革补助</t>
    </r>
  </si>
  <si>
    <r>
      <rPr>
        <sz val="11"/>
        <rFont val="Times New Roman"/>
        <charset val="134"/>
      </rPr>
      <t xml:space="preserve">      </t>
    </r>
    <r>
      <rPr>
        <sz val="11"/>
        <rFont val="宋体"/>
        <charset val="134"/>
      </rPr>
      <t>其他企业改革发展补助</t>
    </r>
  </si>
  <si>
    <r>
      <rPr>
        <sz val="11"/>
        <rFont val="Times New Roman"/>
        <charset val="134"/>
      </rPr>
      <t xml:space="preserve">    </t>
    </r>
    <r>
      <rPr>
        <sz val="11"/>
        <rFont val="宋体"/>
        <charset val="134"/>
      </rPr>
      <t>就业补助</t>
    </r>
  </si>
  <si>
    <r>
      <rPr>
        <sz val="11"/>
        <rFont val="Times New Roman"/>
        <charset val="134"/>
      </rPr>
      <t xml:space="preserve">      </t>
    </r>
    <r>
      <rPr>
        <sz val="11"/>
        <rFont val="宋体"/>
        <charset val="134"/>
      </rPr>
      <t>就业创业服务补贴</t>
    </r>
  </si>
  <si>
    <r>
      <rPr>
        <sz val="11"/>
        <rFont val="Times New Roman"/>
        <charset val="134"/>
      </rPr>
      <t xml:space="preserve">      </t>
    </r>
    <r>
      <rPr>
        <sz val="11"/>
        <rFont val="宋体"/>
        <charset val="134"/>
      </rPr>
      <t>职业培训补贴</t>
    </r>
  </si>
  <si>
    <r>
      <rPr>
        <sz val="11"/>
        <rFont val="Times New Roman"/>
        <charset val="134"/>
      </rPr>
      <t xml:space="preserve">      </t>
    </r>
    <r>
      <rPr>
        <sz val="11"/>
        <rFont val="宋体"/>
        <charset val="134"/>
      </rPr>
      <t>社会保险补贴</t>
    </r>
  </si>
  <si>
    <r>
      <rPr>
        <sz val="11"/>
        <rFont val="Times New Roman"/>
        <charset val="134"/>
      </rPr>
      <t xml:space="preserve">      </t>
    </r>
    <r>
      <rPr>
        <sz val="11"/>
        <rFont val="宋体"/>
        <charset val="134"/>
      </rPr>
      <t>公益性岗位补贴</t>
    </r>
  </si>
  <si>
    <r>
      <rPr>
        <sz val="11"/>
        <rFont val="Times New Roman"/>
        <charset val="134"/>
      </rPr>
      <t xml:space="preserve">      </t>
    </r>
    <r>
      <rPr>
        <sz val="11"/>
        <rFont val="宋体"/>
        <charset val="134"/>
      </rPr>
      <t>职业技能鉴定补贴</t>
    </r>
  </si>
  <si>
    <r>
      <rPr>
        <sz val="11"/>
        <rFont val="Times New Roman"/>
        <charset val="134"/>
      </rPr>
      <t xml:space="preserve">      </t>
    </r>
    <r>
      <rPr>
        <sz val="11"/>
        <rFont val="宋体"/>
        <charset val="134"/>
      </rPr>
      <t>就业见习补贴</t>
    </r>
  </si>
  <si>
    <r>
      <rPr>
        <sz val="11"/>
        <rFont val="Times New Roman"/>
        <charset val="134"/>
      </rPr>
      <t xml:space="preserve">      </t>
    </r>
    <r>
      <rPr>
        <sz val="11"/>
        <rFont val="宋体"/>
        <charset val="134"/>
      </rPr>
      <t>高技能人才培养补助</t>
    </r>
  </si>
  <si>
    <r>
      <rPr>
        <sz val="11"/>
        <rFont val="Times New Roman"/>
        <charset val="134"/>
      </rPr>
      <t xml:space="preserve">      </t>
    </r>
    <r>
      <rPr>
        <sz val="11"/>
        <rFont val="宋体"/>
        <charset val="134"/>
      </rPr>
      <t>求职创业补贴</t>
    </r>
  </si>
  <si>
    <r>
      <rPr>
        <sz val="11"/>
        <rFont val="Times New Roman"/>
        <charset val="134"/>
      </rPr>
      <t xml:space="preserve">      </t>
    </r>
    <r>
      <rPr>
        <sz val="11"/>
        <rFont val="宋体"/>
        <charset val="134"/>
      </rPr>
      <t>其他就业补助</t>
    </r>
  </si>
  <si>
    <r>
      <rPr>
        <sz val="11"/>
        <rFont val="Times New Roman"/>
        <charset val="134"/>
      </rPr>
      <t xml:space="preserve">    </t>
    </r>
    <r>
      <rPr>
        <sz val="11"/>
        <rFont val="宋体"/>
        <charset val="134"/>
      </rPr>
      <t>抚恤</t>
    </r>
  </si>
  <si>
    <r>
      <rPr>
        <sz val="11"/>
        <rFont val="Times New Roman"/>
        <charset val="134"/>
      </rPr>
      <t xml:space="preserve">      </t>
    </r>
    <r>
      <rPr>
        <sz val="11"/>
        <rFont val="宋体"/>
        <charset val="134"/>
      </rPr>
      <t>死亡抚恤</t>
    </r>
  </si>
  <si>
    <r>
      <rPr>
        <sz val="11"/>
        <rFont val="Times New Roman"/>
        <charset val="134"/>
      </rPr>
      <t xml:space="preserve">      </t>
    </r>
    <r>
      <rPr>
        <sz val="11"/>
        <rFont val="宋体"/>
        <charset val="134"/>
      </rPr>
      <t>伤残抚恤</t>
    </r>
  </si>
  <si>
    <r>
      <rPr>
        <sz val="11"/>
        <rFont val="Times New Roman"/>
        <charset val="134"/>
      </rPr>
      <t xml:space="preserve">      </t>
    </r>
    <r>
      <rPr>
        <sz val="11"/>
        <rFont val="宋体"/>
        <charset val="134"/>
      </rPr>
      <t>在乡复员、退伍军人生活补助</t>
    </r>
  </si>
  <si>
    <r>
      <rPr>
        <sz val="11"/>
        <rFont val="Times New Roman"/>
        <charset val="134"/>
      </rPr>
      <t xml:space="preserve">      </t>
    </r>
    <r>
      <rPr>
        <sz val="11"/>
        <rFont val="宋体"/>
        <charset val="134"/>
      </rPr>
      <t>优抚事业单位</t>
    </r>
  </si>
  <si>
    <r>
      <rPr>
        <sz val="11"/>
        <rFont val="Times New Roman"/>
        <charset val="134"/>
      </rPr>
      <t xml:space="preserve">      </t>
    </r>
    <r>
      <rPr>
        <sz val="11"/>
        <rFont val="宋体"/>
        <charset val="134"/>
      </rPr>
      <t>义务兵优待</t>
    </r>
  </si>
  <si>
    <r>
      <rPr>
        <sz val="11"/>
        <rFont val="Times New Roman"/>
        <charset val="134"/>
      </rPr>
      <t xml:space="preserve">      </t>
    </r>
    <r>
      <rPr>
        <sz val="11"/>
        <rFont val="宋体"/>
        <charset val="134"/>
      </rPr>
      <t>农村籍退役士兵老年生活补助</t>
    </r>
  </si>
  <si>
    <r>
      <rPr>
        <sz val="11"/>
        <rFont val="Times New Roman"/>
        <charset val="134"/>
      </rPr>
      <t xml:space="preserve">      </t>
    </r>
    <r>
      <rPr>
        <sz val="11"/>
        <rFont val="宋体"/>
        <charset val="134"/>
      </rPr>
      <t>其他优抚</t>
    </r>
  </si>
  <si>
    <r>
      <rPr>
        <sz val="11"/>
        <rFont val="Times New Roman"/>
        <charset val="134"/>
      </rPr>
      <t xml:space="preserve">    </t>
    </r>
    <r>
      <rPr>
        <sz val="11"/>
        <rFont val="宋体"/>
        <charset val="134"/>
      </rPr>
      <t>退役安置</t>
    </r>
  </si>
  <si>
    <r>
      <rPr>
        <sz val="11"/>
        <rFont val="Times New Roman"/>
        <charset val="134"/>
      </rPr>
      <t xml:space="preserve">      </t>
    </r>
    <r>
      <rPr>
        <sz val="11"/>
        <rFont val="宋体"/>
        <charset val="134"/>
      </rPr>
      <t>退役士兵安置</t>
    </r>
  </si>
  <si>
    <r>
      <rPr>
        <sz val="11"/>
        <rFont val="Times New Roman"/>
        <charset val="134"/>
      </rPr>
      <t xml:space="preserve">      </t>
    </r>
    <r>
      <rPr>
        <sz val="11"/>
        <rFont val="宋体"/>
        <charset val="134"/>
      </rPr>
      <t>军队移交政府的离退休人员安置</t>
    </r>
  </si>
  <si>
    <r>
      <rPr>
        <sz val="11"/>
        <rFont val="Times New Roman"/>
        <charset val="134"/>
      </rPr>
      <t xml:space="preserve">      </t>
    </r>
    <r>
      <rPr>
        <sz val="11"/>
        <rFont val="宋体"/>
        <charset val="134"/>
      </rPr>
      <t>军队移交政府离退休干部管理机构</t>
    </r>
  </si>
  <si>
    <r>
      <rPr>
        <sz val="11"/>
        <rFont val="Times New Roman"/>
        <charset val="134"/>
      </rPr>
      <t xml:space="preserve">      </t>
    </r>
    <r>
      <rPr>
        <sz val="11"/>
        <rFont val="宋体"/>
        <charset val="134"/>
      </rPr>
      <t>退役士兵管理教育</t>
    </r>
  </si>
  <si>
    <r>
      <rPr>
        <sz val="11"/>
        <rFont val="Times New Roman"/>
        <charset val="134"/>
      </rPr>
      <t xml:space="preserve">      </t>
    </r>
    <r>
      <rPr>
        <sz val="11"/>
        <rFont val="宋体"/>
        <charset val="134"/>
      </rPr>
      <t>军队转业干部安置</t>
    </r>
  </si>
  <si>
    <r>
      <rPr>
        <sz val="11"/>
        <rFont val="Times New Roman"/>
        <charset val="134"/>
      </rPr>
      <t xml:space="preserve">      </t>
    </r>
    <r>
      <rPr>
        <sz val="11"/>
        <rFont val="宋体"/>
        <charset val="134"/>
      </rPr>
      <t>其他退役安置</t>
    </r>
  </si>
  <si>
    <r>
      <rPr>
        <sz val="11"/>
        <rFont val="Times New Roman"/>
        <charset val="134"/>
      </rPr>
      <t xml:space="preserve">    </t>
    </r>
    <r>
      <rPr>
        <sz val="11"/>
        <rFont val="宋体"/>
        <charset val="134"/>
      </rPr>
      <t>社会福利</t>
    </r>
  </si>
  <si>
    <r>
      <rPr>
        <sz val="11"/>
        <rFont val="Times New Roman"/>
        <charset val="134"/>
      </rPr>
      <t xml:space="preserve">      </t>
    </r>
    <r>
      <rPr>
        <sz val="11"/>
        <rFont val="宋体"/>
        <charset val="134"/>
      </rPr>
      <t>儿童福利</t>
    </r>
  </si>
  <si>
    <r>
      <rPr>
        <sz val="11"/>
        <rFont val="Times New Roman"/>
        <charset val="134"/>
      </rPr>
      <t xml:space="preserve">      </t>
    </r>
    <r>
      <rPr>
        <sz val="11"/>
        <rFont val="宋体"/>
        <charset val="134"/>
      </rPr>
      <t>老年福利</t>
    </r>
  </si>
  <si>
    <r>
      <rPr>
        <sz val="11"/>
        <rFont val="Times New Roman"/>
        <charset val="134"/>
      </rPr>
      <t xml:space="preserve">      </t>
    </r>
    <r>
      <rPr>
        <sz val="11"/>
        <rFont val="宋体"/>
        <charset val="134"/>
      </rPr>
      <t>假肢矫形</t>
    </r>
  </si>
  <si>
    <r>
      <rPr>
        <sz val="11"/>
        <rFont val="Times New Roman"/>
        <charset val="134"/>
      </rPr>
      <t xml:space="preserve">      </t>
    </r>
    <r>
      <rPr>
        <sz val="11"/>
        <rFont val="宋体"/>
        <charset val="134"/>
      </rPr>
      <t>殡葬</t>
    </r>
  </si>
  <si>
    <r>
      <rPr>
        <sz val="11"/>
        <rFont val="Times New Roman"/>
        <charset val="134"/>
      </rPr>
      <t xml:space="preserve">      </t>
    </r>
    <r>
      <rPr>
        <sz val="11"/>
        <rFont val="宋体"/>
        <charset val="134"/>
      </rPr>
      <t>社会福利事业单位</t>
    </r>
  </si>
  <si>
    <r>
      <rPr>
        <sz val="11"/>
        <rFont val="Times New Roman"/>
        <charset val="134"/>
      </rPr>
      <t xml:space="preserve">      </t>
    </r>
    <r>
      <rPr>
        <sz val="11"/>
        <rFont val="宋体"/>
        <charset val="134"/>
      </rPr>
      <t>其他社会福利</t>
    </r>
  </si>
  <si>
    <r>
      <rPr>
        <sz val="11"/>
        <rFont val="Times New Roman"/>
        <charset val="134"/>
      </rPr>
      <t xml:space="preserve">    </t>
    </r>
    <r>
      <rPr>
        <sz val="11"/>
        <rFont val="宋体"/>
        <charset val="134"/>
      </rPr>
      <t>残疾人事业</t>
    </r>
  </si>
  <si>
    <r>
      <rPr>
        <sz val="11"/>
        <rFont val="Times New Roman"/>
        <charset val="134"/>
      </rPr>
      <t xml:space="preserve">      </t>
    </r>
    <r>
      <rPr>
        <sz val="11"/>
        <rFont val="宋体"/>
        <charset val="134"/>
      </rPr>
      <t>残疾人康复</t>
    </r>
  </si>
  <si>
    <r>
      <rPr>
        <sz val="11"/>
        <rFont val="Times New Roman"/>
        <charset val="134"/>
      </rPr>
      <t xml:space="preserve">      </t>
    </r>
    <r>
      <rPr>
        <sz val="11"/>
        <rFont val="宋体"/>
        <charset val="134"/>
      </rPr>
      <t>残疾人就业和扶贫</t>
    </r>
  </si>
  <si>
    <r>
      <rPr>
        <sz val="11"/>
        <rFont val="Times New Roman"/>
        <charset val="134"/>
      </rPr>
      <t xml:space="preserve">      </t>
    </r>
    <r>
      <rPr>
        <sz val="11"/>
        <rFont val="宋体"/>
        <charset val="134"/>
      </rPr>
      <t>残疾人体育</t>
    </r>
  </si>
  <si>
    <r>
      <rPr>
        <sz val="11"/>
        <rFont val="Times New Roman"/>
        <charset val="134"/>
      </rPr>
      <t xml:space="preserve">      </t>
    </r>
    <r>
      <rPr>
        <sz val="11"/>
        <rFont val="宋体"/>
        <charset val="134"/>
      </rPr>
      <t>残疾人生活和护理补贴</t>
    </r>
  </si>
  <si>
    <r>
      <rPr>
        <sz val="11"/>
        <rFont val="Times New Roman"/>
        <charset val="134"/>
      </rPr>
      <t xml:space="preserve">      </t>
    </r>
    <r>
      <rPr>
        <sz val="11"/>
        <rFont val="宋体"/>
        <charset val="134"/>
      </rPr>
      <t>其他残疾人事业</t>
    </r>
  </si>
  <si>
    <r>
      <rPr>
        <sz val="11"/>
        <rFont val="Times New Roman"/>
        <charset val="134"/>
      </rPr>
      <t xml:space="preserve">    </t>
    </r>
    <r>
      <rPr>
        <sz val="11"/>
        <rFont val="宋体"/>
        <charset val="134"/>
      </rPr>
      <t>红十字事业</t>
    </r>
  </si>
  <si>
    <r>
      <rPr>
        <sz val="11"/>
        <rFont val="Times New Roman"/>
        <charset val="134"/>
      </rPr>
      <t xml:space="preserve">      </t>
    </r>
    <r>
      <rPr>
        <sz val="11"/>
        <rFont val="宋体"/>
        <charset val="134"/>
      </rPr>
      <t>其他红十字事业</t>
    </r>
  </si>
  <si>
    <r>
      <rPr>
        <sz val="11"/>
        <rFont val="Times New Roman"/>
        <charset val="134"/>
      </rPr>
      <t xml:space="preserve">    </t>
    </r>
    <r>
      <rPr>
        <sz val="11"/>
        <rFont val="宋体"/>
        <charset val="134"/>
      </rPr>
      <t>最低生活保障</t>
    </r>
  </si>
  <si>
    <r>
      <rPr>
        <sz val="11"/>
        <rFont val="Times New Roman"/>
        <charset val="134"/>
      </rPr>
      <t xml:space="preserve">      </t>
    </r>
    <r>
      <rPr>
        <sz val="11"/>
        <rFont val="宋体"/>
        <charset val="134"/>
      </rPr>
      <t>城市最低生活保障金</t>
    </r>
  </si>
  <si>
    <r>
      <rPr>
        <sz val="11"/>
        <rFont val="Times New Roman"/>
        <charset val="134"/>
      </rPr>
      <t xml:space="preserve">      </t>
    </r>
    <r>
      <rPr>
        <sz val="11"/>
        <rFont val="宋体"/>
        <charset val="134"/>
      </rPr>
      <t>农村最低生活保障金</t>
    </r>
  </si>
  <si>
    <r>
      <rPr>
        <sz val="11"/>
        <rFont val="Times New Roman"/>
        <charset val="134"/>
      </rPr>
      <t xml:space="preserve">    </t>
    </r>
    <r>
      <rPr>
        <sz val="11"/>
        <rFont val="宋体"/>
        <charset val="134"/>
      </rPr>
      <t>临时救助</t>
    </r>
  </si>
  <si>
    <r>
      <rPr>
        <sz val="11"/>
        <rFont val="Times New Roman"/>
        <charset val="134"/>
      </rPr>
      <t xml:space="preserve">      </t>
    </r>
    <r>
      <rPr>
        <sz val="11"/>
        <rFont val="宋体"/>
        <charset val="134"/>
      </rPr>
      <t>临时救助</t>
    </r>
  </si>
  <si>
    <r>
      <rPr>
        <sz val="11"/>
        <rFont val="Times New Roman"/>
        <charset val="134"/>
      </rPr>
      <t xml:space="preserve">      </t>
    </r>
    <r>
      <rPr>
        <sz val="11"/>
        <rFont val="宋体"/>
        <charset val="134"/>
      </rPr>
      <t>流浪乞讨人员救助</t>
    </r>
  </si>
  <si>
    <r>
      <rPr>
        <sz val="11"/>
        <rFont val="Times New Roman"/>
        <charset val="134"/>
      </rPr>
      <t xml:space="preserve">    </t>
    </r>
    <r>
      <rPr>
        <sz val="11"/>
        <rFont val="宋体"/>
        <charset val="134"/>
      </rPr>
      <t>特困人员救助供养</t>
    </r>
  </si>
  <si>
    <r>
      <rPr>
        <sz val="11"/>
        <rFont val="Times New Roman"/>
        <charset val="134"/>
      </rPr>
      <t xml:space="preserve">      </t>
    </r>
    <r>
      <rPr>
        <sz val="11"/>
        <rFont val="宋体"/>
        <charset val="134"/>
      </rPr>
      <t>城市特困人员救助供养</t>
    </r>
  </si>
  <si>
    <r>
      <rPr>
        <sz val="11"/>
        <rFont val="Times New Roman"/>
        <charset val="134"/>
      </rPr>
      <t xml:space="preserve">      </t>
    </r>
    <r>
      <rPr>
        <sz val="11"/>
        <rFont val="宋体"/>
        <charset val="134"/>
      </rPr>
      <t>农村特困人员救助供养</t>
    </r>
  </si>
  <si>
    <r>
      <rPr>
        <sz val="11"/>
        <rFont val="Times New Roman"/>
        <charset val="134"/>
      </rPr>
      <t xml:space="preserve">    </t>
    </r>
    <r>
      <rPr>
        <sz val="11"/>
        <rFont val="宋体"/>
        <charset val="134"/>
      </rPr>
      <t>补充道路交通事故社会救助基金</t>
    </r>
  </si>
  <si>
    <r>
      <rPr>
        <sz val="11"/>
        <rFont val="Times New Roman"/>
        <charset val="134"/>
      </rPr>
      <t xml:space="preserve">      </t>
    </r>
    <r>
      <rPr>
        <sz val="11"/>
        <rFont val="宋体"/>
        <charset val="134"/>
      </rPr>
      <t>交强险增值税补助基金</t>
    </r>
  </si>
  <si>
    <r>
      <rPr>
        <sz val="11"/>
        <rFont val="Times New Roman"/>
        <charset val="134"/>
      </rPr>
      <t xml:space="preserve">      </t>
    </r>
    <r>
      <rPr>
        <sz val="11"/>
        <rFont val="宋体"/>
        <charset val="134"/>
      </rPr>
      <t>交强险罚款收入补助基金</t>
    </r>
  </si>
  <si>
    <r>
      <rPr>
        <sz val="11"/>
        <rFont val="Times New Roman"/>
        <charset val="134"/>
      </rPr>
      <t xml:space="preserve">    </t>
    </r>
    <r>
      <rPr>
        <sz val="11"/>
        <rFont val="宋体"/>
        <charset val="134"/>
      </rPr>
      <t>其他生活救助</t>
    </r>
  </si>
  <si>
    <r>
      <rPr>
        <sz val="11"/>
        <rFont val="Times New Roman"/>
        <charset val="134"/>
      </rPr>
      <t xml:space="preserve">      </t>
    </r>
    <r>
      <rPr>
        <sz val="11"/>
        <rFont val="宋体"/>
        <charset val="134"/>
      </rPr>
      <t>其他城市生活救助</t>
    </r>
  </si>
  <si>
    <r>
      <rPr>
        <sz val="11"/>
        <rFont val="Times New Roman"/>
        <charset val="134"/>
      </rPr>
      <t xml:space="preserve">      </t>
    </r>
    <r>
      <rPr>
        <sz val="11"/>
        <rFont val="宋体"/>
        <charset val="134"/>
      </rPr>
      <t>其他农村生活救助</t>
    </r>
  </si>
  <si>
    <r>
      <rPr>
        <sz val="11"/>
        <rFont val="Times New Roman"/>
        <charset val="134"/>
      </rPr>
      <t xml:space="preserve">    </t>
    </r>
    <r>
      <rPr>
        <sz val="11"/>
        <rFont val="宋体"/>
        <charset val="134"/>
      </rPr>
      <t>财政对基本养老保险基金的补助</t>
    </r>
  </si>
  <si>
    <r>
      <rPr>
        <sz val="11"/>
        <rFont val="Times New Roman"/>
        <charset val="134"/>
      </rPr>
      <t xml:space="preserve">      </t>
    </r>
    <r>
      <rPr>
        <sz val="11"/>
        <rFont val="宋体"/>
        <charset val="134"/>
      </rPr>
      <t>财政对企业职工基本养老保险基金的补助</t>
    </r>
  </si>
  <si>
    <r>
      <rPr>
        <sz val="11"/>
        <rFont val="Times New Roman"/>
        <charset val="134"/>
      </rPr>
      <t xml:space="preserve">      </t>
    </r>
    <r>
      <rPr>
        <sz val="11"/>
        <rFont val="宋体"/>
        <charset val="134"/>
      </rPr>
      <t>财政对城乡居民基本养老保险基金的补助</t>
    </r>
  </si>
  <si>
    <r>
      <rPr>
        <sz val="11"/>
        <rFont val="Times New Roman"/>
        <charset val="134"/>
      </rPr>
      <t xml:space="preserve">      </t>
    </r>
    <r>
      <rPr>
        <sz val="11"/>
        <rFont val="宋体"/>
        <charset val="134"/>
      </rPr>
      <t>财政对其他基本养老保险基金的补助</t>
    </r>
  </si>
  <si>
    <r>
      <rPr>
        <sz val="11"/>
        <rFont val="Times New Roman"/>
        <charset val="134"/>
      </rPr>
      <t xml:space="preserve">    </t>
    </r>
    <r>
      <rPr>
        <sz val="11"/>
        <rFont val="宋体"/>
        <charset val="134"/>
      </rPr>
      <t>财政对其他社会保险基金的补助</t>
    </r>
  </si>
  <si>
    <r>
      <rPr>
        <sz val="11"/>
        <rFont val="Times New Roman"/>
        <charset val="134"/>
      </rPr>
      <t xml:space="preserve">      </t>
    </r>
    <r>
      <rPr>
        <sz val="11"/>
        <rFont val="宋体"/>
        <charset val="134"/>
      </rPr>
      <t>财政对失业保险基金的补助</t>
    </r>
  </si>
  <si>
    <r>
      <rPr>
        <sz val="11"/>
        <rFont val="Times New Roman"/>
        <charset val="134"/>
      </rPr>
      <t xml:space="preserve">      </t>
    </r>
    <r>
      <rPr>
        <sz val="11"/>
        <rFont val="宋体"/>
        <charset val="134"/>
      </rPr>
      <t>财政对工伤保险基金的补助</t>
    </r>
  </si>
  <si>
    <r>
      <rPr>
        <sz val="11"/>
        <rFont val="Times New Roman"/>
        <charset val="134"/>
      </rPr>
      <t xml:space="preserve">      </t>
    </r>
    <r>
      <rPr>
        <sz val="11"/>
        <rFont val="宋体"/>
        <charset val="134"/>
      </rPr>
      <t>财政对生育保险基金的补助</t>
    </r>
  </si>
  <si>
    <r>
      <rPr>
        <sz val="11"/>
        <rFont val="Times New Roman"/>
        <charset val="134"/>
      </rPr>
      <t xml:space="preserve">      </t>
    </r>
    <r>
      <rPr>
        <sz val="11"/>
        <rFont val="宋体"/>
        <charset val="134"/>
      </rPr>
      <t>其他财政对社会保险基金的补助</t>
    </r>
  </si>
  <si>
    <r>
      <rPr>
        <sz val="11"/>
        <rFont val="Times New Roman"/>
        <charset val="134"/>
      </rPr>
      <t xml:space="preserve">    </t>
    </r>
    <r>
      <rPr>
        <sz val="11"/>
        <rFont val="宋体"/>
        <charset val="134"/>
      </rPr>
      <t>退役军人管理事务</t>
    </r>
  </si>
  <si>
    <r>
      <rPr>
        <sz val="11"/>
        <rFont val="Times New Roman"/>
        <charset val="134"/>
      </rPr>
      <t xml:space="preserve">      </t>
    </r>
    <r>
      <rPr>
        <sz val="11"/>
        <rFont val="宋体"/>
        <charset val="134"/>
      </rPr>
      <t>拥军优属</t>
    </r>
  </si>
  <si>
    <r>
      <rPr>
        <sz val="11"/>
        <rFont val="Times New Roman"/>
        <charset val="134"/>
      </rPr>
      <t xml:space="preserve">      </t>
    </r>
    <r>
      <rPr>
        <sz val="11"/>
        <rFont val="宋体"/>
        <charset val="134"/>
      </rPr>
      <t>部队供应</t>
    </r>
  </si>
  <si>
    <r>
      <rPr>
        <sz val="11"/>
        <rFont val="Times New Roman"/>
        <charset val="134"/>
      </rPr>
      <t xml:space="preserve">      </t>
    </r>
    <r>
      <rPr>
        <sz val="11"/>
        <rFont val="宋体"/>
        <charset val="134"/>
      </rPr>
      <t>其他退役军人事务管理</t>
    </r>
  </si>
  <si>
    <r>
      <rPr>
        <sz val="11"/>
        <rFont val="Times New Roman"/>
        <charset val="134"/>
      </rPr>
      <t xml:space="preserve">    </t>
    </r>
    <r>
      <rPr>
        <sz val="11"/>
        <rFont val="宋体"/>
        <charset val="134"/>
      </rPr>
      <t>其他社会保障和就业</t>
    </r>
  </si>
  <si>
    <r>
      <rPr>
        <sz val="11"/>
        <rFont val="Times New Roman"/>
        <charset val="134"/>
      </rPr>
      <t xml:space="preserve">      </t>
    </r>
    <r>
      <rPr>
        <sz val="11"/>
        <rFont val="宋体"/>
        <charset val="134"/>
      </rPr>
      <t>其他社会保障和就业</t>
    </r>
  </si>
  <si>
    <r>
      <rPr>
        <sz val="11"/>
        <rFont val="Times New Roman"/>
        <charset val="134"/>
      </rPr>
      <t xml:space="preserve">  </t>
    </r>
    <r>
      <rPr>
        <sz val="11"/>
        <rFont val="宋体"/>
        <charset val="134"/>
      </rPr>
      <t>九、卫生健康支出</t>
    </r>
  </si>
  <si>
    <r>
      <rPr>
        <sz val="11"/>
        <rFont val="Times New Roman"/>
        <charset val="134"/>
      </rPr>
      <t xml:space="preserve">    </t>
    </r>
    <r>
      <rPr>
        <sz val="11"/>
        <rFont val="宋体"/>
        <charset val="134"/>
      </rPr>
      <t>卫生健康管理事务</t>
    </r>
  </si>
  <si>
    <r>
      <rPr>
        <sz val="11"/>
        <rFont val="Times New Roman"/>
        <charset val="134"/>
      </rPr>
      <t xml:space="preserve">      </t>
    </r>
    <r>
      <rPr>
        <sz val="11"/>
        <rFont val="宋体"/>
        <charset val="134"/>
      </rPr>
      <t>其他卫生健康管理事务</t>
    </r>
  </si>
  <si>
    <r>
      <rPr>
        <sz val="11"/>
        <rFont val="Times New Roman"/>
        <charset val="134"/>
      </rPr>
      <t xml:space="preserve">    </t>
    </r>
    <r>
      <rPr>
        <sz val="11"/>
        <rFont val="宋体"/>
        <charset val="134"/>
      </rPr>
      <t>公立医院</t>
    </r>
  </si>
  <si>
    <r>
      <rPr>
        <sz val="11"/>
        <rFont val="Times New Roman"/>
        <charset val="134"/>
      </rPr>
      <t xml:space="preserve">      </t>
    </r>
    <r>
      <rPr>
        <sz val="11"/>
        <rFont val="宋体"/>
        <charset val="134"/>
      </rPr>
      <t>综合医院</t>
    </r>
  </si>
  <si>
    <r>
      <rPr>
        <sz val="11"/>
        <rFont val="Times New Roman"/>
        <charset val="134"/>
      </rPr>
      <t xml:space="preserve">      </t>
    </r>
    <r>
      <rPr>
        <sz val="11"/>
        <rFont val="宋体"/>
        <charset val="134"/>
      </rPr>
      <t>中医（民族</t>
    </r>
    <r>
      <rPr>
        <sz val="11"/>
        <rFont val="Times New Roman"/>
        <charset val="134"/>
      </rPr>
      <t>)</t>
    </r>
    <r>
      <rPr>
        <sz val="11"/>
        <rFont val="宋体"/>
        <charset val="134"/>
      </rPr>
      <t>医院</t>
    </r>
  </si>
  <si>
    <r>
      <rPr>
        <sz val="11"/>
        <rFont val="Times New Roman"/>
        <charset val="134"/>
      </rPr>
      <t xml:space="preserve">      </t>
    </r>
    <r>
      <rPr>
        <sz val="11"/>
        <rFont val="宋体"/>
        <charset val="134"/>
      </rPr>
      <t>传染病医院</t>
    </r>
  </si>
  <si>
    <r>
      <rPr>
        <sz val="11"/>
        <rFont val="Times New Roman"/>
        <charset val="134"/>
      </rPr>
      <t xml:space="preserve">      </t>
    </r>
    <r>
      <rPr>
        <sz val="11"/>
        <rFont val="宋体"/>
        <charset val="134"/>
      </rPr>
      <t>职业病防治医院</t>
    </r>
  </si>
  <si>
    <r>
      <rPr>
        <sz val="11"/>
        <rFont val="Times New Roman"/>
        <charset val="134"/>
      </rPr>
      <t xml:space="preserve">      </t>
    </r>
    <r>
      <rPr>
        <sz val="11"/>
        <rFont val="宋体"/>
        <charset val="134"/>
      </rPr>
      <t>精神病医院</t>
    </r>
  </si>
  <si>
    <r>
      <rPr>
        <sz val="11"/>
        <rFont val="Times New Roman"/>
        <charset val="134"/>
      </rPr>
      <t xml:space="preserve">      </t>
    </r>
    <r>
      <rPr>
        <sz val="11"/>
        <rFont val="宋体"/>
        <charset val="134"/>
      </rPr>
      <t>妇产医院</t>
    </r>
  </si>
  <si>
    <r>
      <rPr>
        <sz val="11"/>
        <rFont val="Times New Roman"/>
        <charset val="134"/>
      </rPr>
      <t xml:space="preserve">      </t>
    </r>
    <r>
      <rPr>
        <sz val="11"/>
        <rFont val="宋体"/>
        <charset val="134"/>
      </rPr>
      <t>儿童医院</t>
    </r>
  </si>
  <si>
    <r>
      <rPr>
        <sz val="11"/>
        <rFont val="Times New Roman"/>
        <charset val="134"/>
      </rPr>
      <t xml:space="preserve">      </t>
    </r>
    <r>
      <rPr>
        <sz val="11"/>
        <rFont val="宋体"/>
        <charset val="134"/>
      </rPr>
      <t>其他专科医院</t>
    </r>
  </si>
  <si>
    <r>
      <rPr>
        <sz val="11"/>
        <rFont val="Times New Roman"/>
        <charset val="134"/>
      </rPr>
      <t xml:space="preserve">      </t>
    </r>
    <r>
      <rPr>
        <sz val="11"/>
        <rFont val="宋体"/>
        <charset val="134"/>
      </rPr>
      <t>福利医院</t>
    </r>
  </si>
  <si>
    <r>
      <rPr>
        <sz val="11"/>
        <rFont val="Times New Roman"/>
        <charset val="134"/>
      </rPr>
      <t xml:space="preserve">      </t>
    </r>
    <r>
      <rPr>
        <sz val="11"/>
        <rFont val="宋体"/>
        <charset val="134"/>
      </rPr>
      <t>行业医院</t>
    </r>
  </si>
  <si>
    <r>
      <rPr>
        <sz val="11"/>
        <rFont val="Times New Roman"/>
        <charset val="134"/>
      </rPr>
      <t xml:space="preserve">      </t>
    </r>
    <r>
      <rPr>
        <sz val="11"/>
        <rFont val="宋体"/>
        <charset val="134"/>
      </rPr>
      <t>处理医疗欠费</t>
    </r>
  </si>
  <si>
    <r>
      <rPr>
        <sz val="11"/>
        <rFont val="Times New Roman"/>
        <charset val="134"/>
      </rPr>
      <t xml:space="preserve">      </t>
    </r>
    <r>
      <rPr>
        <sz val="11"/>
        <rFont val="宋体"/>
        <charset val="134"/>
      </rPr>
      <t>其他公立医院</t>
    </r>
  </si>
  <si>
    <r>
      <rPr>
        <sz val="11"/>
        <rFont val="Times New Roman"/>
        <charset val="134"/>
      </rPr>
      <t xml:space="preserve">    </t>
    </r>
    <r>
      <rPr>
        <sz val="11"/>
        <rFont val="宋体"/>
        <charset val="134"/>
      </rPr>
      <t>基层医疗卫生机构</t>
    </r>
  </si>
  <si>
    <r>
      <rPr>
        <sz val="11"/>
        <rFont val="Times New Roman"/>
        <charset val="134"/>
      </rPr>
      <t xml:space="preserve">      </t>
    </r>
    <r>
      <rPr>
        <sz val="11"/>
        <rFont val="宋体"/>
        <charset val="134"/>
      </rPr>
      <t>城市社区卫生机构</t>
    </r>
  </si>
  <si>
    <r>
      <rPr>
        <sz val="11"/>
        <rFont val="Times New Roman"/>
        <charset val="134"/>
      </rPr>
      <t xml:space="preserve">      </t>
    </r>
    <r>
      <rPr>
        <sz val="11"/>
        <rFont val="宋体"/>
        <charset val="134"/>
      </rPr>
      <t>乡镇卫生院</t>
    </r>
  </si>
  <si>
    <r>
      <rPr>
        <sz val="11"/>
        <rFont val="Times New Roman"/>
        <charset val="134"/>
      </rPr>
      <t xml:space="preserve">      </t>
    </r>
    <r>
      <rPr>
        <sz val="11"/>
        <rFont val="宋体"/>
        <charset val="134"/>
      </rPr>
      <t>其他基层医疗卫生机构</t>
    </r>
  </si>
  <si>
    <r>
      <rPr>
        <sz val="11"/>
        <rFont val="Times New Roman"/>
        <charset val="134"/>
      </rPr>
      <t xml:space="preserve">    </t>
    </r>
    <r>
      <rPr>
        <sz val="11"/>
        <rFont val="宋体"/>
        <charset val="134"/>
      </rPr>
      <t>公共卫生</t>
    </r>
  </si>
  <si>
    <r>
      <rPr>
        <sz val="11"/>
        <rFont val="Times New Roman"/>
        <charset val="134"/>
      </rPr>
      <t xml:space="preserve">      </t>
    </r>
    <r>
      <rPr>
        <sz val="11"/>
        <rFont val="宋体"/>
        <charset val="134"/>
      </rPr>
      <t>疾病预防控制机构</t>
    </r>
  </si>
  <si>
    <r>
      <rPr>
        <sz val="11"/>
        <rFont val="Times New Roman"/>
        <charset val="134"/>
      </rPr>
      <t xml:space="preserve">      </t>
    </r>
    <r>
      <rPr>
        <sz val="11"/>
        <rFont val="宋体"/>
        <charset val="134"/>
      </rPr>
      <t>卫生监督机构</t>
    </r>
  </si>
  <si>
    <r>
      <rPr>
        <sz val="11"/>
        <rFont val="Times New Roman"/>
        <charset val="134"/>
      </rPr>
      <t xml:space="preserve">      </t>
    </r>
    <r>
      <rPr>
        <sz val="11"/>
        <rFont val="宋体"/>
        <charset val="134"/>
      </rPr>
      <t>妇幼保健机构</t>
    </r>
  </si>
  <si>
    <r>
      <rPr>
        <sz val="11"/>
        <rFont val="Times New Roman"/>
        <charset val="134"/>
      </rPr>
      <t xml:space="preserve">      </t>
    </r>
    <r>
      <rPr>
        <sz val="11"/>
        <rFont val="宋体"/>
        <charset val="134"/>
      </rPr>
      <t>精神卫生机构</t>
    </r>
  </si>
  <si>
    <r>
      <rPr>
        <sz val="11"/>
        <rFont val="Times New Roman"/>
        <charset val="134"/>
      </rPr>
      <t xml:space="preserve">      </t>
    </r>
    <r>
      <rPr>
        <sz val="11"/>
        <rFont val="宋体"/>
        <charset val="134"/>
      </rPr>
      <t>应急救治机构</t>
    </r>
  </si>
  <si>
    <r>
      <rPr>
        <sz val="11"/>
        <rFont val="Times New Roman"/>
        <charset val="134"/>
      </rPr>
      <t xml:space="preserve">      </t>
    </r>
    <r>
      <rPr>
        <sz val="11"/>
        <rFont val="宋体"/>
        <charset val="134"/>
      </rPr>
      <t>采供血机构</t>
    </r>
  </si>
  <si>
    <r>
      <rPr>
        <sz val="11"/>
        <rFont val="Times New Roman"/>
        <charset val="134"/>
      </rPr>
      <t xml:space="preserve">      </t>
    </r>
    <r>
      <rPr>
        <sz val="11"/>
        <rFont val="宋体"/>
        <charset val="134"/>
      </rPr>
      <t>其他专业公共卫生机构</t>
    </r>
  </si>
  <si>
    <r>
      <rPr>
        <sz val="11"/>
        <rFont val="Times New Roman"/>
        <charset val="134"/>
      </rPr>
      <t xml:space="preserve">      </t>
    </r>
    <r>
      <rPr>
        <sz val="11"/>
        <rFont val="宋体"/>
        <charset val="134"/>
      </rPr>
      <t>基本公共卫生服务</t>
    </r>
  </si>
  <si>
    <r>
      <rPr>
        <sz val="11"/>
        <rFont val="Times New Roman"/>
        <charset val="134"/>
      </rPr>
      <t xml:space="preserve">      </t>
    </r>
    <r>
      <rPr>
        <sz val="11"/>
        <rFont val="宋体"/>
        <charset val="134"/>
      </rPr>
      <t>重大公共卫生专项</t>
    </r>
  </si>
  <si>
    <r>
      <rPr>
        <sz val="11"/>
        <rFont val="Times New Roman"/>
        <charset val="134"/>
      </rPr>
      <t xml:space="preserve">      </t>
    </r>
    <r>
      <rPr>
        <sz val="11"/>
        <rFont val="宋体"/>
        <charset val="134"/>
      </rPr>
      <t>突发公共卫生事件应急处理</t>
    </r>
  </si>
  <si>
    <r>
      <rPr>
        <sz val="11"/>
        <rFont val="Times New Roman"/>
        <charset val="134"/>
      </rPr>
      <t xml:space="preserve">      </t>
    </r>
    <r>
      <rPr>
        <sz val="11"/>
        <rFont val="宋体"/>
        <charset val="134"/>
      </rPr>
      <t>其他公共卫生</t>
    </r>
  </si>
  <si>
    <r>
      <rPr>
        <sz val="11"/>
        <rFont val="Times New Roman"/>
        <charset val="134"/>
      </rPr>
      <t xml:space="preserve">    </t>
    </r>
    <r>
      <rPr>
        <sz val="11"/>
        <rFont val="宋体"/>
        <charset val="134"/>
      </rPr>
      <t>中医药</t>
    </r>
  </si>
  <si>
    <r>
      <rPr>
        <sz val="11"/>
        <rFont val="Times New Roman"/>
        <charset val="134"/>
      </rPr>
      <t xml:space="preserve">      </t>
    </r>
    <r>
      <rPr>
        <sz val="11"/>
        <rFont val="宋体"/>
        <charset val="134"/>
      </rPr>
      <t>中医（民族医</t>
    </r>
    <r>
      <rPr>
        <sz val="11"/>
        <rFont val="Times New Roman"/>
        <charset val="134"/>
      </rPr>
      <t>)</t>
    </r>
    <r>
      <rPr>
        <sz val="11"/>
        <rFont val="宋体"/>
        <charset val="134"/>
      </rPr>
      <t>药专项</t>
    </r>
  </si>
  <si>
    <r>
      <rPr>
        <sz val="11"/>
        <rFont val="Times New Roman"/>
        <charset val="134"/>
      </rPr>
      <t xml:space="preserve">      </t>
    </r>
    <r>
      <rPr>
        <sz val="11"/>
        <rFont val="宋体"/>
        <charset val="134"/>
      </rPr>
      <t>其他中医药</t>
    </r>
  </si>
  <si>
    <r>
      <rPr>
        <sz val="11"/>
        <rFont val="Times New Roman"/>
        <charset val="134"/>
      </rPr>
      <t xml:space="preserve">    </t>
    </r>
    <r>
      <rPr>
        <sz val="11"/>
        <rFont val="宋体"/>
        <charset val="134"/>
      </rPr>
      <t>计划生育事务</t>
    </r>
  </si>
  <si>
    <r>
      <rPr>
        <sz val="11"/>
        <rFont val="Times New Roman"/>
        <charset val="134"/>
      </rPr>
      <t xml:space="preserve">      </t>
    </r>
    <r>
      <rPr>
        <sz val="11"/>
        <rFont val="宋体"/>
        <charset val="134"/>
      </rPr>
      <t>计划生育机构</t>
    </r>
  </si>
  <si>
    <r>
      <rPr>
        <sz val="11"/>
        <rFont val="Times New Roman"/>
        <charset val="134"/>
      </rPr>
      <t xml:space="preserve">      </t>
    </r>
    <r>
      <rPr>
        <sz val="11"/>
        <rFont val="宋体"/>
        <charset val="134"/>
      </rPr>
      <t>计划生育服务</t>
    </r>
  </si>
  <si>
    <r>
      <rPr>
        <sz val="11"/>
        <rFont val="Times New Roman"/>
        <charset val="134"/>
      </rPr>
      <t xml:space="preserve">      </t>
    </r>
    <r>
      <rPr>
        <sz val="11"/>
        <rFont val="宋体"/>
        <charset val="134"/>
      </rPr>
      <t>其他计划生育事务</t>
    </r>
  </si>
  <si>
    <r>
      <rPr>
        <sz val="11"/>
        <rFont val="Times New Roman"/>
        <charset val="134"/>
      </rPr>
      <t xml:space="preserve">    </t>
    </r>
    <r>
      <rPr>
        <sz val="11"/>
        <rFont val="宋体"/>
        <charset val="134"/>
      </rPr>
      <t>行政事业单位医疗</t>
    </r>
  </si>
  <si>
    <r>
      <rPr>
        <sz val="11"/>
        <rFont val="Times New Roman"/>
        <charset val="134"/>
      </rPr>
      <t xml:space="preserve">      </t>
    </r>
    <r>
      <rPr>
        <sz val="11"/>
        <rFont val="宋体"/>
        <charset val="134"/>
      </rPr>
      <t>行政单位医疗</t>
    </r>
  </si>
  <si>
    <r>
      <rPr>
        <sz val="11"/>
        <rFont val="Times New Roman"/>
        <charset val="134"/>
      </rPr>
      <t xml:space="preserve">      </t>
    </r>
    <r>
      <rPr>
        <sz val="11"/>
        <rFont val="宋体"/>
        <charset val="134"/>
      </rPr>
      <t>事业单位医疗</t>
    </r>
  </si>
  <si>
    <r>
      <rPr>
        <sz val="11"/>
        <rFont val="Times New Roman"/>
        <charset val="134"/>
      </rPr>
      <t xml:space="preserve">      </t>
    </r>
    <r>
      <rPr>
        <sz val="11"/>
        <rFont val="宋体"/>
        <charset val="134"/>
      </rPr>
      <t>公务员医疗补助</t>
    </r>
  </si>
  <si>
    <r>
      <rPr>
        <sz val="11"/>
        <rFont val="Times New Roman"/>
        <charset val="134"/>
      </rPr>
      <t xml:space="preserve">      </t>
    </r>
    <r>
      <rPr>
        <sz val="11"/>
        <rFont val="宋体"/>
        <charset val="134"/>
      </rPr>
      <t>其他行政事业单位医疗</t>
    </r>
  </si>
  <si>
    <r>
      <rPr>
        <sz val="11"/>
        <rFont val="Times New Roman"/>
        <charset val="134"/>
      </rPr>
      <t xml:space="preserve">    </t>
    </r>
    <r>
      <rPr>
        <sz val="11"/>
        <rFont val="宋体"/>
        <charset val="134"/>
      </rPr>
      <t>财政对基本医疗保险基金的补助</t>
    </r>
  </si>
  <si>
    <r>
      <rPr>
        <sz val="11"/>
        <rFont val="Times New Roman"/>
        <charset val="134"/>
      </rPr>
      <t xml:space="preserve">      </t>
    </r>
    <r>
      <rPr>
        <sz val="11"/>
        <rFont val="宋体"/>
        <charset val="134"/>
      </rPr>
      <t>财政对职工基本医疗保险基金的补助</t>
    </r>
  </si>
  <si>
    <r>
      <rPr>
        <sz val="11"/>
        <rFont val="Times New Roman"/>
        <charset val="134"/>
      </rPr>
      <t xml:space="preserve">      </t>
    </r>
    <r>
      <rPr>
        <sz val="11"/>
        <rFont val="宋体"/>
        <charset val="134"/>
      </rPr>
      <t>财政对城乡居民基本医疗保险基金的补助</t>
    </r>
  </si>
  <si>
    <r>
      <rPr>
        <sz val="11"/>
        <rFont val="Times New Roman"/>
        <charset val="134"/>
      </rPr>
      <t xml:space="preserve">      </t>
    </r>
    <r>
      <rPr>
        <sz val="11"/>
        <rFont val="宋体"/>
        <charset val="134"/>
      </rPr>
      <t>财政对其他基本医疗保险基金的补助</t>
    </r>
  </si>
  <si>
    <r>
      <rPr>
        <sz val="11"/>
        <rFont val="Times New Roman"/>
        <charset val="134"/>
      </rPr>
      <t xml:space="preserve">    </t>
    </r>
    <r>
      <rPr>
        <sz val="11"/>
        <rFont val="宋体"/>
        <charset val="134"/>
      </rPr>
      <t>医疗救助</t>
    </r>
  </si>
  <si>
    <r>
      <rPr>
        <sz val="11"/>
        <rFont val="Times New Roman"/>
        <charset val="134"/>
      </rPr>
      <t xml:space="preserve">      </t>
    </r>
    <r>
      <rPr>
        <sz val="11"/>
        <rFont val="宋体"/>
        <charset val="134"/>
      </rPr>
      <t>城乡医疗救助</t>
    </r>
  </si>
  <si>
    <r>
      <rPr>
        <sz val="11"/>
        <rFont val="Times New Roman"/>
        <charset val="134"/>
      </rPr>
      <t xml:space="preserve">      </t>
    </r>
    <r>
      <rPr>
        <sz val="11"/>
        <rFont val="宋体"/>
        <charset val="134"/>
      </rPr>
      <t>疾病应急救助</t>
    </r>
  </si>
  <si>
    <r>
      <rPr>
        <sz val="11"/>
        <rFont val="Times New Roman"/>
        <charset val="134"/>
      </rPr>
      <t xml:space="preserve">      </t>
    </r>
    <r>
      <rPr>
        <sz val="11"/>
        <rFont val="宋体"/>
        <charset val="134"/>
      </rPr>
      <t>其他医疗救助</t>
    </r>
  </si>
  <si>
    <r>
      <rPr>
        <sz val="11"/>
        <rFont val="Times New Roman"/>
        <charset val="134"/>
      </rPr>
      <t xml:space="preserve">    </t>
    </r>
    <r>
      <rPr>
        <sz val="11"/>
        <rFont val="宋体"/>
        <charset val="134"/>
      </rPr>
      <t>优抚对象医疗</t>
    </r>
  </si>
  <si>
    <r>
      <rPr>
        <sz val="11"/>
        <rFont val="Times New Roman"/>
        <charset val="134"/>
      </rPr>
      <t xml:space="preserve">      </t>
    </r>
    <r>
      <rPr>
        <sz val="11"/>
        <rFont val="宋体"/>
        <charset val="134"/>
      </rPr>
      <t>优抚对象医疗补助</t>
    </r>
  </si>
  <si>
    <r>
      <rPr>
        <sz val="11"/>
        <rFont val="Times New Roman"/>
        <charset val="134"/>
      </rPr>
      <t xml:space="preserve">      </t>
    </r>
    <r>
      <rPr>
        <sz val="11"/>
        <rFont val="宋体"/>
        <charset val="134"/>
      </rPr>
      <t>其他优抚对象医疗</t>
    </r>
  </si>
  <si>
    <r>
      <rPr>
        <sz val="11"/>
        <rFont val="Times New Roman"/>
        <charset val="134"/>
      </rPr>
      <t xml:space="preserve">    </t>
    </r>
    <r>
      <rPr>
        <sz val="11"/>
        <rFont val="宋体"/>
        <charset val="134"/>
      </rPr>
      <t>医疗保障管理事务</t>
    </r>
  </si>
  <si>
    <r>
      <rPr>
        <sz val="11"/>
        <rFont val="Times New Roman"/>
        <charset val="134"/>
      </rPr>
      <t xml:space="preserve">      </t>
    </r>
    <r>
      <rPr>
        <sz val="11"/>
        <rFont val="宋体"/>
        <charset val="134"/>
      </rPr>
      <t>医疗保障政策管理</t>
    </r>
  </si>
  <si>
    <r>
      <rPr>
        <sz val="11"/>
        <rFont val="Times New Roman"/>
        <charset val="134"/>
      </rPr>
      <t xml:space="preserve">      </t>
    </r>
    <r>
      <rPr>
        <sz val="11"/>
        <rFont val="宋体"/>
        <charset val="134"/>
      </rPr>
      <t>医疗保障经办事务</t>
    </r>
  </si>
  <si>
    <r>
      <rPr>
        <sz val="11"/>
        <rFont val="Times New Roman"/>
        <charset val="134"/>
      </rPr>
      <t xml:space="preserve">      </t>
    </r>
    <r>
      <rPr>
        <sz val="11"/>
        <rFont val="宋体"/>
        <charset val="134"/>
      </rPr>
      <t>其他医疗保障管理事务</t>
    </r>
  </si>
  <si>
    <r>
      <rPr>
        <sz val="11"/>
        <rFont val="Times New Roman"/>
        <charset val="134"/>
      </rPr>
      <t xml:space="preserve">    </t>
    </r>
    <r>
      <rPr>
        <sz val="11"/>
        <rFont val="宋体"/>
        <charset val="134"/>
      </rPr>
      <t>老龄卫生健康事务</t>
    </r>
  </si>
  <si>
    <r>
      <rPr>
        <sz val="11"/>
        <rFont val="Times New Roman"/>
        <charset val="134"/>
      </rPr>
      <t xml:space="preserve">      </t>
    </r>
    <r>
      <rPr>
        <sz val="11"/>
        <rFont val="宋体"/>
        <charset val="134"/>
      </rPr>
      <t>老龄卫生健康事务</t>
    </r>
  </si>
  <si>
    <r>
      <rPr>
        <sz val="11"/>
        <rFont val="Times New Roman"/>
        <charset val="134"/>
      </rPr>
      <t xml:space="preserve">    </t>
    </r>
    <r>
      <rPr>
        <sz val="11"/>
        <rFont val="宋体"/>
        <charset val="134"/>
      </rPr>
      <t>其他卫生健康</t>
    </r>
  </si>
  <si>
    <r>
      <rPr>
        <sz val="11"/>
        <rFont val="Times New Roman"/>
        <charset val="134"/>
      </rPr>
      <t xml:space="preserve">       </t>
    </r>
    <r>
      <rPr>
        <sz val="11"/>
        <rFont val="宋体"/>
        <charset val="134"/>
      </rPr>
      <t>其他卫生健康</t>
    </r>
  </si>
  <si>
    <r>
      <rPr>
        <sz val="11"/>
        <rFont val="Times New Roman"/>
        <charset val="134"/>
      </rPr>
      <t xml:space="preserve">  </t>
    </r>
    <r>
      <rPr>
        <sz val="11"/>
        <rFont val="宋体"/>
        <charset val="134"/>
      </rPr>
      <t>十、节能环保支出</t>
    </r>
  </si>
  <si>
    <r>
      <rPr>
        <sz val="11"/>
        <rFont val="Times New Roman"/>
        <charset val="134"/>
      </rPr>
      <t xml:space="preserve">    </t>
    </r>
    <r>
      <rPr>
        <sz val="11"/>
        <rFont val="宋体"/>
        <charset val="134"/>
      </rPr>
      <t>环境保护管理事务</t>
    </r>
  </si>
  <si>
    <r>
      <rPr>
        <sz val="11"/>
        <rFont val="Times New Roman"/>
        <charset val="134"/>
      </rPr>
      <t xml:space="preserve">      </t>
    </r>
    <r>
      <rPr>
        <sz val="11"/>
        <rFont val="宋体"/>
        <charset val="134"/>
      </rPr>
      <t>生态环境保护宣传</t>
    </r>
  </si>
  <si>
    <r>
      <rPr>
        <sz val="11"/>
        <rFont val="Times New Roman"/>
        <charset val="134"/>
      </rPr>
      <t xml:space="preserve">      </t>
    </r>
    <r>
      <rPr>
        <sz val="11"/>
        <rFont val="宋体"/>
        <charset val="134"/>
      </rPr>
      <t>环境保护法规、规划及标准</t>
    </r>
  </si>
  <si>
    <r>
      <rPr>
        <sz val="11"/>
        <rFont val="Times New Roman"/>
        <charset val="134"/>
      </rPr>
      <t xml:space="preserve">      </t>
    </r>
    <r>
      <rPr>
        <sz val="11"/>
        <rFont val="宋体"/>
        <charset val="134"/>
      </rPr>
      <t>生态环境国际合作及履约</t>
    </r>
  </si>
  <si>
    <r>
      <rPr>
        <sz val="11"/>
        <rFont val="Times New Roman"/>
        <charset val="134"/>
      </rPr>
      <t xml:space="preserve">      </t>
    </r>
    <r>
      <rPr>
        <sz val="11"/>
        <rFont val="宋体"/>
        <charset val="134"/>
      </rPr>
      <t>生态环境保护行政许可</t>
    </r>
  </si>
  <si>
    <r>
      <rPr>
        <sz val="11"/>
        <rFont val="Times New Roman"/>
        <charset val="134"/>
      </rPr>
      <t xml:space="preserve">      </t>
    </r>
    <r>
      <rPr>
        <sz val="11"/>
        <rFont val="宋体"/>
        <charset val="134"/>
      </rPr>
      <t>应对气候变化管理事务</t>
    </r>
  </si>
  <si>
    <r>
      <rPr>
        <sz val="11"/>
        <rFont val="Times New Roman"/>
        <charset val="134"/>
      </rPr>
      <t xml:space="preserve">      </t>
    </r>
    <r>
      <rPr>
        <sz val="11"/>
        <rFont val="宋体"/>
        <charset val="134"/>
      </rPr>
      <t>其他环境保护管理事务</t>
    </r>
  </si>
  <si>
    <r>
      <rPr>
        <sz val="11"/>
        <rFont val="Times New Roman"/>
        <charset val="134"/>
      </rPr>
      <t xml:space="preserve">    </t>
    </r>
    <r>
      <rPr>
        <sz val="11"/>
        <rFont val="宋体"/>
        <charset val="134"/>
      </rPr>
      <t>环境监测与监察</t>
    </r>
  </si>
  <si>
    <r>
      <rPr>
        <sz val="11"/>
        <rFont val="Times New Roman"/>
        <charset val="134"/>
      </rPr>
      <t xml:space="preserve">      </t>
    </r>
    <r>
      <rPr>
        <sz val="11"/>
        <rFont val="宋体"/>
        <charset val="134"/>
      </rPr>
      <t>建设项目环评审查与监督</t>
    </r>
  </si>
  <si>
    <r>
      <rPr>
        <sz val="11"/>
        <rFont val="Times New Roman"/>
        <charset val="134"/>
      </rPr>
      <t xml:space="preserve">      </t>
    </r>
    <r>
      <rPr>
        <sz val="11"/>
        <rFont val="宋体"/>
        <charset val="134"/>
      </rPr>
      <t>核与辐射安全监督</t>
    </r>
  </si>
  <si>
    <r>
      <rPr>
        <sz val="11"/>
        <rFont val="Times New Roman"/>
        <charset val="134"/>
      </rPr>
      <t xml:space="preserve">      </t>
    </r>
    <r>
      <rPr>
        <sz val="11"/>
        <rFont val="宋体"/>
        <charset val="134"/>
      </rPr>
      <t>其他环境监测与监察</t>
    </r>
  </si>
  <si>
    <r>
      <rPr>
        <sz val="11"/>
        <rFont val="Times New Roman"/>
        <charset val="134"/>
      </rPr>
      <t xml:space="preserve">    </t>
    </r>
    <r>
      <rPr>
        <sz val="11"/>
        <rFont val="宋体"/>
        <charset val="134"/>
      </rPr>
      <t>污染防治</t>
    </r>
  </si>
  <si>
    <r>
      <rPr>
        <sz val="11"/>
        <rFont val="Times New Roman"/>
        <charset val="134"/>
      </rPr>
      <t xml:space="preserve">      </t>
    </r>
    <r>
      <rPr>
        <sz val="11"/>
        <rFont val="宋体"/>
        <charset val="134"/>
      </rPr>
      <t>大气</t>
    </r>
  </si>
  <si>
    <r>
      <rPr>
        <sz val="11"/>
        <rFont val="Times New Roman"/>
        <charset val="134"/>
      </rPr>
      <t xml:space="preserve">      </t>
    </r>
    <r>
      <rPr>
        <sz val="11"/>
        <rFont val="宋体"/>
        <charset val="134"/>
      </rPr>
      <t>水体</t>
    </r>
  </si>
  <si>
    <r>
      <rPr>
        <sz val="11"/>
        <rFont val="Times New Roman"/>
        <charset val="134"/>
      </rPr>
      <t xml:space="preserve">      </t>
    </r>
    <r>
      <rPr>
        <sz val="11"/>
        <rFont val="宋体"/>
        <charset val="134"/>
      </rPr>
      <t>噪声</t>
    </r>
  </si>
  <si>
    <r>
      <rPr>
        <sz val="11"/>
        <rFont val="Times New Roman"/>
        <charset val="134"/>
      </rPr>
      <t xml:space="preserve">      </t>
    </r>
    <r>
      <rPr>
        <sz val="11"/>
        <rFont val="宋体"/>
        <charset val="134"/>
      </rPr>
      <t>固体废弃物与化学品</t>
    </r>
  </si>
  <si>
    <r>
      <rPr>
        <sz val="11"/>
        <rFont val="Times New Roman"/>
        <charset val="134"/>
      </rPr>
      <t xml:space="preserve">      </t>
    </r>
    <r>
      <rPr>
        <sz val="11"/>
        <rFont val="宋体"/>
        <charset val="134"/>
      </rPr>
      <t>放射源和放射性废物监管</t>
    </r>
  </si>
  <si>
    <r>
      <rPr>
        <sz val="11"/>
        <rFont val="Times New Roman"/>
        <charset val="134"/>
      </rPr>
      <t xml:space="preserve">      </t>
    </r>
    <r>
      <rPr>
        <sz val="11"/>
        <rFont val="宋体"/>
        <charset val="134"/>
      </rPr>
      <t>辐射</t>
    </r>
  </si>
  <si>
    <r>
      <rPr>
        <sz val="11"/>
        <rFont val="Times New Roman"/>
        <charset val="134"/>
      </rPr>
      <t xml:space="preserve">      </t>
    </r>
    <r>
      <rPr>
        <sz val="11"/>
        <rFont val="宋体"/>
        <charset val="134"/>
      </rPr>
      <t>其他污染防治</t>
    </r>
  </si>
  <si>
    <r>
      <rPr>
        <sz val="11"/>
        <rFont val="Times New Roman"/>
        <charset val="134"/>
      </rPr>
      <t xml:space="preserve">    </t>
    </r>
    <r>
      <rPr>
        <sz val="11"/>
        <rFont val="宋体"/>
        <charset val="134"/>
      </rPr>
      <t>自然生态保护</t>
    </r>
  </si>
  <si>
    <r>
      <rPr>
        <sz val="11"/>
        <rFont val="Times New Roman"/>
        <charset val="134"/>
      </rPr>
      <t xml:space="preserve">      </t>
    </r>
    <r>
      <rPr>
        <sz val="11"/>
        <rFont val="宋体"/>
        <charset val="134"/>
      </rPr>
      <t>生态保护</t>
    </r>
  </si>
  <si>
    <r>
      <rPr>
        <sz val="11"/>
        <rFont val="Times New Roman"/>
        <charset val="134"/>
      </rPr>
      <t xml:space="preserve">      </t>
    </r>
    <r>
      <rPr>
        <sz val="11"/>
        <rFont val="宋体"/>
        <charset val="134"/>
      </rPr>
      <t>农村环境保护</t>
    </r>
  </si>
  <si>
    <r>
      <rPr>
        <sz val="11"/>
        <rFont val="Times New Roman"/>
        <charset val="134"/>
      </rPr>
      <t xml:space="preserve">      </t>
    </r>
    <r>
      <rPr>
        <sz val="11"/>
        <rFont val="宋体"/>
        <charset val="134"/>
      </rPr>
      <t>自然保护区</t>
    </r>
  </si>
  <si>
    <r>
      <rPr>
        <sz val="11"/>
        <rFont val="Times New Roman"/>
        <charset val="134"/>
      </rPr>
      <t xml:space="preserve">      </t>
    </r>
    <r>
      <rPr>
        <sz val="11"/>
        <rFont val="宋体"/>
        <charset val="134"/>
      </rPr>
      <t>生物及物种资源保护</t>
    </r>
  </si>
  <si>
    <r>
      <rPr>
        <sz val="11"/>
        <rFont val="Times New Roman"/>
        <charset val="134"/>
      </rPr>
      <t xml:space="preserve">      </t>
    </r>
    <r>
      <rPr>
        <sz val="11"/>
        <rFont val="宋体"/>
        <charset val="134"/>
      </rPr>
      <t>其他自然生态保护</t>
    </r>
  </si>
  <si>
    <r>
      <rPr>
        <sz val="11"/>
        <rFont val="Times New Roman"/>
        <charset val="134"/>
      </rPr>
      <t xml:space="preserve">    </t>
    </r>
    <r>
      <rPr>
        <sz val="11"/>
        <rFont val="宋体"/>
        <charset val="134"/>
      </rPr>
      <t>天然林保护</t>
    </r>
  </si>
  <si>
    <r>
      <rPr>
        <sz val="11"/>
        <rFont val="Times New Roman"/>
        <charset val="134"/>
      </rPr>
      <t xml:space="preserve">      </t>
    </r>
    <r>
      <rPr>
        <sz val="11"/>
        <rFont val="宋体"/>
        <charset val="134"/>
      </rPr>
      <t>森林管护</t>
    </r>
  </si>
  <si>
    <r>
      <rPr>
        <sz val="11"/>
        <rFont val="Times New Roman"/>
        <charset val="134"/>
      </rPr>
      <t xml:space="preserve">      </t>
    </r>
    <r>
      <rPr>
        <sz val="11"/>
        <rFont val="宋体"/>
        <charset val="134"/>
      </rPr>
      <t>社会保险补助</t>
    </r>
  </si>
  <si>
    <r>
      <rPr>
        <sz val="11"/>
        <rFont val="Times New Roman"/>
        <charset val="134"/>
      </rPr>
      <t xml:space="preserve">      </t>
    </r>
    <r>
      <rPr>
        <sz val="11"/>
        <rFont val="宋体"/>
        <charset val="134"/>
      </rPr>
      <t>政策性社会性补助</t>
    </r>
  </si>
  <si>
    <r>
      <rPr>
        <sz val="11"/>
        <rFont val="Times New Roman"/>
        <charset val="134"/>
      </rPr>
      <t xml:space="preserve">      </t>
    </r>
    <r>
      <rPr>
        <sz val="11"/>
        <rFont val="宋体"/>
        <charset val="134"/>
      </rPr>
      <t>天然林保护工程建设</t>
    </r>
    <r>
      <rPr>
        <sz val="11"/>
        <rFont val="Times New Roman"/>
        <charset val="134"/>
      </rPr>
      <t xml:space="preserve"> </t>
    </r>
  </si>
  <si>
    <r>
      <rPr>
        <sz val="11"/>
        <rFont val="Times New Roman"/>
        <charset val="134"/>
      </rPr>
      <t xml:space="preserve">      </t>
    </r>
    <r>
      <rPr>
        <sz val="11"/>
        <rFont val="宋体"/>
        <charset val="134"/>
      </rPr>
      <t>停伐补助</t>
    </r>
  </si>
  <si>
    <r>
      <rPr>
        <sz val="11"/>
        <rFont val="Times New Roman"/>
        <charset val="134"/>
      </rPr>
      <t xml:space="preserve">      </t>
    </r>
    <r>
      <rPr>
        <sz val="11"/>
        <rFont val="宋体"/>
        <charset val="134"/>
      </rPr>
      <t>其他天然林保护</t>
    </r>
  </si>
  <si>
    <r>
      <rPr>
        <sz val="11"/>
        <rFont val="Times New Roman"/>
        <charset val="134"/>
      </rPr>
      <t xml:space="preserve">    </t>
    </r>
    <r>
      <rPr>
        <sz val="11"/>
        <rFont val="宋体"/>
        <charset val="134"/>
      </rPr>
      <t>退耕还林</t>
    </r>
  </si>
  <si>
    <r>
      <rPr>
        <sz val="11"/>
        <rFont val="Times New Roman"/>
        <charset val="134"/>
      </rPr>
      <t xml:space="preserve">      </t>
    </r>
    <r>
      <rPr>
        <sz val="11"/>
        <rFont val="宋体"/>
        <charset val="134"/>
      </rPr>
      <t>退耕现金</t>
    </r>
  </si>
  <si>
    <r>
      <rPr>
        <sz val="11"/>
        <rFont val="Times New Roman"/>
        <charset val="134"/>
      </rPr>
      <t xml:space="preserve">      </t>
    </r>
    <r>
      <rPr>
        <sz val="11"/>
        <rFont val="宋体"/>
        <charset val="134"/>
      </rPr>
      <t>退耕还林粮食折现补贴</t>
    </r>
  </si>
  <si>
    <r>
      <rPr>
        <sz val="11"/>
        <rFont val="Times New Roman"/>
        <charset val="134"/>
      </rPr>
      <t xml:space="preserve">      </t>
    </r>
    <r>
      <rPr>
        <sz val="11"/>
        <rFont val="宋体"/>
        <charset val="134"/>
      </rPr>
      <t>退耕还林粮食费用补贴</t>
    </r>
  </si>
  <si>
    <r>
      <rPr>
        <sz val="11"/>
        <rFont val="Times New Roman"/>
        <charset val="134"/>
      </rPr>
      <t xml:space="preserve">      </t>
    </r>
    <r>
      <rPr>
        <sz val="11"/>
        <rFont val="宋体"/>
        <charset val="134"/>
      </rPr>
      <t>退耕还林工程建设</t>
    </r>
  </si>
  <si>
    <r>
      <rPr>
        <sz val="11"/>
        <rFont val="Times New Roman"/>
        <charset val="134"/>
      </rPr>
      <t xml:space="preserve">      </t>
    </r>
    <r>
      <rPr>
        <sz val="11"/>
        <rFont val="宋体"/>
        <charset val="134"/>
      </rPr>
      <t>其他退耕还林</t>
    </r>
  </si>
  <si>
    <r>
      <rPr>
        <sz val="11"/>
        <rFont val="Times New Roman"/>
        <charset val="134"/>
      </rPr>
      <t xml:space="preserve">    </t>
    </r>
    <r>
      <rPr>
        <sz val="11"/>
        <rFont val="宋体"/>
        <charset val="134"/>
      </rPr>
      <t>风沙荒漠治理</t>
    </r>
  </si>
  <si>
    <r>
      <rPr>
        <sz val="11"/>
        <rFont val="Times New Roman"/>
        <charset val="134"/>
      </rPr>
      <t xml:space="preserve">      </t>
    </r>
    <r>
      <rPr>
        <sz val="11"/>
        <rFont val="宋体"/>
        <charset val="134"/>
      </rPr>
      <t>京津风沙源治理工程建设</t>
    </r>
  </si>
  <si>
    <r>
      <rPr>
        <sz val="11"/>
        <rFont val="Times New Roman"/>
        <charset val="134"/>
      </rPr>
      <t xml:space="preserve">      </t>
    </r>
    <r>
      <rPr>
        <sz val="11"/>
        <rFont val="宋体"/>
        <charset val="134"/>
      </rPr>
      <t>其他风沙荒漠治理</t>
    </r>
  </si>
  <si>
    <r>
      <rPr>
        <sz val="11"/>
        <rFont val="Times New Roman"/>
        <charset val="134"/>
      </rPr>
      <t xml:space="preserve">    </t>
    </r>
    <r>
      <rPr>
        <sz val="11"/>
        <rFont val="宋体"/>
        <charset val="134"/>
      </rPr>
      <t>退牧还草</t>
    </r>
  </si>
  <si>
    <r>
      <rPr>
        <sz val="11"/>
        <rFont val="Times New Roman"/>
        <charset val="134"/>
      </rPr>
      <t xml:space="preserve">      </t>
    </r>
    <r>
      <rPr>
        <sz val="11"/>
        <rFont val="宋体"/>
        <charset val="134"/>
      </rPr>
      <t>退牧还草工程建设</t>
    </r>
  </si>
  <si>
    <r>
      <rPr>
        <sz val="11"/>
        <rFont val="Times New Roman"/>
        <charset val="134"/>
      </rPr>
      <t xml:space="preserve">      </t>
    </r>
    <r>
      <rPr>
        <sz val="11"/>
        <rFont val="宋体"/>
        <charset val="134"/>
      </rPr>
      <t>其他退牧还草</t>
    </r>
  </si>
  <si>
    <r>
      <rPr>
        <sz val="11"/>
        <rFont val="Times New Roman"/>
        <charset val="134"/>
      </rPr>
      <t xml:space="preserve">    </t>
    </r>
    <r>
      <rPr>
        <sz val="11"/>
        <rFont val="宋体"/>
        <charset val="134"/>
      </rPr>
      <t>已垦草原退耕还草</t>
    </r>
  </si>
  <si>
    <r>
      <rPr>
        <sz val="11"/>
        <rFont val="Times New Roman"/>
        <charset val="134"/>
      </rPr>
      <t xml:space="preserve">      </t>
    </r>
    <r>
      <rPr>
        <sz val="11"/>
        <rFont val="宋体"/>
        <charset val="134"/>
      </rPr>
      <t>已垦草原退耕还草</t>
    </r>
  </si>
  <si>
    <r>
      <rPr>
        <sz val="11"/>
        <rFont val="Times New Roman"/>
        <charset val="134"/>
      </rPr>
      <t xml:space="preserve">    </t>
    </r>
    <r>
      <rPr>
        <sz val="11"/>
        <rFont val="宋体"/>
        <charset val="134"/>
      </rPr>
      <t>能源节约利用</t>
    </r>
  </si>
  <si>
    <r>
      <rPr>
        <sz val="11"/>
        <rFont val="Times New Roman"/>
        <charset val="134"/>
      </rPr>
      <t xml:space="preserve">      </t>
    </r>
    <r>
      <rPr>
        <sz val="11"/>
        <rFont val="宋体"/>
        <charset val="134"/>
      </rPr>
      <t>能源节能利用</t>
    </r>
  </si>
  <si>
    <r>
      <rPr>
        <sz val="11"/>
        <rFont val="Times New Roman"/>
        <charset val="134"/>
      </rPr>
      <t xml:space="preserve">    </t>
    </r>
    <r>
      <rPr>
        <sz val="11"/>
        <rFont val="宋体"/>
        <charset val="134"/>
      </rPr>
      <t>污染减排</t>
    </r>
  </si>
  <si>
    <r>
      <rPr>
        <sz val="11"/>
        <rFont val="Times New Roman"/>
        <charset val="134"/>
      </rPr>
      <t xml:space="preserve">       </t>
    </r>
    <r>
      <rPr>
        <sz val="11"/>
        <rFont val="宋体"/>
        <charset val="134"/>
      </rPr>
      <t>生态环境监测与信息</t>
    </r>
  </si>
  <si>
    <r>
      <rPr>
        <sz val="11"/>
        <rFont val="Times New Roman"/>
        <charset val="134"/>
      </rPr>
      <t xml:space="preserve">       </t>
    </r>
    <r>
      <rPr>
        <sz val="11"/>
        <rFont val="宋体"/>
        <charset val="134"/>
      </rPr>
      <t>生态环境执法监察</t>
    </r>
  </si>
  <si>
    <r>
      <rPr>
        <sz val="11"/>
        <rFont val="Times New Roman"/>
        <charset val="134"/>
      </rPr>
      <t xml:space="preserve">       </t>
    </r>
    <r>
      <rPr>
        <sz val="11"/>
        <rFont val="宋体"/>
        <charset val="134"/>
      </rPr>
      <t>减排专项</t>
    </r>
  </si>
  <si>
    <r>
      <rPr>
        <sz val="11"/>
        <rFont val="Times New Roman"/>
        <charset val="134"/>
      </rPr>
      <t xml:space="preserve">       </t>
    </r>
    <r>
      <rPr>
        <sz val="11"/>
        <rFont val="宋体"/>
        <charset val="134"/>
      </rPr>
      <t>清洁生产专项</t>
    </r>
  </si>
  <si>
    <r>
      <rPr>
        <sz val="11"/>
        <rFont val="Times New Roman"/>
        <charset val="134"/>
      </rPr>
      <t xml:space="preserve">       </t>
    </r>
    <r>
      <rPr>
        <sz val="11"/>
        <rFont val="宋体"/>
        <charset val="134"/>
      </rPr>
      <t>其他污染减排</t>
    </r>
  </si>
  <si>
    <r>
      <rPr>
        <sz val="11"/>
        <rFont val="Times New Roman"/>
        <charset val="134"/>
      </rPr>
      <t xml:space="preserve">    </t>
    </r>
    <r>
      <rPr>
        <sz val="11"/>
        <rFont val="宋体"/>
        <charset val="134"/>
      </rPr>
      <t>可再生能源</t>
    </r>
  </si>
  <si>
    <r>
      <rPr>
        <sz val="11"/>
        <rFont val="Times New Roman"/>
        <charset val="134"/>
      </rPr>
      <t xml:space="preserve">       </t>
    </r>
    <r>
      <rPr>
        <sz val="11"/>
        <rFont val="宋体"/>
        <charset val="134"/>
      </rPr>
      <t>可再生能源</t>
    </r>
  </si>
  <si>
    <r>
      <rPr>
        <sz val="11"/>
        <rFont val="Times New Roman"/>
        <charset val="134"/>
      </rPr>
      <t xml:space="preserve">    </t>
    </r>
    <r>
      <rPr>
        <sz val="11"/>
        <rFont val="宋体"/>
        <charset val="134"/>
      </rPr>
      <t>循环经济</t>
    </r>
  </si>
  <si>
    <r>
      <rPr>
        <sz val="11"/>
        <rFont val="Times New Roman"/>
        <charset val="134"/>
      </rPr>
      <t xml:space="preserve">       </t>
    </r>
    <r>
      <rPr>
        <sz val="11"/>
        <rFont val="宋体"/>
        <charset val="134"/>
      </rPr>
      <t>循环经济</t>
    </r>
  </si>
  <si>
    <r>
      <rPr>
        <sz val="11"/>
        <rFont val="Times New Roman"/>
        <charset val="134"/>
      </rPr>
      <t xml:space="preserve">    </t>
    </r>
    <r>
      <rPr>
        <sz val="11"/>
        <rFont val="宋体"/>
        <charset val="134"/>
      </rPr>
      <t>能源管理事务</t>
    </r>
  </si>
  <si>
    <r>
      <rPr>
        <sz val="11"/>
        <rFont val="Times New Roman"/>
        <charset val="134"/>
      </rPr>
      <t xml:space="preserve">      </t>
    </r>
    <r>
      <rPr>
        <sz val="11"/>
        <rFont val="宋体"/>
        <charset val="134"/>
      </rPr>
      <t>能源预测预警</t>
    </r>
  </si>
  <si>
    <r>
      <rPr>
        <sz val="11"/>
        <rFont val="Times New Roman"/>
        <charset val="134"/>
      </rPr>
      <t xml:space="preserve">      </t>
    </r>
    <r>
      <rPr>
        <sz val="11"/>
        <rFont val="宋体"/>
        <charset val="134"/>
      </rPr>
      <t>能源战略规划与实施</t>
    </r>
  </si>
  <si>
    <r>
      <rPr>
        <sz val="11"/>
        <rFont val="Times New Roman"/>
        <charset val="134"/>
      </rPr>
      <t xml:space="preserve">      </t>
    </r>
    <r>
      <rPr>
        <sz val="11"/>
        <rFont val="宋体"/>
        <charset val="134"/>
      </rPr>
      <t>能源科技装备</t>
    </r>
  </si>
  <si>
    <r>
      <rPr>
        <sz val="11"/>
        <rFont val="Times New Roman"/>
        <charset val="134"/>
      </rPr>
      <t xml:space="preserve">      </t>
    </r>
    <r>
      <rPr>
        <sz val="11"/>
        <rFont val="宋体"/>
        <charset val="134"/>
      </rPr>
      <t>能源行业管理</t>
    </r>
  </si>
  <si>
    <r>
      <rPr>
        <sz val="11"/>
        <rFont val="Times New Roman"/>
        <charset val="134"/>
      </rPr>
      <t xml:space="preserve">      </t>
    </r>
    <r>
      <rPr>
        <sz val="11"/>
        <rFont val="宋体"/>
        <charset val="134"/>
      </rPr>
      <t>能源管理</t>
    </r>
  </si>
  <si>
    <r>
      <rPr>
        <sz val="11"/>
        <rFont val="Times New Roman"/>
        <charset val="134"/>
      </rPr>
      <t xml:space="preserve">      </t>
    </r>
    <r>
      <rPr>
        <sz val="11"/>
        <rFont val="宋体"/>
        <charset val="134"/>
      </rPr>
      <t>石油储备发展管理</t>
    </r>
  </si>
  <si>
    <r>
      <rPr>
        <sz val="11"/>
        <rFont val="Times New Roman"/>
        <charset val="134"/>
      </rPr>
      <t xml:space="preserve">      </t>
    </r>
    <r>
      <rPr>
        <sz val="11"/>
        <rFont val="宋体"/>
        <charset val="134"/>
      </rPr>
      <t>能源调查</t>
    </r>
  </si>
  <si>
    <r>
      <rPr>
        <sz val="11"/>
        <rFont val="Times New Roman"/>
        <charset val="134"/>
      </rPr>
      <t xml:space="preserve">      </t>
    </r>
    <r>
      <rPr>
        <sz val="11"/>
        <rFont val="宋体"/>
        <charset val="134"/>
      </rPr>
      <t>农村电网建设</t>
    </r>
  </si>
  <si>
    <r>
      <rPr>
        <sz val="11"/>
        <rFont val="Times New Roman"/>
        <charset val="134"/>
      </rPr>
      <t xml:space="preserve">      </t>
    </r>
    <r>
      <rPr>
        <sz val="11"/>
        <rFont val="宋体"/>
        <charset val="134"/>
      </rPr>
      <t>其他能源管理事务</t>
    </r>
  </si>
  <si>
    <r>
      <rPr>
        <sz val="11"/>
        <rFont val="Times New Roman"/>
        <charset val="134"/>
      </rPr>
      <t xml:space="preserve">    </t>
    </r>
    <r>
      <rPr>
        <sz val="11"/>
        <rFont val="宋体"/>
        <charset val="134"/>
      </rPr>
      <t>其他节能环保</t>
    </r>
  </si>
  <si>
    <r>
      <rPr>
        <sz val="11"/>
        <rFont val="Times New Roman"/>
        <charset val="134"/>
      </rPr>
      <t xml:space="preserve">      </t>
    </r>
    <r>
      <rPr>
        <sz val="11"/>
        <rFont val="宋体"/>
        <charset val="134"/>
      </rPr>
      <t>其他节能环保</t>
    </r>
  </si>
  <si>
    <r>
      <rPr>
        <sz val="11"/>
        <rFont val="Times New Roman"/>
        <charset val="134"/>
      </rPr>
      <t xml:space="preserve">  </t>
    </r>
    <r>
      <rPr>
        <sz val="11"/>
        <rFont val="宋体"/>
        <charset val="134"/>
      </rPr>
      <t>十一、城乡社区支出</t>
    </r>
  </si>
  <si>
    <r>
      <rPr>
        <sz val="11"/>
        <rFont val="Times New Roman"/>
        <charset val="134"/>
      </rPr>
      <t xml:space="preserve">    </t>
    </r>
    <r>
      <rPr>
        <sz val="11"/>
        <rFont val="宋体"/>
        <charset val="134"/>
      </rPr>
      <t>城乡社区管理事务</t>
    </r>
  </si>
  <si>
    <r>
      <rPr>
        <sz val="11"/>
        <rFont val="Times New Roman"/>
        <charset val="134"/>
      </rPr>
      <t xml:space="preserve">      </t>
    </r>
    <r>
      <rPr>
        <sz val="11"/>
        <rFont val="宋体"/>
        <charset val="134"/>
      </rPr>
      <t>城管执法</t>
    </r>
  </si>
  <si>
    <r>
      <rPr>
        <sz val="11"/>
        <rFont val="Times New Roman"/>
        <charset val="134"/>
      </rPr>
      <t xml:space="preserve">      </t>
    </r>
    <r>
      <rPr>
        <sz val="11"/>
        <rFont val="宋体"/>
        <charset val="134"/>
      </rPr>
      <t>工程建设标准规范编制与监管</t>
    </r>
  </si>
  <si>
    <r>
      <rPr>
        <sz val="11"/>
        <rFont val="Times New Roman"/>
        <charset val="134"/>
      </rPr>
      <t xml:space="preserve">      </t>
    </r>
    <r>
      <rPr>
        <sz val="11"/>
        <rFont val="宋体"/>
        <charset val="134"/>
      </rPr>
      <t>工程建设管理</t>
    </r>
  </si>
  <si>
    <r>
      <rPr>
        <sz val="11"/>
        <rFont val="Times New Roman"/>
        <charset val="134"/>
      </rPr>
      <t xml:space="preserve">      </t>
    </r>
    <r>
      <rPr>
        <sz val="11"/>
        <rFont val="宋体"/>
        <charset val="134"/>
      </rPr>
      <t>市政公用行业市场监管</t>
    </r>
  </si>
  <si>
    <r>
      <rPr>
        <sz val="11"/>
        <rFont val="Times New Roman"/>
        <charset val="134"/>
      </rPr>
      <t xml:space="preserve">      </t>
    </r>
    <r>
      <rPr>
        <sz val="11"/>
        <rFont val="宋体"/>
        <charset val="134"/>
      </rPr>
      <t>住宅建设与房地产市场监管</t>
    </r>
  </si>
  <si>
    <r>
      <rPr>
        <sz val="11"/>
        <rFont val="Times New Roman"/>
        <charset val="134"/>
      </rPr>
      <t xml:space="preserve">      </t>
    </r>
    <r>
      <rPr>
        <sz val="11"/>
        <rFont val="宋体"/>
        <charset val="134"/>
      </rPr>
      <t>执业资格注册、资质审查</t>
    </r>
  </si>
  <si>
    <r>
      <rPr>
        <sz val="11"/>
        <rFont val="Times New Roman"/>
        <charset val="134"/>
      </rPr>
      <t xml:space="preserve">      </t>
    </r>
    <r>
      <rPr>
        <sz val="11"/>
        <rFont val="宋体"/>
        <charset val="134"/>
      </rPr>
      <t>其他城乡社区管理事务</t>
    </r>
  </si>
  <si>
    <r>
      <rPr>
        <sz val="11"/>
        <rFont val="Times New Roman"/>
        <charset val="134"/>
      </rPr>
      <t xml:space="preserve">    </t>
    </r>
    <r>
      <rPr>
        <sz val="11"/>
        <rFont val="宋体"/>
        <charset val="134"/>
      </rPr>
      <t>城乡社区规划与管理</t>
    </r>
  </si>
  <si>
    <r>
      <rPr>
        <sz val="11"/>
        <rFont val="Times New Roman"/>
        <charset val="134"/>
      </rPr>
      <t xml:space="preserve">      </t>
    </r>
    <r>
      <rPr>
        <sz val="11"/>
        <rFont val="宋体"/>
        <charset val="134"/>
      </rPr>
      <t>城乡社区规划与管理</t>
    </r>
  </si>
  <si>
    <r>
      <rPr>
        <sz val="11"/>
        <rFont val="Times New Roman"/>
        <charset val="134"/>
      </rPr>
      <t xml:space="preserve">    </t>
    </r>
    <r>
      <rPr>
        <sz val="11"/>
        <rFont val="宋体"/>
        <charset val="134"/>
      </rPr>
      <t>城乡社区公共设施</t>
    </r>
  </si>
  <si>
    <r>
      <rPr>
        <sz val="11"/>
        <rFont val="Times New Roman"/>
        <charset val="134"/>
      </rPr>
      <t xml:space="preserve">      </t>
    </r>
    <r>
      <rPr>
        <sz val="11"/>
        <rFont val="宋体"/>
        <charset val="134"/>
      </rPr>
      <t>小城镇基础设施建设</t>
    </r>
  </si>
  <si>
    <r>
      <rPr>
        <sz val="11"/>
        <rFont val="Times New Roman"/>
        <charset val="134"/>
      </rPr>
      <t xml:space="preserve">      </t>
    </r>
    <r>
      <rPr>
        <sz val="11"/>
        <rFont val="宋体"/>
        <charset val="134"/>
      </rPr>
      <t>其他城乡社区公共设施</t>
    </r>
  </si>
  <si>
    <r>
      <rPr>
        <sz val="11"/>
        <rFont val="Times New Roman"/>
        <charset val="134"/>
      </rPr>
      <t xml:space="preserve">    </t>
    </r>
    <r>
      <rPr>
        <sz val="11"/>
        <rFont val="宋体"/>
        <charset val="134"/>
      </rPr>
      <t>城乡社区环境卫生</t>
    </r>
  </si>
  <si>
    <r>
      <rPr>
        <sz val="11"/>
        <rFont val="Times New Roman"/>
        <charset val="134"/>
      </rPr>
      <t xml:space="preserve">      </t>
    </r>
    <r>
      <rPr>
        <sz val="11"/>
        <rFont val="宋体"/>
        <charset val="134"/>
      </rPr>
      <t>城乡社区环境卫生</t>
    </r>
  </si>
  <si>
    <r>
      <rPr>
        <sz val="11"/>
        <rFont val="Times New Roman"/>
        <charset val="134"/>
      </rPr>
      <t xml:space="preserve">    </t>
    </r>
    <r>
      <rPr>
        <sz val="11"/>
        <rFont val="宋体"/>
        <charset val="134"/>
      </rPr>
      <t>建设市场管理与监督</t>
    </r>
  </si>
  <si>
    <r>
      <rPr>
        <sz val="11"/>
        <rFont val="Times New Roman"/>
        <charset val="134"/>
      </rPr>
      <t xml:space="preserve">      </t>
    </r>
    <r>
      <rPr>
        <sz val="11"/>
        <rFont val="宋体"/>
        <charset val="134"/>
      </rPr>
      <t>建设市场管理与监督</t>
    </r>
  </si>
  <si>
    <r>
      <rPr>
        <sz val="11"/>
        <rFont val="Times New Roman"/>
        <charset val="134"/>
      </rPr>
      <t xml:space="preserve">    </t>
    </r>
    <r>
      <rPr>
        <sz val="11"/>
        <rFont val="宋体"/>
        <charset val="134"/>
      </rPr>
      <t>其他城乡社区</t>
    </r>
  </si>
  <si>
    <r>
      <rPr>
        <sz val="11"/>
        <rFont val="Times New Roman"/>
        <charset val="134"/>
      </rPr>
      <t xml:space="preserve">      </t>
    </r>
    <r>
      <rPr>
        <sz val="11"/>
        <rFont val="宋体"/>
        <charset val="134"/>
      </rPr>
      <t>其他城乡社区</t>
    </r>
  </si>
  <si>
    <r>
      <rPr>
        <sz val="11"/>
        <rFont val="Times New Roman"/>
        <charset val="134"/>
      </rPr>
      <t xml:space="preserve">  </t>
    </r>
    <r>
      <rPr>
        <sz val="11"/>
        <rFont val="宋体"/>
        <charset val="134"/>
      </rPr>
      <t>十二、农林水支出</t>
    </r>
  </si>
  <si>
    <r>
      <rPr>
        <sz val="11"/>
        <rFont val="Times New Roman"/>
        <charset val="134"/>
      </rPr>
      <t xml:space="preserve">    </t>
    </r>
    <r>
      <rPr>
        <sz val="11"/>
        <rFont val="宋体"/>
        <charset val="134"/>
      </rPr>
      <t>农业</t>
    </r>
  </si>
  <si>
    <r>
      <rPr>
        <sz val="11"/>
        <rFont val="Times New Roman"/>
        <charset val="134"/>
      </rPr>
      <t xml:space="preserve">      </t>
    </r>
    <r>
      <rPr>
        <sz val="11"/>
        <rFont val="宋体"/>
        <charset val="134"/>
      </rPr>
      <t>农垦运行</t>
    </r>
  </si>
  <si>
    <r>
      <rPr>
        <sz val="11"/>
        <rFont val="Times New Roman"/>
        <charset val="134"/>
      </rPr>
      <t xml:space="preserve">      </t>
    </r>
    <r>
      <rPr>
        <sz val="11"/>
        <rFont val="宋体"/>
        <charset val="134"/>
      </rPr>
      <t>科技转化与推广服务</t>
    </r>
  </si>
  <si>
    <r>
      <rPr>
        <sz val="11"/>
        <rFont val="Times New Roman"/>
        <charset val="134"/>
      </rPr>
      <t xml:space="preserve">      </t>
    </r>
    <r>
      <rPr>
        <sz val="11"/>
        <rFont val="宋体"/>
        <charset val="134"/>
      </rPr>
      <t>病虫害控制</t>
    </r>
  </si>
  <si>
    <r>
      <rPr>
        <sz val="11"/>
        <rFont val="Times New Roman"/>
        <charset val="134"/>
      </rPr>
      <t xml:space="preserve">      </t>
    </r>
    <r>
      <rPr>
        <sz val="11"/>
        <rFont val="宋体"/>
        <charset val="134"/>
      </rPr>
      <t>农产品质量安全</t>
    </r>
  </si>
  <si>
    <r>
      <rPr>
        <sz val="11"/>
        <rFont val="Times New Roman"/>
        <charset val="134"/>
      </rPr>
      <t xml:space="preserve">      </t>
    </r>
    <r>
      <rPr>
        <sz val="11"/>
        <rFont val="宋体"/>
        <charset val="134"/>
      </rPr>
      <t>执法监管</t>
    </r>
  </si>
  <si>
    <r>
      <rPr>
        <sz val="11"/>
        <rFont val="Times New Roman"/>
        <charset val="134"/>
      </rPr>
      <t xml:space="preserve">      </t>
    </r>
    <r>
      <rPr>
        <sz val="11"/>
        <rFont val="宋体"/>
        <charset val="134"/>
      </rPr>
      <t>统计监测与信息服务</t>
    </r>
  </si>
  <si>
    <r>
      <rPr>
        <sz val="11"/>
        <rFont val="Times New Roman"/>
        <charset val="134"/>
      </rPr>
      <t xml:space="preserve">      </t>
    </r>
    <r>
      <rPr>
        <sz val="11"/>
        <rFont val="宋体"/>
        <charset val="134"/>
      </rPr>
      <t>农业行业业务管理</t>
    </r>
  </si>
  <si>
    <r>
      <rPr>
        <sz val="11"/>
        <rFont val="Times New Roman"/>
        <charset val="134"/>
      </rPr>
      <t xml:space="preserve">      </t>
    </r>
    <r>
      <rPr>
        <sz val="11"/>
        <rFont val="宋体"/>
        <charset val="134"/>
      </rPr>
      <t>对外交流与合作</t>
    </r>
  </si>
  <si>
    <r>
      <rPr>
        <sz val="11"/>
        <rFont val="Times New Roman"/>
        <charset val="134"/>
      </rPr>
      <t xml:space="preserve">      </t>
    </r>
    <r>
      <rPr>
        <sz val="11"/>
        <rFont val="宋体"/>
        <charset val="134"/>
      </rPr>
      <t>防灾救灾</t>
    </r>
  </si>
  <si>
    <r>
      <rPr>
        <sz val="11"/>
        <rFont val="Times New Roman"/>
        <charset val="134"/>
      </rPr>
      <t xml:space="preserve">      </t>
    </r>
    <r>
      <rPr>
        <sz val="11"/>
        <rFont val="宋体"/>
        <charset val="134"/>
      </rPr>
      <t>稳定农民收入补贴</t>
    </r>
  </si>
  <si>
    <r>
      <rPr>
        <sz val="11"/>
        <rFont val="Times New Roman"/>
        <charset val="134"/>
      </rPr>
      <t xml:space="preserve">      </t>
    </r>
    <r>
      <rPr>
        <sz val="11"/>
        <rFont val="宋体"/>
        <charset val="134"/>
      </rPr>
      <t>农业结构调整补贴</t>
    </r>
  </si>
  <si>
    <r>
      <rPr>
        <sz val="11"/>
        <rFont val="Times New Roman"/>
        <charset val="134"/>
      </rPr>
      <t xml:space="preserve">      </t>
    </r>
    <r>
      <rPr>
        <sz val="11"/>
        <rFont val="宋体"/>
        <charset val="134"/>
      </rPr>
      <t>农业生产支持补贴</t>
    </r>
  </si>
  <si>
    <r>
      <rPr>
        <sz val="11"/>
        <rFont val="Times New Roman"/>
        <charset val="134"/>
      </rPr>
      <t xml:space="preserve">      </t>
    </r>
    <r>
      <rPr>
        <sz val="11"/>
        <rFont val="宋体"/>
        <charset val="134"/>
      </rPr>
      <t>农业组织化与产业化经营</t>
    </r>
  </si>
  <si>
    <r>
      <rPr>
        <sz val="11"/>
        <rFont val="Times New Roman"/>
        <charset val="134"/>
      </rPr>
      <t xml:space="preserve">      </t>
    </r>
    <r>
      <rPr>
        <sz val="11"/>
        <rFont val="宋体"/>
        <charset val="134"/>
      </rPr>
      <t>农产品加工与促销</t>
    </r>
  </si>
  <si>
    <r>
      <rPr>
        <sz val="11"/>
        <rFont val="Times New Roman"/>
        <charset val="134"/>
      </rPr>
      <t xml:space="preserve">      </t>
    </r>
    <r>
      <rPr>
        <sz val="11"/>
        <rFont val="宋体"/>
        <charset val="134"/>
      </rPr>
      <t>农村公益事业</t>
    </r>
  </si>
  <si>
    <r>
      <rPr>
        <sz val="11"/>
        <rFont val="Times New Roman"/>
        <charset val="134"/>
      </rPr>
      <t xml:space="preserve">      </t>
    </r>
    <r>
      <rPr>
        <sz val="11"/>
        <rFont val="宋体"/>
        <charset val="134"/>
      </rPr>
      <t>农业资源保护修复与利用</t>
    </r>
  </si>
  <si>
    <r>
      <rPr>
        <sz val="11"/>
        <rFont val="Times New Roman"/>
        <charset val="134"/>
      </rPr>
      <t xml:space="preserve">      </t>
    </r>
    <r>
      <rPr>
        <sz val="11"/>
        <rFont val="宋体"/>
        <charset val="134"/>
      </rPr>
      <t>农村道路建设</t>
    </r>
  </si>
  <si>
    <r>
      <rPr>
        <sz val="11"/>
        <rFont val="Times New Roman"/>
        <charset val="134"/>
      </rPr>
      <t xml:space="preserve">      </t>
    </r>
    <r>
      <rPr>
        <sz val="11"/>
        <rFont val="宋体"/>
        <charset val="134"/>
      </rPr>
      <t>成品油价格改革对渔业的补贴</t>
    </r>
  </si>
  <si>
    <r>
      <rPr>
        <sz val="11"/>
        <rFont val="Times New Roman"/>
        <charset val="134"/>
      </rPr>
      <t xml:space="preserve">      </t>
    </r>
    <r>
      <rPr>
        <sz val="11"/>
        <rFont val="宋体"/>
        <charset val="134"/>
      </rPr>
      <t>对高校毕业生到基层任职补助</t>
    </r>
  </si>
  <si>
    <r>
      <rPr>
        <sz val="11"/>
        <rFont val="Times New Roman"/>
        <charset val="134"/>
      </rPr>
      <t xml:space="preserve">      </t>
    </r>
    <r>
      <rPr>
        <sz val="11"/>
        <rFont val="宋体"/>
        <charset val="134"/>
      </rPr>
      <t>其他农业</t>
    </r>
  </si>
  <si>
    <r>
      <rPr>
        <sz val="11"/>
        <rFont val="Times New Roman"/>
        <charset val="134"/>
      </rPr>
      <t xml:space="preserve">    </t>
    </r>
    <r>
      <rPr>
        <sz val="11"/>
        <rFont val="宋体"/>
        <charset val="134"/>
      </rPr>
      <t>林业和草原</t>
    </r>
  </si>
  <si>
    <r>
      <rPr>
        <sz val="11"/>
        <rFont val="Times New Roman"/>
        <charset val="134"/>
      </rPr>
      <t xml:space="preserve">      </t>
    </r>
    <r>
      <rPr>
        <sz val="11"/>
        <rFont val="宋体"/>
        <charset val="134"/>
      </rPr>
      <t>事业机构</t>
    </r>
  </si>
  <si>
    <r>
      <rPr>
        <sz val="11"/>
        <rFont val="Times New Roman"/>
        <charset val="134"/>
      </rPr>
      <t xml:space="preserve">      </t>
    </r>
    <r>
      <rPr>
        <sz val="11"/>
        <rFont val="宋体"/>
        <charset val="134"/>
      </rPr>
      <t>森林培育</t>
    </r>
  </si>
  <si>
    <r>
      <rPr>
        <sz val="11"/>
        <rFont val="Times New Roman"/>
        <charset val="134"/>
      </rPr>
      <t xml:space="preserve">      </t>
    </r>
    <r>
      <rPr>
        <sz val="11"/>
        <rFont val="宋体"/>
        <charset val="134"/>
      </rPr>
      <t>技术推广与转化</t>
    </r>
  </si>
  <si>
    <r>
      <rPr>
        <sz val="11"/>
        <rFont val="Times New Roman"/>
        <charset val="134"/>
      </rPr>
      <t xml:space="preserve">      </t>
    </r>
    <r>
      <rPr>
        <sz val="11"/>
        <rFont val="宋体"/>
        <charset val="134"/>
      </rPr>
      <t>森林资源管理</t>
    </r>
  </si>
  <si>
    <r>
      <rPr>
        <sz val="11"/>
        <rFont val="Times New Roman"/>
        <charset val="134"/>
      </rPr>
      <t xml:space="preserve">      </t>
    </r>
    <r>
      <rPr>
        <sz val="11"/>
        <rFont val="宋体"/>
        <charset val="134"/>
      </rPr>
      <t>森林生态效益补偿</t>
    </r>
  </si>
  <si>
    <r>
      <rPr>
        <sz val="11"/>
        <rFont val="Times New Roman"/>
        <charset val="134"/>
      </rPr>
      <t xml:space="preserve">      </t>
    </r>
    <r>
      <rPr>
        <sz val="11"/>
        <rFont val="宋体"/>
        <charset val="134"/>
      </rPr>
      <t>自然保护区等管理</t>
    </r>
  </si>
  <si>
    <r>
      <rPr>
        <sz val="11"/>
        <rFont val="Times New Roman"/>
        <charset val="134"/>
      </rPr>
      <t xml:space="preserve">      </t>
    </r>
    <r>
      <rPr>
        <sz val="11"/>
        <rFont val="宋体"/>
        <charset val="134"/>
      </rPr>
      <t>动植物保护</t>
    </r>
  </si>
  <si>
    <r>
      <rPr>
        <sz val="11"/>
        <rFont val="Times New Roman"/>
        <charset val="134"/>
      </rPr>
      <t xml:space="preserve">      </t>
    </r>
    <r>
      <rPr>
        <sz val="11"/>
        <rFont val="宋体"/>
        <charset val="134"/>
      </rPr>
      <t>湿地保护</t>
    </r>
  </si>
  <si>
    <r>
      <rPr>
        <sz val="11"/>
        <rFont val="Times New Roman"/>
        <charset val="134"/>
      </rPr>
      <t xml:space="preserve">      </t>
    </r>
    <r>
      <rPr>
        <sz val="11"/>
        <rFont val="宋体"/>
        <charset val="134"/>
      </rPr>
      <t>执法与监督</t>
    </r>
  </si>
  <si>
    <r>
      <rPr>
        <sz val="11"/>
        <rFont val="Times New Roman"/>
        <charset val="134"/>
      </rPr>
      <t xml:space="preserve">      </t>
    </r>
    <r>
      <rPr>
        <sz val="11"/>
        <rFont val="宋体"/>
        <charset val="134"/>
      </rPr>
      <t>防沙治沙</t>
    </r>
  </si>
  <si>
    <r>
      <rPr>
        <sz val="11"/>
        <rFont val="Times New Roman"/>
        <charset val="134"/>
      </rPr>
      <t xml:space="preserve">      </t>
    </r>
    <r>
      <rPr>
        <sz val="11"/>
        <rFont val="宋体"/>
        <charset val="134"/>
      </rPr>
      <t>对外合作与交流</t>
    </r>
  </si>
  <si>
    <r>
      <rPr>
        <sz val="11"/>
        <rFont val="Times New Roman"/>
        <charset val="134"/>
      </rPr>
      <t xml:space="preserve">      </t>
    </r>
    <r>
      <rPr>
        <sz val="11"/>
        <rFont val="宋体"/>
        <charset val="134"/>
      </rPr>
      <t>产业化管理</t>
    </r>
  </si>
  <si>
    <r>
      <rPr>
        <sz val="11"/>
        <rFont val="Times New Roman"/>
        <charset val="134"/>
      </rPr>
      <t xml:space="preserve">      </t>
    </r>
    <r>
      <rPr>
        <sz val="11"/>
        <rFont val="宋体"/>
        <charset val="134"/>
      </rPr>
      <t>信息管理</t>
    </r>
  </si>
  <si>
    <r>
      <rPr>
        <sz val="11"/>
        <rFont val="Times New Roman"/>
        <charset val="134"/>
      </rPr>
      <t xml:space="preserve">      </t>
    </r>
    <r>
      <rPr>
        <sz val="11"/>
        <rFont val="宋体"/>
        <charset val="134"/>
      </rPr>
      <t>林区公共</t>
    </r>
  </si>
  <si>
    <r>
      <rPr>
        <sz val="11"/>
        <rFont val="Times New Roman"/>
        <charset val="134"/>
      </rPr>
      <t xml:space="preserve">      </t>
    </r>
    <r>
      <rPr>
        <sz val="11"/>
        <rFont val="宋体"/>
        <charset val="134"/>
      </rPr>
      <t>贷款贴息</t>
    </r>
  </si>
  <si>
    <r>
      <rPr>
        <sz val="11"/>
        <rFont val="Times New Roman"/>
        <charset val="134"/>
      </rPr>
      <t xml:space="preserve">      </t>
    </r>
    <r>
      <rPr>
        <sz val="11"/>
        <rFont val="宋体"/>
        <charset val="134"/>
      </rPr>
      <t>成品油价格改革对林业的补贴</t>
    </r>
  </si>
  <si>
    <r>
      <rPr>
        <sz val="11"/>
        <rFont val="Times New Roman"/>
        <charset val="134"/>
      </rPr>
      <t xml:space="preserve">      </t>
    </r>
    <r>
      <rPr>
        <sz val="11"/>
        <rFont val="宋体"/>
        <charset val="134"/>
      </rPr>
      <t>防灾减灾</t>
    </r>
  </si>
  <si>
    <r>
      <rPr>
        <sz val="11"/>
        <rFont val="Times New Roman"/>
        <charset val="134"/>
      </rPr>
      <t xml:space="preserve">      </t>
    </r>
    <r>
      <rPr>
        <sz val="11"/>
        <rFont val="宋体"/>
        <charset val="134"/>
      </rPr>
      <t>国家公园</t>
    </r>
  </si>
  <si>
    <r>
      <rPr>
        <sz val="11"/>
        <rFont val="Times New Roman"/>
        <charset val="134"/>
      </rPr>
      <t xml:space="preserve">      </t>
    </r>
    <r>
      <rPr>
        <sz val="11"/>
        <rFont val="宋体"/>
        <charset val="134"/>
      </rPr>
      <t>草原管理</t>
    </r>
  </si>
  <si>
    <r>
      <rPr>
        <sz val="11"/>
        <rFont val="Times New Roman"/>
        <charset val="134"/>
      </rPr>
      <t xml:space="preserve">      </t>
    </r>
    <r>
      <rPr>
        <sz val="11"/>
        <rFont val="宋体"/>
        <charset val="134"/>
      </rPr>
      <t>行业业务管理</t>
    </r>
  </si>
  <si>
    <r>
      <rPr>
        <sz val="11"/>
        <rFont val="Times New Roman"/>
        <charset val="134"/>
      </rPr>
      <t xml:space="preserve">      </t>
    </r>
    <r>
      <rPr>
        <sz val="11"/>
        <rFont val="宋体"/>
        <charset val="134"/>
      </rPr>
      <t>其他林业和草原</t>
    </r>
  </si>
  <si>
    <r>
      <rPr>
        <sz val="11"/>
        <rFont val="Times New Roman"/>
        <charset val="134"/>
      </rPr>
      <t xml:space="preserve">    </t>
    </r>
    <r>
      <rPr>
        <sz val="11"/>
        <rFont val="宋体"/>
        <charset val="134"/>
      </rPr>
      <t>水利</t>
    </r>
  </si>
  <si>
    <r>
      <rPr>
        <sz val="11"/>
        <rFont val="Times New Roman"/>
        <charset val="134"/>
      </rPr>
      <t xml:space="preserve">      </t>
    </r>
    <r>
      <rPr>
        <sz val="11"/>
        <rFont val="宋体"/>
        <charset val="134"/>
      </rPr>
      <t>水利行业业务管理</t>
    </r>
  </si>
  <si>
    <r>
      <rPr>
        <sz val="11"/>
        <rFont val="Times New Roman"/>
        <charset val="134"/>
      </rPr>
      <t xml:space="preserve">      </t>
    </r>
    <r>
      <rPr>
        <sz val="11"/>
        <rFont val="宋体"/>
        <charset val="134"/>
      </rPr>
      <t>水利工程建设</t>
    </r>
  </si>
  <si>
    <r>
      <rPr>
        <sz val="11"/>
        <rFont val="Times New Roman"/>
        <charset val="134"/>
      </rPr>
      <t xml:space="preserve">      </t>
    </r>
    <r>
      <rPr>
        <sz val="11"/>
        <rFont val="宋体"/>
        <charset val="134"/>
      </rPr>
      <t>水利工程运行与维护</t>
    </r>
  </si>
  <si>
    <r>
      <rPr>
        <sz val="11"/>
        <rFont val="Times New Roman"/>
        <charset val="134"/>
      </rPr>
      <t xml:space="preserve">      </t>
    </r>
    <r>
      <rPr>
        <sz val="11"/>
        <rFont val="宋体"/>
        <charset val="134"/>
      </rPr>
      <t>长江黄河等流域管理</t>
    </r>
  </si>
  <si>
    <r>
      <rPr>
        <sz val="11"/>
        <rFont val="Times New Roman"/>
        <charset val="134"/>
      </rPr>
      <t xml:space="preserve">      </t>
    </r>
    <r>
      <rPr>
        <sz val="11"/>
        <rFont val="宋体"/>
        <charset val="134"/>
      </rPr>
      <t>水利前期工作</t>
    </r>
  </si>
  <si>
    <r>
      <rPr>
        <sz val="11"/>
        <rFont val="Times New Roman"/>
        <charset val="134"/>
      </rPr>
      <t xml:space="preserve">      </t>
    </r>
    <r>
      <rPr>
        <sz val="11"/>
        <rFont val="宋体"/>
        <charset val="134"/>
      </rPr>
      <t>水利执法监督</t>
    </r>
  </si>
  <si>
    <r>
      <rPr>
        <sz val="11"/>
        <rFont val="Times New Roman"/>
        <charset val="134"/>
      </rPr>
      <t xml:space="preserve">      </t>
    </r>
    <r>
      <rPr>
        <sz val="11"/>
        <rFont val="宋体"/>
        <charset val="134"/>
      </rPr>
      <t>水土保持</t>
    </r>
  </si>
  <si>
    <r>
      <rPr>
        <sz val="11"/>
        <rFont val="Times New Roman"/>
        <charset val="134"/>
      </rPr>
      <t xml:space="preserve">      </t>
    </r>
    <r>
      <rPr>
        <sz val="11"/>
        <rFont val="宋体"/>
        <charset val="134"/>
      </rPr>
      <t>水资源节约管理与保护</t>
    </r>
  </si>
  <si>
    <r>
      <rPr>
        <sz val="11"/>
        <rFont val="Times New Roman"/>
        <charset val="134"/>
      </rPr>
      <t xml:space="preserve">      </t>
    </r>
    <r>
      <rPr>
        <sz val="11"/>
        <rFont val="宋体"/>
        <charset val="134"/>
      </rPr>
      <t>水质监测</t>
    </r>
  </si>
  <si>
    <r>
      <rPr>
        <sz val="11"/>
        <rFont val="Times New Roman"/>
        <charset val="134"/>
      </rPr>
      <t xml:space="preserve">      </t>
    </r>
    <r>
      <rPr>
        <sz val="11"/>
        <rFont val="宋体"/>
        <charset val="134"/>
      </rPr>
      <t>水文测报</t>
    </r>
  </si>
  <si>
    <r>
      <rPr>
        <sz val="11"/>
        <rFont val="Times New Roman"/>
        <charset val="134"/>
      </rPr>
      <t xml:space="preserve">      </t>
    </r>
    <r>
      <rPr>
        <sz val="11"/>
        <rFont val="宋体"/>
        <charset val="134"/>
      </rPr>
      <t>防汛</t>
    </r>
  </si>
  <si>
    <r>
      <rPr>
        <sz val="11"/>
        <rFont val="Times New Roman"/>
        <charset val="134"/>
      </rPr>
      <t xml:space="preserve">      </t>
    </r>
    <r>
      <rPr>
        <sz val="11"/>
        <rFont val="宋体"/>
        <charset val="134"/>
      </rPr>
      <t>抗旱</t>
    </r>
  </si>
  <si>
    <r>
      <rPr>
        <sz val="11"/>
        <rFont val="Times New Roman"/>
        <charset val="134"/>
      </rPr>
      <t xml:space="preserve">      </t>
    </r>
    <r>
      <rPr>
        <sz val="11"/>
        <rFont val="宋体"/>
        <charset val="134"/>
      </rPr>
      <t>农田水利</t>
    </r>
  </si>
  <si>
    <r>
      <rPr>
        <sz val="11"/>
        <rFont val="Times New Roman"/>
        <charset val="134"/>
      </rPr>
      <t xml:space="preserve">      </t>
    </r>
    <r>
      <rPr>
        <sz val="11"/>
        <rFont val="宋体"/>
        <charset val="134"/>
      </rPr>
      <t>水利技术推广</t>
    </r>
  </si>
  <si>
    <r>
      <rPr>
        <sz val="11"/>
        <rFont val="Times New Roman"/>
        <charset val="134"/>
      </rPr>
      <t xml:space="preserve">      </t>
    </r>
    <r>
      <rPr>
        <sz val="11"/>
        <rFont val="宋体"/>
        <charset val="134"/>
      </rPr>
      <t>国际河流治理与管理</t>
    </r>
  </si>
  <si>
    <r>
      <rPr>
        <sz val="11"/>
        <rFont val="Times New Roman"/>
        <charset val="134"/>
      </rPr>
      <t xml:space="preserve">      </t>
    </r>
    <r>
      <rPr>
        <sz val="11"/>
        <rFont val="宋体"/>
        <charset val="134"/>
      </rPr>
      <t>江河湖库水系综合整治</t>
    </r>
  </si>
  <si>
    <r>
      <rPr>
        <sz val="11"/>
        <rFont val="Times New Roman"/>
        <charset val="134"/>
      </rPr>
      <t xml:space="preserve">      </t>
    </r>
    <r>
      <rPr>
        <sz val="11"/>
        <rFont val="宋体"/>
        <charset val="134"/>
      </rPr>
      <t>大中型水库移民后期扶持专项</t>
    </r>
  </si>
  <si>
    <r>
      <rPr>
        <sz val="11"/>
        <rFont val="Times New Roman"/>
        <charset val="134"/>
      </rPr>
      <t xml:space="preserve">      </t>
    </r>
    <r>
      <rPr>
        <sz val="11"/>
        <rFont val="宋体"/>
        <charset val="134"/>
      </rPr>
      <t>水利安全监督</t>
    </r>
  </si>
  <si>
    <r>
      <rPr>
        <sz val="11"/>
        <rFont val="Times New Roman"/>
        <charset val="134"/>
      </rPr>
      <t xml:space="preserve">      </t>
    </r>
    <r>
      <rPr>
        <sz val="11"/>
        <rFont val="宋体"/>
        <charset val="134"/>
      </rPr>
      <t>水利建设移民</t>
    </r>
  </si>
  <si>
    <r>
      <rPr>
        <sz val="11"/>
        <rFont val="Times New Roman"/>
        <charset val="134"/>
      </rPr>
      <t xml:space="preserve">      </t>
    </r>
    <r>
      <rPr>
        <sz val="11"/>
        <rFont val="宋体"/>
        <charset val="134"/>
      </rPr>
      <t>农村人畜饮水</t>
    </r>
  </si>
  <si>
    <r>
      <rPr>
        <sz val="11"/>
        <rFont val="Times New Roman"/>
        <charset val="134"/>
      </rPr>
      <t xml:space="preserve">      </t>
    </r>
    <r>
      <rPr>
        <sz val="11"/>
        <rFont val="宋体"/>
        <charset val="134"/>
      </rPr>
      <t>其他水利</t>
    </r>
  </si>
  <si>
    <r>
      <rPr>
        <sz val="11"/>
        <rFont val="Times New Roman"/>
        <charset val="134"/>
      </rPr>
      <t xml:space="preserve">    </t>
    </r>
    <r>
      <rPr>
        <sz val="11"/>
        <rFont val="宋体"/>
        <charset val="134"/>
      </rPr>
      <t>南水北调</t>
    </r>
  </si>
  <si>
    <r>
      <rPr>
        <sz val="11"/>
        <rFont val="Times New Roman"/>
        <charset val="134"/>
      </rPr>
      <t xml:space="preserve">      </t>
    </r>
    <r>
      <rPr>
        <sz val="11"/>
        <rFont val="宋体"/>
        <charset val="134"/>
      </rPr>
      <t>南水北调工程建设</t>
    </r>
  </si>
  <si>
    <r>
      <rPr>
        <sz val="11"/>
        <rFont val="Times New Roman"/>
        <charset val="134"/>
      </rPr>
      <t xml:space="preserve">      </t>
    </r>
    <r>
      <rPr>
        <sz val="11"/>
        <rFont val="宋体"/>
        <charset val="134"/>
      </rPr>
      <t>政策研究与信息管理</t>
    </r>
  </si>
  <si>
    <r>
      <rPr>
        <sz val="11"/>
        <rFont val="Times New Roman"/>
        <charset val="134"/>
      </rPr>
      <t xml:space="preserve">      </t>
    </r>
    <r>
      <rPr>
        <sz val="11"/>
        <rFont val="宋体"/>
        <charset val="134"/>
      </rPr>
      <t>工程稽查</t>
    </r>
  </si>
  <si>
    <r>
      <rPr>
        <sz val="11"/>
        <rFont val="Times New Roman"/>
        <charset val="134"/>
      </rPr>
      <t xml:space="preserve">      </t>
    </r>
    <r>
      <rPr>
        <sz val="11"/>
        <rFont val="宋体"/>
        <charset val="134"/>
      </rPr>
      <t>前期工作</t>
    </r>
  </si>
  <si>
    <r>
      <rPr>
        <sz val="11"/>
        <rFont val="Times New Roman"/>
        <charset val="134"/>
      </rPr>
      <t xml:space="preserve">      </t>
    </r>
    <r>
      <rPr>
        <sz val="11"/>
        <rFont val="宋体"/>
        <charset val="134"/>
      </rPr>
      <t>南水北调技术推广</t>
    </r>
  </si>
  <si>
    <r>
      <rPr>
        <sz val="11"/>
        <rFont val="Times New Roman"/>
        <charset val="134"/>
      </rPr>
      <t xml:space="preserve">      </t>
    </r>
    <r>
      <rPr>
        <sz val="11"/>
        <rFont val="宋体"/>
        <charset val="134"/>
      </rPr>
      <t>环境、移民及水资源管理与保护</t>
    </r>
  </si>
  <si>
    <r>
      <rPr>
        <sz val="11"/>
        <rFont val="Times New Roman"/>
        <charset val="134"/>
      </rPr>
      <t xml:space="preserve">      </t>
    </r>
    <r>
      <rPr>
        <sz val="11"/>
        <rFont val="宋体"/>
        <charset val="134"/>
      </rPr>
      <t>其他南水北调</t>
    </r>
  </si>
  <si>
    <r>
      <rPr>
        <sz val="11"/>
        <rFont val="Times New Roman"/>
        <charset val="134"/>
      </rPr>
      <t xml:space="preserve">    </t>
    </r>
    <r>
      <rPr>
        <sz val="11"/>
        <rFont val="宋体"/>
        <charset val="134"/>
      </rPr>
      <t>扶贫</t>
    </r>
  </si>
  <si>
    <r>
      <rPr>
        <sz val="11"/>
        <rFont val="Times New Roman"/>
        <charset val="134"/>
      </rPr>
      <t xml:space="preserve">      </t>
    </r>
    <r>
      <rPr>
        <sz val="11"/>
        <rFont val="宋体"/>
        <charset val="134"/>
      </rPr>
      <t>农村基础设施建设</t>
    </r>
  </si>
  <si>
    <r>
      <rPr>
        <sz val="11"/>
        <rFont val="Times New Roman"/>
        <charset val="134"/>
      </rPr>
      <t xml:space="preserve">      </t>
    </r>
    <r>
      <rPr>
        <sz val="11"/>
        <rFont val="宋体"/>
        <charset val="134"/>
      </rPr>
      <t>生产发展</t>
    </r>
  </si>
  <si>
    <r>
      <rPr>
        <sz val="11"/>
        <rFont val="Times New Roman"/>
        <charset val="134"/>
      </rPr>
      <t xml:space="preserve">      </t>
    </r>
    <r>
      <rPr>
        <sz val="11"/>
        <rFont val="宋体"/>
        <charset val="134"/>
      </rPr>
      <t>社会发展</t>
    </r>
  </si>
  <si>
    <r>
      <rPr>
        <sz val="11"/>
        <rFont val="Times New Roman"/>
        <charset val="134"/>
      </rPr>
      <t xml:space="preserve">      </t>
    </r>
    <r>
      <rPr>
        <sz val="11"/>
        <rFont val="宋体"/>
        <charset val="134"/>
      </rPr>
      <t>扶贫贷款奖补和贴息</t>
    </r>
  </si>
  <si>
    <r>
      <rPr>
        <sz val="11"/>
        <rFont val="Times New Roman"/>
        <charset val="134"/>
      </rPr>
      <t xml:space="preserve">      “</t>
    </r>
    <r>
      <rPr>
        <sz val="11"/>
        <rFont val="宋体"/>
        <charset val="134"/>
      </rPr>
      <t>三西</t>
    </r>
    <r>
      <rPr>
        <sz val="11"/>
        <rFont val="Times New Roman"/>
        <charset val="134"/>
      </rPr>
      <t>”</t>
    </r>
    <r>
      <rPr>
        <sz val="11"/>
        <rFont val="宋体"/>
        <charset val="134"/>
      </rPr>
      <t>农业建设专项补助</t>
    </r>
  </si>
  <si>
    <r>
      <rPr>
        <sz val="11"/>
        <rFont val="Times New Roman"/>
        <charset val="134"/>
      </rPr>
      <t xml:space="preserve">      </t>
    </r>
    <r>
      <rPr>
        <sz val="11"/>
        <rFont val="宋体"/>
        <charset val="134"/>
      </rPr>
      <t>扶贫事业机构</t>
    </r>
  </si>
  <si>
    <r>
      <rPr>
        <sz val="11"/>
        <rFont val="Times New Roman"/>
        <charset val="134"/>
      </rPr>
      <t xml:space="preserve">      </t>
    </r>
    <r>
      <rPr>
        <sz val="11"/>
        <rFont val="宋体"/>
        <charset val="134"/>
      </rPr>
      <t>其他扶贫</t>
    </r>
  </si>
  <si>
    <r>
      <rPr>
        <sz val="11"/>
        <rFont val="Times New Roman"/>
        <charset val="134"/>
      </rPr>
      <t xml:space="preserve">    </t>
    </r>
    <r>
      <rPr>
        <sz val="11"/>
        <rFont val="宋体"/>
        <charset val="134"/>
      </rPr>
      <t>农业综合开发</t>
    </r>
  </si>
  <si>
    <r>
      <rPr>
        <sz val="11"/>
        <rFont val="Times New Roman"/>
        <charset val="134"/>
      </rPr>
      <t xml:space="preserve">      </t>
    </r>
    <r>
      <rPr>
        <sz val="11"/>
        <rFont val="宋体"/>
        <charset val="134"/>
      </rPr>
      <t>土地治理</t>
    </r>
  </si>
  <si>
    <r>
      <rPr>
        <sz val="11"/>
        <rFont val="Times New Roman"/>
        <charset val="134"/>
      </rPr>
      <t xml:space="preserve">      </t>
    </r>
    <r>
      <rPr>
        <sz val="11"/>
        <rFont val="宋体"/>
        <charset val="134"/>
      </rPr>
      <t>产业化发展</t>
    </r>
  </si>
  <si>
    <r>
      <rPr>
        <sz val="11"/>
        <rFont val="Times New Roman"/>
        <charset val="134"/>
      </rPr>
      <t xml:space="preserve">      </t>
    </r>
    <r>
      <rPr>
        <sz val="11"/>
        <rFont val="宋体"/>
        <charset val="134"/>
      </rPr>
      <t>创新示范</t>
    </r>
  </si>
  <si>
    <r>
      <rPr>
        <sz val="11"/>
        <rFont val="Times New Roman"/>
        <charset val="134"/>
      </rPr>
      <t xml:space="preserve">      </t>
    </r>
    <r>
      <rPr>
        <sz val="11"/>
        <rFont val="宋体"/>
        <charset val="134"/>
      </rPr>
      <t>其他农业综合开发</t>
    </r>
  </si>
  <si>
    <r>
      <rPr>
        <sz val="11"/>
        <rFont val="Times New Roman"/>
        <charset val="134"/>
      </rPr>
      <t xml:space="preserve">    </t>
    </r>
    <r>
      <rPr>
        <sz val="11"/>
        <rFont val="宋体"/>
        <charset val="134"/>
      </rPr>
      <t>农村综合改革</t>
    </r>
  </si>
  <si>
    <r>
      <rPr>
        <sz val="11"/>
        <rFont val="Times New Roman"/>
        <charset val="134"/>
      </rPr>
      <t xml:space="preserve">      </t>
    </r>
    <r>
      <rPr>
        <sz val="11"/>
        <rFont val="宋体"/>
        <charset val="134"/>
      </rPr>
      <t>对村级一事一议的补助</t>
    </r>
  </si>
  <si>
    <r>
      <rPr>
        <sz val="11"/>
        <rFont val="Times New Roman"/>
        <charset val="134"/>
      </rPr>
      <t xml:space="preserve">      </t>
    </r>
    <r>
      <rPr>
        <sz val="11"/>
        <rFont val="宋体"/>
        <charset val="134"/>
      </rPr>
      <t>国有农场办社会职能改革补助</t>
    </r>
  </si>
  <si>
    <r>
      <rPr>
        <sz val="11"/>
        <rFont val="Times New Roman"/>
        <charset val="134"/>
      </rPr>
      <t xml:space="preserve">      </t>
    </r>
    <r>
      <rPr>
        <sz val="11"/>
        <rFont val="宋体"/>
        <charset val="134"/>
      </rPr>
      <t>对村民委员会和村党支部的补助</t>
    </r>
  </si>
  <si>
    <r>
      <rPr>
        <sz val="11"/>
        <rFont val="Times New Roman"/>
        <charset val="134"/>
      </rPr>
      <t xml:space="preserve">      </t>
    </r>
    <r>
      <rPr>
        <sz val="11"/>
        <rFont val="宋体"/>
        <charset val="134"/>
      </rPr>
      <t>对村集体经济组织的补助</t>
    </r>
  </si>
  <si>
    <r>
      <rPr>
        <sz val="11"/>
        <rFont val="Times New Roman"/>
        <charset val="134"/>
      </rPr>
      <t xml:space="preserve">      </t>
    </r>
    <r>
      <rPr>
        <sz val="11"/>
        <rFont val="宋体"/>
        <charset val="134"/>
      </rPr>
      <t>农村综合改革示范试点补助</t>
    </r>
  </si>
  <si>
    <r>
      <rPr>
        <sz val="11"/>
        <rFont val="Times New Roman"/>
        <charset val="134"/>
      </rPr>
      <t xml:space="preserve">      </t>
    </r>
    <r>
      <rPr>
        <sz val="11"/>
        <rFont val="宋体"/>
        <charset val="134"/>
      </rPr>
      <t>其他农村综合改革</t>
    </r>
  </si>
  <si>
    <r>
      <rPr>
        <sz val="11"/>
        <rFont val="Times New Roman"/>
        <charset val="134"/>
      </rPr>
      <t xml:space="preserve">    </t>
    </r>
    <r>
      <rPr>
        <sz val="11"/>
        <rFont val="宋体"/>
        <charset val="134"/>
      </rPr>
      <t>普惠金融发展</t>
    </r>
  </si>
  <si>
    <r>
      <rPr>
        <sz val="11"/>
        <rFont val="Times New Roman"/>
        <charset val="134"/>
      </rPr>
      <t xml:space="preserve">      </t>
    </r>
    <r>
      <rPr>
        <sz val="11"/>
        <rFont val="宋体"/>
        <charset val="134"/>
      </rPr>
      <t>支持农村金融机构</t>
    </r>
  </si>
  <si>
    <r>
      <rPr>
        <sz val="11"/>
        <rFont val="Times New Roman"/>
        <charset val="134"/>
      </rPr>
      <t xml:space="preserve">      </t>
    </r>
    <r>
      <rPr>
        <sz val="11"/>
        <rFont val="宋体"/>
        <charset val="134"/>
      </rPr>
      <t>涉农贷款增量奖励</t>
    </r>
  </si>
  <si>
    <r>
      <rPr>
        <sz val="11"/>
        <rFont val="Times New Roman"/>
        <charset val="134"/>
      </rPr>
      <t xml:space="preserve">      </t>
    </r>
    <r>
      <rPr>
        <sz val="11"/>
        <rFont val="宋体"/>
        <charset val="134"/>
      </rPr>
      <t>农业保险保费补贴</t>
    </r>
  </si>
  <si>
    <r>
      <rPr>
        <sz val="11"/>
        <rFont val="Times New Roman"/>
        <charset val="134"/>
      </rPr>
      <t xml:space="preserve">      </t>
    </r>
    <r>
      <rPr>
        <sz val="11"/>
        <rFont val="宋体"/>
        <charset val="134"/>
      </rPr>
      <t>创业担保贷款贴息</t>
    </r>
  </si>
  <si>
    <r>
      <rPr>
        <sz val="11"/>
        <rFont val="Times New Roman"/>
        <charset val="134"/>
      </rPr>
      <t xml:space="preserve">      </t>
    </r>
    <r>
      <rPr>
        <sz val="11"/>
        <rFont val="宋体"/>
        <charset val="134"/>
      </rPr>
      <t>补充创业担保贷款基金</t>
    </r>
  </si>
  <si>
    <r>
      <rPr>
        <sz val="11"/>
        <rFont val="Times New Roman"/>
        <charset val="134"/>
      </rPr>
      <t xml:space="preserve">      </t>
    </r>
    <r>
      <rPr>
        <sz val="11"/>
        <rFont val="宋体"/>
        <charset val="134"/>
      </rPr>
      <t>其他普惠金融发展</t>
    </r>
  </si>
  <si>
    <r>
      <rPr>
        <sz val="11"/>
        <rFont val="Times New Roman"/>
        <charset val="134"/>
      </rPr>
      <t xml:space="preserve">    </t>
    </r>
    <r>
      <rPr>
        <sz val="11"/>
        <rFont val="宋体"/>
        <charset val="134"/>
      </rPr>
      <t>目标价格补贴</t>
    </r>
  </si>
  <si>
    <r>
      <rPr>
        <sz val="11"/>
        <rFont val="Times New Roman"/>
        <charset val="134"/>
      </rPr>
      <t xml:space="preserve">      </t>
    </r>
    <r>
      <rPr>
        <sz val="11"/>
        <rFont val="宋体"/>
        <charset val="134"/>
      </rPr>
      <t>棉花目标价格补贴</t>
    </r>
  </si>
  <si>
    <r>
      <rPr>
        <sz val="11"/>
        <rFont val="Times New Roman"/>
        <charset val="134"/>
      </rPr>
      <t xml:space="preserve">      </t>
    </r>
    <r>
      <rPr>
        <sz val="11"/>
        <rFont val="宋体"/>
        <charset val="134"/>
      </rPr>
      <t>其他目标价格补贴</t>
    </r>
  </si>
  <si>
    <r>
      <rPr>
        <sz val="11"/>
        <rFont val="Times New Roman"/>
        <charset val="134"/>
      </rPr>
      <t xml:space="preserve">    </t>
    </r>
    <r>
      <rPr>
        <sz val="11"/>
        <rFont val="宋体"/>
        <charset val="134"/>
      </rPr>
      <t>其他农林水</t>
    </r>
  </si>
  <si>
    <r>
      <rPr>
        <sz val="11"/>
        <rFont val="Times New Roman"/>
        <charset val="134"/>
      </rPr>
      <t xml:space="preserve">      </t>
    </r>
    <r>
      <rPr>
        <sz val="11"/>
        <rFont val="宋体"/>
        <charset val="134"/>
      </rPr>
      <t>化解其他公益性乡村债务</t>
    </r>
  </si>
  <si>
    <r>
      <rPr>
        <sz val="11"/>
        <rFont val="Times New Roman"/>
        <charset val="134"/>
      </rPr>
      <t xml:space="preserve">      </t>
    </r>
    <r>
      <rPr>
        <sz val="11"/>
        <rFont val="宋体"/>
        <charset val="134"/>
      </rPr>
      <t>其他农林水</t>
    </r>
  </si>
  <si>
    <r>
      <rPr>
        <sz val="11"/>
        <rFont val="Times New Roman"/>
        <charset val="134"/>
      </rPr>
      <t xml:space="preserve"> </t>
    </r>
    <r>
      <rPr>
        <sz val="11"/>
        <rFont val="宋体"/>
        <charset val="134"/>
      </rPr>
      <t>十三、</t>
    </r>
    <r>
      <rPr>
        <sz val="11"/>
        <rFont val="Times New Roman"/>
        <charset val="134"/>
      </rPr>
      <t xml:space="preserve"> </t>
    </r>
    <r>
      <rPr>
        <sz val="11"/>
        <rFont val="宋体"/>
        <charset val="134"/>
      </rPr>
      <t>交通运输支出</t>
    </r>
  </si>
  <si>
    <r>
      <rPr>
        <sz val="11"/>
        <rFont val="Times New Roman"/>
        <charset val="134"/>
      </rPr>
      <t xml:space="preserve">    </t>
    </r>
    <r>
      <rPr>
        <sz val="11"/>
        <rFont val="宋体"/>
        <charset val="134"/>
      </rPr>
      <t>公路水路运输</t>
    </r>
  </si>
  <si>
    <r>
      <rPr>
        <sz val="11"/>
        <rFont val="Times New Roman"/>
        <charset val="134"/>
      </rPr>
      <t xml:space="preserve">      </t>
    </r>
    <r>
      <rPr>
        <sz val="11"/>
        <rFont val="宋体"/>
        <charset val="134"/>
      </rPr>
      <t>公路建设</t>
    </r>
  </si>
  <si>
    <r>
      <rPr>
        <sz val="11"/>
        <rFont val="Times New Roman"/>
        <charset val="134"/>
      </rPr>
      <t xml:space="preserve">      </t>
    </r>
    <r>
      <rPr>
        <sz val="11"/>
        <rFont val="宋体"/>
        <charset val="134"/>
      </rPr>
      <t>公路养护</t>
    </r>
  </si>
  <si>
    <r>
      <rPr>
        <sz val="11"/>
        <rFont val="Times New Roman"/>
        <charset val="134"/>
      </rPr>
      <t xml:space="preserve">      </t>
    </r>
    <r>
      <rPr>
        <sz val="11"/>
        <rFont val="宋体"/>
        <charset val="134"/>
      </rPr>
      <t>交通运输信息化建设</t>
    </r>
  </si>
  <si>
    <r>
      <rPr>
        <sz val="11"/>
        <rFont val="Times New Roman"/>
        <charset val="134"/>
      </rPr>
      <t xml:space="preserve">      </t>
    </r>
    <r>
      <rPr>
        <sz val="11"/>
        <rFont val="宋体"/>
        <charset val="134"/>
      </rPr>
      <t>公路和运输安全</t>
    </r>
  </si>
  <si>
    <r>
      <rPr>
        <sz val="11"/>
        <rFont val="Times New Roman"/>
        <charset val="134"/>
      </rPr>
      <t xml:space="preserve">      </t>
    </r>
    <r>
      <rPr>
        <sz val="11"/>
        <rFont val="宋体"/>
        <charset val="134"/>
      </rPr>
      <t>公路还贷专项</t>
    </r>
  </si>
  <si>
    <r>
      <rPr>
        <sz val="11"/>
        <rFont val="Times New Roman"/>
        <charset val="134"/>
      </rPr>
      <t xml:space="preserve">      </t>
    </r>
    <r>
      <rPr>
        <sz val="11"/>
        <rFont val="宋体"/>
        <charset val="134"/>
      </rPr>
      <t>公路运输管理</t>
    </r>
  </si>
  <si>
    <r>
      <rPr>
        <sz val="11"/>
        <rFont val="Times New Roman"/>
        <charset val="134"/>
      </rPr>
      <t xml:space="preserve">      </t>
    </r>
    <r>
      <rPr>
        <sz val="11"/>
        <rFont val="宋体"/>
        <charset val="134"/>
      </rPr>
      <t>公路和运输技术标准化建设</t>
    </r>
  </si>
  <si>
    <r>
      <rPr>
        <sz val="11"/>
        <rFont val="Times New Roman"/>
        <charset val="134"/>
      </rPr>
      <t xml:space="preserve">      </t>
    </r>
    <r>
      <rPr>
        <sz val="11"/>
        <rFont val="宋体"/>
        <charset val="134"/>
      </rPr>
      <t>港口设施</t>
    </r>
  </si>
  <si>
    <r>
      <rPr>
        <sz val="11"/>
        <rFont val="Times New Roman"/>
        <charset val="134"/>
      </rPr>
      <t xml:space="preserve">      </t>
    </r>
    <r>
      <rPr>
        <sz val="11"/>
        <rFont val="宋体"/>
        <charset val="134"/>
      </rPr>
      <t>航道维护</t>
    </r>
  </si>
  <si>
    <r>
      <rPr>
        <sz val="11"/>
        <rFont val="Times New Roman"/>
        <charset val="134"/>
      </rPr>
      <t xml:space="preserve">      </t>
    </r>
    <r>
      <rPr>
        <sz val="11"/>
        <rFont val="宋体"/>
        <charset val="134"/>
      </rPr>
      <t>船舶检验</t>
    </r>
  </si>
  <si>
    <r>
      <rPr>
        <sz val="11"/>
        <rFont val="Times New Roman"/>
        <charset val="134"/>
      </rPr>
      <t xml:space="preserve">      </t>
    </r>
    <r>
      <rPr>
        <sz val="11"/>
        <rFont val="宋体"/>
        <charset val="134"/>
      </rPr>
      <t>救助打捞</t>
    </r>
  </si>
  <si>
    <r>
      <rPr>
        <sz val="11"/>
        <rFont val="Times New Roman"/>
        <charset val="134"/>
      </rPr>
      <t xml:space="preserve">      </t>
    </r>
    <r>
      <rPr>
        <sz val="11"/>
        <rFont val="宋体"/>
        <charset val="134"/>
      </rPr>
      <t>内河运输</t>
    </r>
  </si>
  <si>
    <r>
      <rPr>
        <sz val="11"/>
        <rFont val="Times New Roman"/>
        <charset val="134"/>
      </rPr>
      <t xml:space="preserve">      </t>
    </r>
    <r>
      <rPr>
        <sz val="11"/>
        <rFont val="宋体"/>
        <charset val="134"/>
      </rPr>
      <t>远洋运输</t>
    </r>
  </si>
  <si>
    <r>
      <rPr>
        <sz val="11"/>
        <rFont val="Times New Roman"/>
        <charset val="134"/>
      </rPr>
      <t xml:space="preserve">      </t>
    </r>
    <r>
      <rPr>
        <sz val="11"/>
        <rFont val="宋体"/>
        <charset val="134"/>
      </rPr>
      <t>海事管理</t>
    </r>
  </si>
  <si>
    <r>
      <rPr>
        <sz val="11"/>
        <rFont val="Times New Roman"/>
        <charset val="134"/>
      </rPr>
      <t xml:space="preserve">      </t>
    </r>
    <r>
      <rPr>
        <sz val="11"/>
        <rFont val="宋体"/>
        <charset val="134"/>
      </rPr>
      <t>航标事业发展</t>
    </r>
  </si>
  <si>
    <r>
      <rPr>
        <sz val="11"/>
        <rFont val="Times New Roman"/>
        <charset val="134"/>
      </rPr>
      <t xml:space="preserve">      </t>
    </r>
    <r>
      <rPr>
        <sz val="11"/>
        <rFont val="宋体"/>
        <charset val="134"/>
      </rPr>
      <t>水路运输管理</t>
    </r>
  </si>
  <si>
    <r>
      <rPr>
        <sz val="11"/>
        <rFont val="Times New Roman"/>
        <charset val="134"/>
      </rPr>
      <t xml:space="preserve">      </t>
    </r>
    <r>
      <rPr>
        <sz val="11"/>
        <rFont val="宋体"/>
        <charset val="134"/>
      </rPr>
      <t>口岸建设</t>
    </r>
  </si>
  <si>
    <r>
      <rPr>
        <sz val="11"/>
        <rFont val="Times New Roman"/>
        <charset val="134"/>
      </rPr>
      <t xml:space="preserve">      </t>
    </r>
    <r>
      <rPr>
        <sz val="11"/>
        <rFont val="宋体"/>
        <charset val="134"/>
      </rPr>
      <t>取消政府还贷二级公路收费专项</t>
    </r>
  </si>
  <si>
    <r>
      <rPr>
        <sz val="11"/>
        <rFont val="Times New Roman"/>
        <charset val="134"/>
      </rPr>
      <t xml:space="preserve">      </t>
    </r>
    <r>
      <rPr>
        <sz val="11"/>
        <rFont val="宋体"/>
        <charset val="134"/>
      </rPr>
      <t>其他公路水路运输</t>
    </r>
  </si>
  <si>
    <r>
      <rPr>
        <sz val="11"/>
        <rFont val="Times New Roman"/>
        <charset val="134"/>
      </rPr>
      <t xml:space="preserve">    </t>
    </r>
    <r>
      <rPr>
        <sz val="11"/>
        <rFont val="宋体"/>
        <charset val="134"/>
      </rPr>
      <t>铁路运输</t>
    </r>
  </si>
  <si>
    <r>
      <rPr>
        <sz val="11"/>
        <rFont val="Times New Roman"/>
        <charset val="134"/>
      </rPr>
      <t xml:space="preserve">      </t>
    </r>
    <r>
      <rPr>
        <sz val="11"/>
        <rFont val="宋体"/>
        <charset val="134"/>
      </rPr>
      <t>铁路路网建设</t>
    </r>
  </si>
  <si>
    <r>
      <rPr>
        <sz val="11"/>
        <rFont val="Times New Roman"/>
        <charset val="134"/>
      </rPr>
      <t xml:space="preserve">      </t>
    </r>
    <r>
      <rPr>
        <sz val="11"/>
        <rFont val="宋体"/>
        <charset val="134"/>
      </rPr>
      <t>铁路还贷专项</t>
    </r>
  </si>
  <si>
    <r>
      <rPr>
        <sz val="11"/>
        <rFont val="Times New Roman"/>
        <charset val="134"/>
      </rPr>
      <t xml:space="preserve">      </t>
    </r>
    <r>
      <rPr>
        <sz val="11"/>
        <rFont val="宋体"/>
        <charset val="134"/>
      </rPr>
      <t>铁路安全</t>
    </r>
  </si>
  <si>
    <r>
      <rPr>
        <sz val="11"/>
        <rFont val="Times New Roman"/>
        <charset val="134"/>
      </rPr>
      <t xml:space="preserve">      </t>
    </r>
    <r>
      <rPr>
        <sz val="11"/>
        <rFont val="宋体"/>
        <charset val="134"/>
      </rPr>
      <t>铁路专项运输</t>
    </r>
  </si>
  <si>
    <r>
      <rPr>
        <sz val="11"/>
        <rFont val="Times New Roman"/>
        <charset val="134"/>
      </rPr>
      <t xml:space="preserve">      </t>
    </r>
    <r>
      <rPr>
        <sz val="11"/>
        <rFont val="宋体"/>
        <charset val="134"/>
      </rPr>
      <t>行业监管</t>
    </r>
  </si>
  <si>
    <r>
      <rPr>
        <sz val="11"/>
        <rFont val="Times New Roman"/>
        <charset val="134"/>
      </rPr>
      <t xml:space="preserve">      </t>
    </r>
    <r>
      <rPr>
        <sz val="11"/>
        <rFont val="宋体"/>
        <charset val="134"/>
      </rPr>
      <t>其他铁路运输</t>
    </r>
  </si>
  <si>
    <r>
      <rPr>
        <sz val="11"/>
        <rFont val="Times New Roman"/>
        <charset val="134"/>
      </rPr>
      <t xml:space="preserve">    </t>
    </r>
    <r>
      <rPr>
        <sz val="11"/>
        <rFont val="宋体"/>
        <charset val="134"/>
      </rPr>
      <t>民用航空运输</t>
    </r>
  </si>
  <si>
    <r>
      <rPr>
        <sz val="11"/>
        <rFont val="Times New Roman"/>
        <charset val="134"/>
      </rPr>
      <t xml:space="preserve">      </t>
    </r>
    <r>
      <rPr>
        <sz val="11"/>
        <rFont val="宋体"/>
        <charset val="134"/>
      </rPr>
      <t>机场建设</t>
    </r>
  </si>
  <si>
    <r>
      <rPr>
        <sz val="11"/>
        <rFont val="Times New Roman"/>
        <charset val="134"/>
      </rPr>
      <t xml:space="preserve">      </t>
    </r>
    <r>
      <rPr>
        <sz val="11"/>
        <rFont val="宋体"/>
        <charset val="134"/>
      </rPr>
      <t>空管系统建设</t>
    </r>
  </si>
  <si>
    <r>
      <rPr>
        <sz val="11"/>
        <rFont val="Times New Roman"/>
        <charset val="134"/>
      </rPr>
      <t xml:space="preserve">      </t>
    </r>
    <r>
      <rPr>
        <sz val="11"/>
        <rFont val="宋体"/>
        <charset val="134"/>
      </rPr>
      <t>民航还贷专项</t>
    </r>
  </si>
  <si>
    <r>
      <rPr>
        <sz val="11"/>
        <rFont val="Times New Roman"/>
        <charset val="134"/>
      </rPr>
      <t xml:space="preserve">      </t>
    </r>
    <r>
      <rPr>
        <sz val="11"/>
        <rFont val="宋体"/>
        <charset val="134"/>
      </rPr>
      <t>民用航空安全</t>
    </r>
  </si>
  <si>
    <r>
      <rPr>
        <sz val="11"/>
        <rFont val="Times New Roman"/>
        <charset val="134"/>
      </rPr>
      <t xml:space="preserve">      </t>
    </r>
    <r>
      <rPr>
        <sz val="11"/>
        <rFont val="宋体"/>
        <charset val="134"/>
      </rPr>
      <t>民航专项运输</t>
    </r>
  </si>
  <si>
    <r>
      <rPr>
        <sz val="11"/>
        <rFont val="Times New Roman"/>
        <charset val="134"/>
      </rPr>
      <t xml:space="preserve">      </t>
    </r>
    <r>
      <rPr>
        <sz val="11"/>
        <rFont val="宋体"/>
        <charset val="134"/>
      </rPr>
      <t>其他民用航空运输</t>
    </r>
  </si>
  <si>
    <r>
      <rPr>
        <sz val="11"/>
        <rFont val="Times New Roman"/>
        <charset val="134"/>
      </rPr>
      <t xml:space="preserve">    </t>
    </r>
    <r>
      <rPr>
        <sz val="11"/>
        <rFont val="宋体"/>
        <charset val="134"/>
      </rPr>
      <t>成品油价格改革对交通运输的补贴</t>
    </r>
  </si>
  <si>
    <r>
      <rPr>
        <sz val="11"/>
        <rFont val="Times New Roman"/>
        <charset val="134"/>
      </rPr>
      <t xml:space="preserve">      </t>
    </r>
    <r>
      <rPr>
        <sz val="11"/>
        <rFont val="宋体"/>
        <charset val="134"/>
      </rPr>
      <t>对城市公交的补贴</t>
    </r>
  </si>
  <si>
    <r>
      <rPr>
        <sz val="11"/>
        <rFont val="Times New Roman"/>
        <charset val="134"/>
      </rPr>
      <t xml:space="preserve">      </t>
    </r>
    <r>
      <rPr>
        <sz val="11"/>
        <rFont val="宋体"/>
        <charset val="134"/>
      </rPr>
      <t>对农村道路客运的补贴</t>
    </r>
  </si>
  <si>
    <r>
      <rPr>
        <sz val="11"/>
        <rFont val="Times New Roman"/>
        <charset val="134"/>
      </rPr>
      <t xml:space="preserve">      </t>
    </r>
    <r>
      <rPr>
        <sz val="11"/>
        <rFont val="宋体"/>
        <charset val="134"/>
      </rPr>
      <t>对出租车的补贴</t>
    </r>
  </si>
  <si>
    <r>
      <rPr>
        <sz val="11"/>
        <rFont val="Times New Roman"/>
        <charset val="134"/>
      </rPr>
      <t xml:space="preserve">      </t>
    </r>
    <r>
      <rPr>
        <sz val="11"/>
        <rFont val="宋体"/>
        <charset val="134"/>
      </rPr>
      <t>成品油价格改革补贴其他</t>
    </r>
  </si>
  <si>
    <r>
      <rPr>
        <sz val="11"/>
        <rFont val="Times New Roman"/>
        <charset val="134"/>
      </rPr>
      <t xml:space="preserve">    </t>
    </r>
    <r>
      <rPr>
        <sz val="11"/>
        <rFont val="宋体"/>
        <charset val="134"/>
      </rPr>
      <t>邮政业</t>
    </r>
  </si>
  <si>
    <r>
      <rPr>
        <sz val="11"/>
        <rFont val="Times New Roman"/>
        <charset val="134"/>
      </rPr>
      <t xml:space="preserve">      </t>
    </r>
    <r>
      <rPr>
        <sz val="11"/>
        <rFont val="宋体"/>
        <charset val="134"/>
      </rPr>
      <t>邮政普遍服务与特殊服务</t>
    </r>
  </si>
  <si>
    <r>
      <rPr>
        <sz val="11"/>
        <rFont val="Times New Roman"/>
        <charset val="134"/>
      </rPr>
      <t xml:space="preserve">      </t>
    </r>
    <r>
      <rPr>
        <sz val="11"/>
        <rFont val="宋体"/>
        <charset val="134"/>
      </rPr>
      <t>其他邮政业</t>
    </r>
  </si>
  <si>
    <r>
      <rPr>
        <sz val="11"/>
        <rFont val="Times New Roman"/>
        <charset val="134"/>
      </rPr>
      <t xml:space="preserve">    </t>
    </r>
    <r>
      <rPr>
        <sz val="11"/>
        <rFont val="宋体"/>
        <charset val="134"/>
      </rPr>
      <t>车辆购置税</t>
    </r>
  </si>
  <si>
    <r>
      <rPr>
        <sz val="11"/>
        <rFont val="Times New Roman"/>
        <charset val="134"/>
      </rPr>
      <t xml:space="preserve">      </t>
    </r>
    <r>
      <rPr>
        <sz val="11"/>
        <rFont val="宋体"/>
        <charset val="134"/>
      </rPr>
      <t>车辆购置税用于公路等基础设施建设</t>
    </r>
  </si>
  <si>
    <r>
      <rPr>
        <sz val="11"/>
        <rFont val="Times New Roman"/>
        <charset val="134"/>
      </rPr>
      <t xml:space="preserve">      </t>
    </r>
    <r>
      <rPr>
        <sz val="11"/>
        <rFont val="宋体"/>
        <charset val="134"/>
      </rPr>
      <t>车辆购置税用于农村公路建设</t>
    </r>
  </si>
  <si>
    <r>
      <rPr>
        <sz val="11"/>
        <rFont val="Times New Roman"/>
        <charset val="134"/>
      </rPr>
      <t xml:space="preserve">      </t>
    </r>
    <r>
      <rPr>
        <sz val="11"/>
        <rFont val="宋体"/>
        <charset val="134"/>
      </rPr>
      <t>车辆购置税用于老旧汽车报废更新补贴</t>
    </r>
  </si>
  <si>
    <r>
      <rPr>
        <sz val="11"/>
        <rFont val="Times New Roman"/>
        <charset val="134"/>
      </rPr>
      <t xml:space="preserve">      </t>
    </r>
    <r>
      <rPr>
        <sz val="11"/>
        <rFont val="宋体"/>
        <charset val="134"/>
      </rPr>
      <t>车辆购置税其他</t>
    </r>
  </si>
  <si>
    <r>
      <rPr>
        <sz val="11"/>
        <rFont val="Times New Roman"/>
        <charset val="134"/>
      </rPr>
      <t xml:space="preserve">    </t>
    </r>
    <r>
      <rPr>
        <sz val="11"/>
        <rFont val="宋体"/>
        <charset val="134"/>
      </rPr>
      <t>其他交通运输</t>
    </r>
  </si>
  <si>
    <r>
      <rPr>
        <sz val="11"/>
        <rFont val="Times New Roman"/>
        <charset val="134"/>
      </rPr>
      <t xml:space="preserve">      </t>
    </r>
    <r>
      <rPr>
        <sz val="11"/>
        <rFont val="宋体"/>
        <charset val="134"/>
      </rPr>
      <t>公共交通运营补助</t>
    </r>
  </si>
  <si>
    <r>
      <rPr>
        <sz val="11"/>
        <rFont val="Times New Roman"/>
        <charset val="134"/>
      </rPr>
      <t xml:space="preserve">      </t>
    </r>
    <r>
      <rPr>
        <sz val="11"/>
        <rFont val="宋体"/>
        <charset val="134"/>
      </rPr>
      <t>其他交通运输</t>
    </r>
  </si>
  <si>
    <r>
      <rPr>
        <sz val="11"/>
        <rFont val="Times New Roman"/>
        <charset val="134"/>
      </rPr>
      <t xml:space="preserve">  </t>
    </r>
    <r>
      <rPr>
        <sz val="11"/>
        <rFont val="宋体"/>
        <charset val="134"/>
      </rPr>
      <t>十四、资源勘探信息等支出</t>
    </r>
  </si>
  <si>
    <r>
      <rPr>
        <sz val="11"/>
        <rFont val="Times New Roman"/>
        <charset val="134"/>
      </rPr>
      <t xml:space="preserve">    </t>
    </r>
    <r>
      <rPr>
        <sz val="11"/>
        <rFont val="宋体"/>
        <charset val="134"/>
      </rPr>
      <t>资源勘探开发</t>
    </r>
  </si>
  <si>
    <r>
      <rPr>
        <sz val="11"/>
        <rFont val="Times New Roman"/>
        <charset val="134"/>
      </rPr>
      <t xml:space="preserve">      </t>
    </r>
    <r>
      <rPr>
        <sz val="11"/>
        <rFont val="宋体"/>
        <charset val="134"/>
      </rPr>
      <t>煤炭勘探开采和洗选</t>
    </r>
  </si>
  <si>
    <r>
      <rPr>
        <sz val="11"/>
        <rFont val="Times New Roman"/>
        <charset val="134"/>
      </rPr>
      <t xml:space="preserve">      </t>
    </r>
    <r>
      <rPr>
        <sz val="11"/>
        <rFont val="宋体"/>
        <charset val="134"/>
      </rPr>
      <t>石油和天然气勘探开采</t>
    </r>
  </si>
  <si>
    <r>
      <rPr>
        <sz val="11"/>
        <rFont val="Times New Roman"/>
        <charset val="134"/>
      </rPr>
      <t xml:space="preserve">      </t>
    </r>
    <r>
      <rPr>
        <sz val="11"/>
        <rFont val="宋体"/>
        <charset val="134"/>
      </rPr>
      <t>黑色金属矿勘探和采选</t>
    </r>
  </si>
  <si>
    <r>
      <rPr>
        <sz val="11"/>
        <rFont val="Times New Roman"/>
        <charset val="134"/>
      </rPr>
      <t xml:space="preserve">      </t>
    </r>
    <r>
      <rPr>
        <sz val="11"/>
        <rFont val="宋体"/>
        <charset val="134"/>
      </rPr>
      <t>有色金属矿勘探和采选</t>
    </r>
  </si>
  <si>
    <r>
      <rPr>
        <sz val="11"/>
        <rFont val="Times New Roman"/>
        <charset val="134"/>
      </rPr>
      <t xml:space="preserve">      </t>
    </r>
    <r>
      <rPr>
        <sz val="11"/>
        <rFont val="宋体"/>
        <charset val="134"/>
      </rPr>
      <t>非金属矿勘探和采选</t>
    </r>
  </si>
  <si>
    <r>
      <rPr>
        <sz val="11"/>
        <rFont val="Times New Roman"/>
        <charset val="134"/>
      </rPr>
      <t xml:space="preserve">      </t>
    </r>
    <r>
      <rPr>
        <sz val="11"/>
        <rFont val="宋体"/>
        <charset val="134"/>
      </rPr>
      <t>其他资源勘探业</t>
    </r>
  </si>
  <si>
    <r>
      <rPr>
        <sz val="11"/>
        <rFont val="Times New Roman"/>
        <charset val="134"/>
      </rPr>
      <t xml:space="preserve">    </t>
    </r>
    <r>
      <rPr>
        <sz val="11"/>
        <rFont val="宋体"/>
        <charset val="134"/>
      </rPr>
      <t>制造业</t>
    </r>
  </si>
  <si>
    <r>
      <rPr>
        <sz val="11"/>
        <rFont val="Times New Roman"/>
        <charset val="134"/>
      </rPr>
      <t xml:space="preserve">      </t>
    </r>
    <r>
      <rPr>
        <sz val="11"/>
        <rFont val="宋体"/>
        <charset val="134"/>
      </rPr>
      <t>纺织业</t>
    </r>
  </si>
  <si>
    <r>
      <rPr>
        <sz val="11"/>
        <rFont val="Times New Roman"/>
        <charset val="134"/>
      </rPr>
      <t xml:space="preserve">      </t>
    </r>
    <r>
      <rPr>
        <sz val="11"/>
        <rFont val="宋体"/>
        <charset val="134"/>
      </rPr>
      <t>医药制造业</t>
    </r>
  </si>
  <si>
    <r>
      <rPr>
        <sz val="11"/>
        <rFont val="Times New Roman"/>
        <charset val="134"/>
      </rPr>
      <t xml:space="preserve">      </t>
    </r>
    <r>
      <rPr>
        <sz val="11"/>
        <rFont val="宋体"/>
        <charset val="134"/>
      </rPr>
      <t>非金属矿物制品业</t>
    </r>
  </si>
  <si>
    <r>
      <rPr>
        <sz val="11"/>
        <rFont val="Times New Roman"/>
        <charset val="134"/>
      </rPr>
      <t xml:space="preserve">      </t>
    </r>
    <r>
      <rPr>
        <sz val="11"/>
        <rFont val="宋体"/>
        <charset val="134"/>
      </rPr>
      <t>通信设备、计算机及其他电子设备制造业</t>
    </r>
  </si>
  <si>
    <r>
      <rPr>
        <sz val="11"/>
        <rFont val="Times New Roman"/>
        <charset val="134"/>
      </rPr>
      <t xml:space="preserve">      </t>
    </r>
    <r>
      <rPr>
        <sz val="11"/>
        <rFont val="宋体"/>
        <charset val="134"/>
      </rPr>
      <t>交通运输设备制造业</t>
    </r>
  </si>
  <si>
    <r>
      <rPr>
        <sz val="11"/>
        <rFont val="Times New Roman"/>
        <charset val="134"/>
      </rPr>
      <t xml:space="preserve">      </t>
    </r>
    <r>
      <rPr>
        <sz val="11"/>
        <rFont val="宋体"/>
        <charset val="134"/>
      </rPr>
      <t>电气机械及器材制造业</t>
    </r>
  </si>
  <si>
    <r>
      <rPr>
        <sz val="11"/>
        <rFont val="Times New Roman"/>
        <charset val="134"/>
      </rPr>
      <t xml:space="preserve">      </t>
    </r>
    <r>
      <rPr>
        <sz val="11"/>
        <rFont val="宋体"/>
        <charset val="134"/>
      </rPr>
      <t>工艺品及其他制造业</t>
    </r>
  </si>
  <si>
    <r>
      <rPr>
        <sz val="11"/>
        <rFont val="Times New Roman"/>
        <charset val="134"/>
      </rPr>
      <t xml:space="preserve">      </t>
    </r>
    <r>
      <rPr>
        <sz val="11"/>
        <rFont val="宋体"/>
        <charset val="134"/>
      </rPr>
      <t>石油加工、炼焦及核燃料加工业</t>
    </r>
  </si>
  <si>
    <r>
      <rPr>
        <sz val="11"/>
        <rFont val="Times New Roman"/>
        <charset val="134"/>
      </rPr>
      <t xml:space="preserve">      </t>
    </r>
    <r>
      <rPr>
        <sz val="11"/>
        <rFont val="宋体"/>
        <charset val="134"/>
      </rPr>
      <t>化学原料及化学制品制造业</t>
    </r>
  </si>
  <si>
    <r>
      <rPr>
        <sz val="11"/>
        <rFont val="Times New Roman"/>
        <charset val="134"/>
      </rPr>
      <t xml:space="preserve">      </t>
    </r>
    <r>
      <rPr>
        <sz val="11"/>
        <rFont val="宋体"/>
        <charset val="134"/>
      </rPr>
      <t>黑色金属冶炼及压延加工业</t>
    </r>
  </si>
  <si>
    <r>
      <rPr>
        <sz val="11"/>
        <rFont val="Times New Roman"/>
        <charset val="134"/>
      </rPr>
      <t xml:space="preserve">      </t>
    </r>
    <r>
      <rPr>
        <sz val="11"/>
        <rFont val="宋体"/>
        <charset val="134"/>
      </rPr>
      <t>有色金属冶炼及压延加工业</t>
    </r>
  </si>
  <si>
    <r>
      <rPr>
        <sz val="11"/>
        <rFont val="Times New Roman"/>
        <charset val="134"/>
      </rPr>
      <t xml:space="preserve">      </t>
    </r>
    <r>
      <rPr>
        <sz val="11"/>
        <rFont val="宋体"/>
        <charset val="134"/>
      </rPr>
      <t>其他制造业</t>
    </r>
  </si>
  <si>
    <r>
      <rPr>
        <sz val="11"/>
        <rFont val="Times New Roman"/>
        <charset val="134"/>
      </rPr>
      <t xml:space="preserve">    </t>
    </r>
    <r>
      <rPr>
        <sz val="11"/>
        <rFont val="宋体"/>
        <charset val="134"/>
      </rPr>
      <t>建筑业</t>
    </r>
  </si>
  <si>
    <r>
      <rPr>
        <sz val="11"/>
        <rFont val="Times New Roman"/>
        <charset val="134"/>
      </rPr>
      <t xml:space="preserve">      </t>
    </r>
    <r>
      <rPr>
        <sz val="11"/>
        <rFont val="宋体"/>
        <charset val="134"/>
      </rPr>
      <t>其他建筑业</t>
    </r>
  </si>
  <si>
    <r>
      <rPr>
        <sz val="11"/>
        <rFont val="Times New Roman"/>
        <charset val="134"/>
      </rPr>
      <t xml:space="preserve">    </t>
    </r>
    <r>
      <rPr>
        <sz val="11"/>
        <rFont val="宋体"/>
        <charset val="134"/>
      </rPr>
      <t>工业和信息产业监管</t>
    </r>
  </si>
  <si>
    <r>
      <rPr>
        <sz val="11"/>
        <rFont val="Times New Roman"/>
        <charset val="134"/>
      </rPr>
      <t xml:space="preserve">      </t>
    </r>
    <r>
      <rPr>
        <sz val="11"/>
        <rFont val="宋体"/>
        <charset val="134"/>
      </rPr>
      <t>战备应急</t>
    </r>
  </si>
  <si>
    <r>
      <rPr>
        <sz val="11"/>
        <rFont val="Times New Roman"/>
        <charset val="134"/>
      </rPr>
      <t xml:space="preserve">      </t>
    </r>
    <r>
      <rPr>
        <sz val="11"/>
        <rFont val="宋体"/>
        <charset val="134"/>
      </rPr>
      <t>信息安全建设</t>
    </r>
  </si>
  <si>
    <r>
      <rPr>
        <sz val="11"/>
        <rFont val="Times New Roman"/>
        <charset val="134"/>
      </rPr>
      <t xml:space="preserve">      </t>
    </r>
    <r>
      <rPr>
        <sz val="11"/>
        <rFont val="宋体"/>
        <charset val="134"/>
      </rPr>
      <t>专用通信</t>
    </r>
  </si>
  <si>
    <r>
      <rPr>
        <sz val="11"/>
        <rFont val="Times New Roman"/>
        <charset val="134"/>
      </rPr>
      <t xml:space="preserve">      </t>
    </r>
    <r>
      <rPr>
        <sz val="11"/>
        <rFont val="宋体"/>
        <charset val="134"/>
      </rPr>
      <t>无线电监管</t>
    </r>
  </si>
  <si>
    <r>
      <rPr>
        <sz val="11"/>
        <rFont val="Times New Roman"/>
        <charset val="134"/>
      </rPr>
      <t xml:space="preserve">      </t>
    </r>
    <r>
      <rPr>
        <sz val="11"/>
        <rFont val="宋体"/>
        <charset val="134"/>
      </rPr>
      <t>工业和信息产业战略研究与标准制定</t>
    </r>
  </si>
  <si>
    <r>
      <rPr>
        <sz val="11"/>
        <rFont val="Times New Roman"/>
        <charset val="134"/>
      </rPr>
      <t xml:space="preserve">      </t>
    </r>
    <r>
      <rPr>
        <sz val="11"/>
        <rFont val="宋体"/>
        <charset val="134"/>
      </rPr>
      <t>工业和信息产业支持</t>
    </r>
  </si>
  <si>
    <r>
      <rPr>
        <sz val="11"/>
        <rFont val="Times New Roman"/>
        <charset val="134"/>
      </rPr>
      <t xml:space="preserve">      </t>
    </r>
    <r>
      <rPr>
        <sz val="11"/>
        <rFont val="宋体"/>
        <charset val="134"/>
      </rPr>
      <t>电子专项工程</t>
    </r>
  </si>
  <si>
    <r>
      <rPr>
        <sz val="11"/>
        <rFont val="Times New Roman"/>
        <charset val="134"/>
      </rPr>
      <t xml:space="preserve">      </t>
    </r>
    <r>
      <rPr>
        <sz val="11"/>
        <rFont val="宋体"/>
        <charset val="134"/>
      </rPr>
      <t>技术基础研究</t>
    </r>
  </si>
  <si>
    <r>
      <rPr>
        <sz val="11"/>
        <rFont val="Times New Roman"/>
        <charset val="134"/>
      </rPr>
      <t xml:space="preserve">      </t>
    </r>
    <r>
      <rPr>
        <sz val="11"/>
        <rFont val="宋体"/>
        <charset val="134"/>
      </rPr>
      <t>其他工业和信息产业监管</t>
    </r>
  </si>
  <si>
    <r>
      <rPr>
        <sz val="11"/>
        <rFont val="Times New Roman"/>
        <charset val="134"/>
      </rPr>
      <t xml:space="preserve">    </t>
    </r>
    <r>
      <rPr>
        <sz val="11"/>
        <rFont val="宋体"/>
        <charset val="134"/>
      </rPr>
      <t>国有资产监管</t>
    </r>
  </si>
  <si>
    <r>
      <rPr>
        <sz val="11"/>
        <rFont val="Times New Roman"/>
        <charset val="134"/>
      </rPr>
      <t xml:space="preserve">      </t>
    </r>
    <r>
      <rPr>
        <sz val="11"/>
        <rFont val="宋体"/>
        <charset val="134"/>
      </rPr>
      <t>国有企业监事会专项</t>
    </r>
  </si>
  <si>
    <r>
      <rPr>
        <sz val="11"/>
        <rFont val="Times New Roman"/>
        <charset val="134"/>
      </rPr>
      <t xml:space="preserve">      </t>
    </r>
    <r>
      <rPr>
        <sz val="11"/>
        <rFont val="宋体"/>
        <charset val="134"/>
      </rPr>
      <t>中央企业专项管理</t>
    </r>
  </si>
  <si>
    <r>
      <rPr>
        <sz val="11"/>
        <rFont val="Times New Roman"/>
        <charset val="134"/>
      </rPr>
      <t xml:space="preserve">      </t>
    </r>
    <r>
      <rPr>
        <sz val="11"/>
        <rFont val="宋体"/>
        <charset val="134"/>
      </rPr>
      <t>其他国有资产监管</t>
    </r>
  </si>
  <si>
    <r>
      <rPr>
        <sz val="11"/>
        <rFont val="Times New Roman"/>
        <charset val="134"/>
      </rPr>
      <t xml:space="preserve">    </t>
    </r>
    <r>
      <rPr>
        <sz val="11"/>
        <rFont val="宋体"/>
        <charset val="134"/>
      </rPr>
      <t>支持中小企业发展和管理</t>
    </r>
  </si>
  <si>
    <r>
      <rPr>
        <sz val="11"/>
        <rFont val="Times New Roman"/>
        <charset val="134"/>
      </rPr>
      <t xml:space="preserve">      </t>
    </r>
    <r>
      <rPr>
        <sz val="11"/>
        <rFont val="宋体"/>
        <charset val="134"/>
      </rPr>
      <t>科技型中小企业技术创新基金</t>
    </r>
  </si>
  <si>
    <r>
      <rPr>
        <sz val="11"/>
        <rFont val="Times New Roman"/>
        <charset val="134"/>
      </rPr>
      <t xml:space="preserve">      </t>
    </r>
    <r>
      <rPr>
        <sz val="11"/>
        <rFont val="宋体"/>
        <charset val="134"/>
      </rPr>
      <t>中小企业发展专项</t>
    </r>
  </si>
  <si>
    <r>
      <rPr>
        <sz val="11"/>
        <rFont val="Times New Roman"/>
        <charset val="134"/>
      </rPr>
      <t xml:space="preserve">      </t>
    </r>
    <r>
      <rPr>
        <sz val="11"/>
        <rFont val="宋体"/>
        <charset val="134"/>
      </rPr>
      <t>其他支持中小企业发展和管理</t>
    </r>
  </si>
  <si>
    <r>
      <rPr>
        <sz val="11"/>
        <rFont val="Times New Roman"/>
        <charset val="134"/>
      </rPr>
      <t xml:space="preserve">    </t>
    </r>
    <r>
      <rPr>
        <sz val="11"/>
        <rFont val="宋体"/>
        <charset val="134"/>
      </rPr>
      <t>其他资源勘探信息等</t>
    </r>
  </si>
  <si>
    <r>
      <rPr>
        <sz val="11"/>
        <rFont val="Times New Roman"/>
        <charset val="134"/>
      </rPr>
      <t xml:space="preserve">      </t>
    </r>
    <r>
      <rPr>
        <sz val="11"/>
        <rFont val="宋体"/>
        <charset val="134"/>
      </rPr>
      <t>黄金事务</t>
    </r>
  </si>
  <si>
    <r>
      <rPr>
        <sz val="11"/>
        <rFont val="Times New Roman"/>
        <charset val="134"/>
      </rPr>
      <t xml:space="preserve">      </t>
    </r>
    <r>
      <rPr>
        <sz val="11"/>
        <rFont val="宋体"/>
        <charset val="134"/>
      </rPr>
      <t>技术改造</t>
    </r>
  </si>
  <si>
    <r>
      <rPr>
        <sz val="11"/>
        <rFont val="Times New Roman"/>
        <charset val="134"/>
      </rPr>
      <t xml:space="preserve">      </t>
    </r>
    <r>
      <rPr>
        <sz val="11"/>
        <rFont val="宋体"/>
        <charset val="134"/>
      </rPr>
      <t>中药材扶持资金</t>
    </r>
  </si>
  <si>
    <r>
      <rPr>
        <sz val="11"/>
        <rFont val="Times New Roman"/>
        <charset val="134"/>
      </rPr>
      <t xml:space="preserve">      </t>
    </r>
    <r>
      <rPr>
        <sz val="11"/>
        <rFont val="宋体"/>
        <charset val="134"/>
      </rPr>
      <t>重点产业振兴和技术改造项目贷款贴息</t>
    </r>
  </si>
  <si>
    <r>
      <rPr>
        <sz val="11"/>
        <rFont val="Times New Roman"/>
        <charset val="134"/>
      </rPr>
      <t xml:space="preserve">      </t>
    </r>
    <r>
      <rPr>
        <sz val="11"/>
        <rFont val="宋体"/>
        <charset val="134"/>
      </rPr>
      <t>其他资源勘探信息等</t>
    </r>
  </si>
  <si>
    <r>
      <rPr>
        <sz val="11"/>
        <rFont val="Times New Roman"/>
        <charset val="134"/>
      </rPr>
      <t xml:space="preserve">  </t>
    </r>
    <r>
      <rPr>
        <sz val="11"/>
        <rFont val="宋体"/>
        <charset val="134"/>
      </rPr>
      <t>十五、商业服务业等支出</t>
    </r>
  </si>
  <si>
    <r>
      <rPr>
        <sz val="11"/>
        <rFont val="Times New Roman"/>
        <charset val="134"/>
      </rPr>
      <t xml:space="preserve">    </t>
    </r>
    <r>
      <rPr>
        <sz val="11"/>
        <rFont val="宋体"/>
        <charset val="134"/>
      </rPr>
      <t>商业流通事务</t>
    </r>
  </si>
  <si>
    <r>
      <rPr>
        <sz val="11"/>
        <rFont val="Times New Roman"/>
        <charset val="134"/>
      </rPr>
      <t xml:space="preserve">      </t>
    </r>
    <r>
      <rPr>
        <sz val="11"/>
        <rFont val="宋体"/>
        <charset val="134"/>
      </rPr>
      <t>食品流通安全补贴</t>
    </r>
  </si>
  <si>
    <r>
      <rPr>
        <sz val="11"/>
        <rFont val="Times New Roman"/>
        <charset val="134"/>
      </rPr>
      <t xml:space="preserve">      </t>
    </r>
    <r>
      <rPr>
        <sz val="11"/>
        <rFont val="宋体"/>
        <charset val="134"/>
      </rPr>
      <t>市场监测及信息管理</t>
    </r>
  </si>
  <si>
    <r>
      <rPr>
        <sz val="11"/>
        <rFont val="Times New Roman"/>
        <charset val="134"/>
      </rPr>
      <t xml:space="preserve">      </t>
    </r>
    <r>
      <rPr>
        <sz val="11"/>
        <rFont val="宋体"/>
        <charset val="134"/>
      </rPr>
      <t>民贸企业补贴</t>
    </r>
  </si>
  <si>
    <r>
      <rPr>
        <sz val="11"/>
        <rFont val="Times New Roman"/>
        <charset val="134"/>
      </rPr>
      <t xml:space="preserve">      </t>
    </r>
    <r>
      <rPr>
        <sz val="11"/>
        <rFont val="宋体"/>
        <charset val="134"/>
      </rPr>
      <t>民贸民品贷款贴息</t>
    </r>
  </si>
  <si>
    <r>
      <rPr>
        <sz val="11"/>
        <rFont val="Times New Roman"/>
        <charset val="134"/>
      </rPr>
      <t xml:space="preserve">      </t>
    </r>
    <r>
      <rPr>
        <sz val="11"/>
        <rFont val="宋体"/>
        <charset val="134"/>
      </rPr>
      <t>其他商业流通事务</t>
    </r>
  </si>
  <si>
    <r>
      <rPr>
        <sz val="11"/>
        <rFont val="Times New Roman"/>
        <charset val="134"/>
      </rPr>
      <t xml:space="preserve">    </t>
    </r>
    <r>
      <rPr>
        <sz val="11"/>
        <rFont val="宋体"/>
        <charset val="134"/>
      </rPr>
      <t>涉外发展服务</t>
    </r>
  </si>
  <si>
    <r>
      <rPr>
        <sz val="11"/>
        <rFont val="Times New Roman"/>
        <charset val="134"/>
      </rPr>
      <t xml:space="preserve">      </t>
    </r>
    <r>
      <rPr>
        <sz val="11"/>
        <rFont val="宋体"/>
        <charset val="134"/>
      </rPr>
      <t>外商投资环境建设补助资金</t>
    </r>
  </si>
  <si>
    <r>
      <rPr>
        <sz val="11"/>
        <rFont val="Times New Roman"/>
        <charset val="134"/>
      </rPr>
      <t xml:space="preserve">      </t>
    </r>
    <r>
      <rPr>
        <sz val="11"/>
        <rFont val="宋体"/>
        <charset val="134"/>
      </rPr>
      <t>其他涉外发展服务</t>
    </r>
  </si>
  <si>
    <r>
      <rPr>
        <sz val="11"/>
        <rFont val="Times New Roman"/>
        <charset val="134"/>
      </rPr>
      <t xml:space="preserve">    </t>
    </r>
    <r>
      <rPr>
        <sz val="11"/>
        <rFont val="宋体"/>
        <charset val="134"/>
      </rPr>
      <t>其他商业服务业等</t>
    </r>
  </si>
  <si>
    <r>
      <rPr>
        <sz val="11"/>
        <rFont val="Times New Roman"/>
        <charset val="134"/>
      </rPr>
      <t xml:space="preserve">      </t>
    </r>
    <r>
      <rPr>
        <sz val="11"/>
        <rFont val="宋体"/>
        <charset val="134"/>
      </rPr>
      <t>服务业基础设施建设</t>
    </r>
  </si>
  <si>
    <r>
      <rPr>
        <sz val="11"/>
        <rFont val="Times New Roman"/>
        <charset val="134"/>
      </rPr>
      <t xml:space="preserve">      </t>
    </r>
    <r>
      <rPr>
        <sz val="11"/>
        <rFont val="宋体"/>
        <charset val="134"/>
      </rPr>
      <t>其他商业服务业等</t>
    </r>
  </si>
  <si>
    <r>
      <rPr>
        <sz val="11"/>
        <rFont val="Times New Roman"/>
        <charset val="134"/>
      </rPr>
      <t xml:space="preserve">  </t>
    </r>
    <r>
      <rPr>
        <sz val="11"/>
        <rFont val="宋体"/>
        <charset val="134"/>
      </rPr>
      <t>十六、金融支出</t>
    </r>
  </si>
  <si>
    <r>
      <rPr>
        <sz val="11"/>
        <rFont val="Times New Roman"/>
        <charset val="134"/>
      </rPr>
      <t xml:space="preserve">    </t>
    </r>
    <r>
      <rPr>
        <sz val="11"/>
        <rFont val="宋体"/>
        <charset val="134"/>
      </rPr>
      <t>金融部门行政</t>
    </r>
  </si>
  <si>
    <r>
      <rPr>
        <sz val="11"/>
        <rFont val="Times New Roman"/>
        <charset val="134"/>
      </rPr>
      <t xml:space="preserve">      </t>
    </r>
    <r>
      <rPr>
        <sz val="11"/>
        <rFont val="宋体"/>
        <charset val="134"/>
      </rPr>
      <t>安全防卫</t>
    </r>
  </si>
  <si>
    <r>
      <rPr>
        <sz val="11"/>
        <rFont val="Times New Roman"/>
        <charset val="134"/>
      </rPr>
      <t xml:space="preserve">      </t>
    </r>
    <r>
      <rPr>
        <sz val="11"/>
        <rFont val="宋体"/>
        <charset val="134"/>
      </rPr>
      <t>金融部门其他行政</t>
    </r>
  </si>
  <si>
    <r>
      <rPr>
        <sz val="11"/>
        <rFont val="Times New Roman"/>
        <charset val="134"/>
      </rPr>
      <t xml:space="preserve">    </t>
    </r>
    <r>
      <rPr>
        <sz val="11"/>
        <rFont val="宋体"/>
        <charset val="134"/>
      </rPr>
      <t>金融部门监管</t>
    </r>
  </si>
  <si>
    <r>
      <rPr>
        <sz val="11"/>
        <rFont val="Times New Roman"/>
        <charset val="134"/>
      </rPr>
      <t xml:space="preserve">      </t>
    </r>
    <r>
      <rPr>
        <sz val="11"/>
        <rFont val="宋体"/>
        <charset val="134"/>
      </rPr>
      <t>货币发行</t>
    </r>
  </si>
  <si>
    <r>
      <rPr>
        <sz val="11"/>
        <rFont val="Times New Roman"/>
        <charset val="134"/>
      </rPr>
      <t xml:space="preserve">      </t>
    </r>
    <r>
      <rPr>
        <sz val="11"/>
        <rFont val="宋体"/>
        <charset val="134"/>
      </rPr>
      <t>金融服务</t>
    </r>
  </si>
  <si>
    <r>
      <rPr>
        <sz val="11"/>
        <rFont val="Times New Roman"/>
        <charset val="134"/>
      </rPr>
      <t xml:space="preserve">      </t>
    </r>
    <r>
      <rPr>
        <sz val="11"/>
        <rFont val="宋体"/>
        <charset val="134"/>
      </rPr>
      <t>反假币</t>
    </r>
  </si>
  <si>
    <r>
      <rPr>
        <sz val="11"/>
        <rFont val="Times New Roman"/>
        <charset val="134"/>
      </rPr>
      <t xml:space="preserve">      </t>
    </r>
    <r>
      <rPr>
        <sz val="11"/>
        <rFont val="宋体"/>
        <charset val="134"/>
      </rPr>
      <t>重点金融机构监管</t>
    </r>
  </si>
  <si>
    <r>
      <rPr>
        <sz val="11"/>
        <rFont val="Times New Roman"/>
        <charset val="134"/>
      </rPr>
      <t xml:space="preserve">      </t>
    </r>
    <r>
      <rPr>
        <sz val="11"/>
        <rFont val="宋体"/>
        <charset val="134"/>
      </rPr>
      <t>金融稽查与案件处理</t>
    </r>
  </si>
  <si>
    <r>
      <rPr>
        <sz val="11"/>
        <rFont val="Times New Roman"/>
        <charset val="134"/>
      </rPr>
      <t xml:space="preserve">      </t>
    </r>
    <r>
      <rPr>
        <sz val="11"/>
        <rFont val="宋体"/>
        <charset val="134"/>
      </rPr>
      <t>金融行业电子化建设</t>
    </r>
  </si>
  <si>
    <r>
      <rPr>
        <sz val="11"/>
        <rFont val="Times New Roman"/>
        <charset val="134"/>
      </rPr>
      <t xml:space="preserve">      </t>
    </r>
    <r>
      <rPr>
        <sz val="11"/>
        <rFont val="宋体"/>
        <charset val="134"/>
      </rPr>
      <t>从业人员资格考试</t>
    </r>
  </si>
  <si>
    <r>
      <rPr>
        <sz val="11"/>
        <rFont val="Times New Roman"/>
        <charset val="134"/>
      </rPr>
      <t xml:space="preserve">      </t>
    </r>
    <r>
      <rPr>
        <sz val="11"/>
        <rFont val="宋体"/>
        <charset val="134"/>
      </rPr>
      <t>反洗钱</t>
    </r>
  </si>
  <si>
    <r>
      <rPr>
        <sz val="11"/>
        <rFont val="Times New Roman"/>
        <charset val="134"/>
      </rPr>
      <t xml:space="preserve">      </t>
    </r>
    <r>
      <rPr>
        <sz val="11"/>
        <rFont val="宋体"/>
        <charset val="134"/>
      </rPr>
      <t>金融部门其他监管</t>
    </r>
  </si>
  <si>
    <r>
      <rPr>
        <sz val="11"/>
        <rFont val="Times New Roman"/>
        <charset val="134"/>
      </rPr>
      <t xml:space="preserve">    </t>
    </r>
    <r>
      <rPr>
        <sz val="11"/>
        <rFont val="宋体"/>
        <charset val="134"/>
      </rPr>
      <t>金融发展</t>
    </r>
  </si>
  <si>
    <r>
      <rPr>
        <sz val="11"/>
        <rFont val="Times New Roman"/>
        <charset val="134"/>
      </rPr>
      <t xml:space="preserve">      </t>
    </r>
    <r>
      <rPr>
        <sz val="11"/>
        <rFont val="宋体"/>
        <charset val="134"/>
      </rPr>
      <t>政策性银行亏损补贴</t>
    </r>
  </si>
  <si>
    <r>
      <rPr>
        <sz val="11"/>
        <rFont val="Times New Roman"/>
        <charset val="134"/>
      </rPr>
      <t xml:space="preserve">      </t>
    </r>
    <r>
      <rPr>
        <sz val="11"/>
        <rFont val="宋体"/>
        <charset val="134"/>
      </rPr>
      <t>利息费用补贴</t>
    </r>
  </si>
  <si>
    <r>
      <rPr>
        <sz val="11"/>
        <rFont val="Times New Roman"/>
        <charset val="134"/>
      </rPr>
      <t xml:space="preserve">      </t>
    </r>
    <r>
      <rPr>
        <sz val="11"/>
        <rFont val="宋体"/>
        <charset val="134"/>
      </rPr>
      <t>补充资本金</t>
    </r>
  </si>
  <si>
    <r>
      <rPr>
        <sz val="11"/>
        <rFont val="Times New Roman"/>
        <charset val="134"/>
      </rPr>
      <t xml:space="preserve">      </t>
    </r>
    <r>
      <rPr>
        <sz val="11"/>
        <rFont val="宋体"/>
        <charset val="134"/>
      </rPr>
      <t>风险基金补助</t>
    </r>
  </si>
  <si>
    <r>
      <rPr>
        <sz val="11"/>
        <rFont val="Times New Roman"/>
        <charset val="134"/>
      </rPr>
      <t xml:space="preserve">      </t>
    </r>
    <r>
      <rPr>
        <sz val="11"/>
        <rFont val="宋体"/>
        <charset val="134"/>
      </rPr>
      <t>其他金融发展</t>
    </r>
  </si>
  <si>
    <r>
      <rPr>
        <sz val="11"/>
        <rFont val="Times New Roman"/>
        <charset val="134"/>
      </rPr>
      <t xml:space="preserve">    </t>
    </r>
    <r>
      <rPr>
        <sz val="11"/>
        <rFont val="宋体"/>
        <charset val="134"/>
      </rPr>
      <t>金融调控</t>
    </r>
  </si>
  <si>
    <r>
      <rPr>
        <sz val="11"/>
        <rFont val="Times New Roman"/>
        <charset val="134"/>
      </rPr>
      <t xml:space="preserve">      </t>
    </r>
    <r>
      <rPr>
        <sz val="11"/>
        <rFont val="宋体"/>
        <charset val="134"/>
      </rPr>
      <t>中央银行亏损补贴</t>
    </r>
  </si>
  <si>
    <r>
      <rPr>
        <sz val="11"/>
        <rFont val="Times New Roman"/>
        <charset val="134"/>
      </rPr>
      <t xml:space="preserve">      </t>
    </r>
    <r>
      <rPr>
        <sz val="11"/>
        <rFont val="宋体"/>
        <charset val="134"/>
      </rPr>
      <t>其他金融调控</t>
    </r>
  </si>
  <si>
    <r>
      <rPr>
        <sz val="11"/>
        <rFont val="Times New Roman"/>
        <charset val="134"/>
      </rPr>
      <t xml:space="preserve">    </t>
    </r>
    <r>
      <rPr>
        <sz val="11"/>
        <rFont val="宋体"/>
        <charset val="134"/>
      </rPr>
      <t>其他金融</t>
    </r>
  </si>
  <si>
    <r>
      <rPr>
        <sz val="11"/>
        <rFont val="Times New Roman"/>
        <charset val="134"/>
      </rPr>
      <t xml:space="preserve">      </t>
    </r>
    <r>
      <rPr>
        <sz val="11"/>
        <rFont val="宋体"/>
        <charset val="134"/>
      </rPr>
      <t>其他金融</t>
    </r>
  </si>
  <si>
    <r>
      <rPr>
        <sz val="11"/>
        <rFont val="Times New Roman"/>
        <charset val="134"/>
      </rPr>
      <t xml:space="preserve">  </t>
    </r>
    <r>
      <rPr>
        <sz val="11"/>
        <rFont val="宋体"/>
        <charset val="134"/>
      </rPr>
      <t>十七、援助其他地区支出</t>
    </r>
  </si>
  <si>
    <r>
      <rPr>
        <sz val="11"/>
        <rFont val="Times New Roman"/>
        <charset val="134"/>
      </rPr>
      <t xml:space="preserve">    </t>
    </r>
    <r>
      <rPr>
        <sz val="11"/>
        <rFont val="宋体"/>
        <charset val="134"/>
      </rPr>
      <t>一般公共服务</t>
    </r>
  </si>
  <si>
    <r>
      <rPr>
        <sz val="11"/>
        <rFont val="Times New Roman"/>
        <charset val="134"/>
      </rPr>
      <t xml:space="preserve">    </t>
    </r>
    <r>
      <rPr>
        <sz val="11"/>
        <rFont val="宋体"/>
        <charset val="134"/>
      </rPr>
      <t>教育</t>
    </r>
  </si>
  <si>
    <r>
      <rPr>
        <sz val="11"/>
        <rFont val="Times New Roman"/>
        <charset val="134"/>
      </rPr>
      <t xml:space="preserve">    </t>
    </r>
    <r>
      <rPr>
        <sz val="11"/>
        <rFont val="宋体"/>
        <charset val="134"/>
      </rPr>
      <t>文化体育与传媒</t>
    </r>
  </si>
  <si>
    <r>
      <rPr>
        <sz val="11"/>
        <rFont val="Times New Roman"/>
        <charset val="134"/>
      </rPr>
      <t xml:space="preserve">    </t>
    </r>
    <r>
      <rPr>
        <sz val="11"/>
        <rFont val="宋体"/>
        <charset val="134"/>
      </rPr>
      <t>医疗卫生</t>
    </r>
  </si>
  <si>
    <r>
      <rPr>
        <sz val="11"/>
        <rFont val="Times New Roman"/>
        <charset val="134"/>
      </rPr>
      <t xml:space="preserve">    </t>
    </r>
    <r>
      <rPr>
        <sz val="11"/>
        <rFont val="宋体"/>
        <charset val="134"/>
      </rPr>
      <t>节能环保</t>
    </r>
  </si>
  <si>
    <r>
      <rPr>
        <sz val="11"/>
        <rFont val="Times New Roman"/>
        <charset val="134"/>
      </rPr>
      <t xml:space="preserve">    </t>
    </r>
    <r>
      <rPr>
        <sz val="11"/>
        <rFont val="宋体"/>
        <charset val="134"/>
      </rPr>
      <t>交通运输</t>
    </r>
  </si>
  <si>
    <r>
      <rPr>
        <sz val="11"/>
        <rFont val="Times New Roman"/>
        <charset val="134"/>
      </rPr>
      <t xml:space="preserve">    </t>
    </r>
    <r>
      <rPr>
        <sz val="11"/>
        <rFont val="宋体"/>
        <charset val="134"/>
      </rPr>
      <t>住房保障</t>
    </r>
  </si>
  <si>
    <r>
      <rPr>
        <sz val="11"/>
        <rFont val="Times New Roman"/>
        <charset val="134"/>
      </rPr>
      <t xml:space="preserve">    </t>
    </r>
    <r>
      <rPr>
        <sz val="11"/>
        <rFont val="宋体"/>
        <charset val="134"/>
      </rPr>
      <t>其他</t>
    </r>
  </si>
  <si>
    <r>
      <rPr>
        <sz val="11"/>
        <rFont val="Times New Roman"/>
        <charset val="134"/>
      </rPr>
      <t xml:space="preserve">  </t>
    </r>
    <r>
      <rPr>
        <sz val="11"/>
        <rFont val="宋体"/>
        <charset val="134"/>
      </rPr>
      <t>十八、自然资源海洋气象等支出</t>
    </r>
  </si>
  <si>
    <r>
      <rPr>
        <sz val="11"/>
        <rFont val="Times New Roman"/>
        <charset val="134"/>
      </rPr>
      <t xml:space="preserve">    </t>
    </r>
    <r>
      <rPr>
        <sz val="11"/>
        <rFont val="宋体"/>
        <charset val="134"/>
      </rPr>
      <t>自然资源事务</t>
    </r>
  </si>
  <si>
    <r>
      <rPr>
        <sz val="11"/>
        <rFont val="Times New Roman"/>
        <charset val="134"/>
      </rPr>
      <t xml:space="preserve">      </t>
    </r>
    <r>
      <rPr>
        <sz val="11"/>
        <rFont val="宋体"/>
        <charset val="134"/>
      </rPr>
      <t>自然资源规划及管理</t>
    </r>
  </si>
  <si>
    <r>
      <rPr>
        <sz val="11"/>
        <rFont val="Times New Roman"/>
        <charset val="134"/>
      </rPr>
      <t xml:space="preserve">      </t>
    </r>
    <r>
      <rPr>
        <sz val="11"/>
        <rFont val="宋体"/>
        <charset val="134"/>
      </rPr>
      <t>土地资源调查</t>
    </r>
  </si>
  <si>
    <r>
      <rPr>
        <sz val="11"/>
        <rFont val="Times New Roman"/>
        <charset val="134"/>
      </rPr>
      <t xml:space="preserve">      </t>
    </r>
    <r>
      <rPr>
        <sz val="11"/>
        <rFont val="宋体"/>
        <charset val="134"/>
      </rPr>
      <t>土地资源利用与保护</t>
    </r>
  </si>
  <si>
    <r>
      <rPr>
        <sz val="11"/>
        <rFont val="Times New Roman"/>
        <charset val="134"/>
      </rPr>
      <t xml:space="preserve">      </t>
    </r>
    <r>
      <rPr>
        <sz val="11"/>
        <rFont val="宋体"/>
        <charset val="134"/>
      </rPr>
      <t>自然资源社会公益服务</t>
    </r>
  </si>
  <si>
    <r>
      <rPr>
        <sz val="11"/>
        <rFont val="Times New Roman"/>
        <charset val="134"/>
      </rPr>
      <t xml:space="preserve">      </t>
    </r>
    <r>
      <rPr>
        <sz val="11"/>
        <rFont val="宋体"/>
        <charset val="134"/>
      </rPr>
      <t>自然资源行业业务管理</t>
    </r>
  </si>
  <si>
    <r>
      <rPr>
        <sz val="11"/>
        <rFont val="Times New Roman"/>
        <charset val="134"/>
      </rPr>
      <t xml:space="preserve">      </t>
    </r>
    <r>
      <rPr>
        <sz val="11"/>
        <rFont val="宋体"/>
        <charset val="134"/>
      </rPr>
      <t>自然资源调查</t>
    </r>
  </si>
  <si>
    <r>
      <rPr>
        <sz val="11"/>
        <rFont val="Times New Roman"/>
        <charset val="134"/>
      </rPr>
      <t xml:space="preserve">      </t>
    </r>
    <r>
      <rPr>
        <sz val="11"/>
        <rFont val="宋体"/>
        <charset val="134"/>
      </rPr>
      <t>国土整治</t>
    </r>
  </si>
  <si>
    <r>
      <rPr>
        <sz val="11"/>
        <rFont val="Times New Roman"/>
        <charset val="134"/>
      </rPr>
      <t xml:space="preserve">      </t>
    </r>
    <r>
      <rPr>
        <sz val="11"/>
        <rFont val="宋体"/>
        <charset val="134"/>
      </rPr>
      <t>土地资源储备</t>
    </r>
  </si>
  <si>
    <r>
      <rPr>
        <sz val="11"/>
        <rFont val="Times New Roman"/>
        <charset val="134"/>
      </rPr>
      <t xml:space="preserve">      </t>
    </r>
    <r>
      <rPr>
        <sz val="11"/>
        <rFont val="宋体"/>
        <charset val="134"/>
      </rPr>
      <t>地质矿产资源与环境调查</t>
    </r>
  </si>
  <si>
    <r>
      <rPr>
        <sz val="11"/>
        <rFont val="Times New Roman"/>
        <charset val="134"/>
      </rPr>
      <t xml:space="preserve">      </t>
    </r>
    <r>
      <rPr>
        <sz val="11"/>
        <rFont val="宋体"/>
        <charset val="134"/>
      </rPr>
      <t>地质矿产资源利用与保护</t>
    </r>
  </si>
  <si>
    <r>
      <rPr>
        <sz val="11"/>
        <rFont val="Times New Roman"/>
        <charset val="134"/>
      </rPr>
      <t xml:space="preserve">      </t>
    </r>
    <r>
      <rPr>
        <sz val="11"/>
        <rFont val="宋体"/>
        <charset val="134"/>
      </rPr>
      <t>地质转产项目财政贴息</t>
    </r>
  </si>
  <si>
    <r>
      <rPr>
        <sz val="11"/>
        <rFont val="Times New Roman"/>
        <charset val="134"/>
      </rPr>
      <t xml:space="preserve">      </t>
    </r>
    <r>
      <rPr>
        <sz val="11"/>
        <rFont val="宋体"/>
        <charset val="134"/>
      </rPr>
      <t>国外风险勘查</t>
    </r>
  </si>
  <si>
    <r>
      <rPr>
        <sz val="11"/>
        <rFont val="Times New Roman"/>
        <charset val="134"/>
      </rPr>
      <t xml:space="preserve">      </t>
    </r>
    <r>
      <rPr>
        <sz val="11"/>
        <rFont val="宋体"/>
        <charset val="134"/>
      </rPr>
      <t>地质勘查基金（周转金</t>
    </r>
    <r>
      <rPr>
        <sz val="11"/>
        <rFont val="Times New Roman"/>
        <charset val="134"/>
      </rPr>
      <t>)</t>
    </r>
  </si>
  <si>
    <r>
      <rPr>
        <sz val="11"/>
        <rFont val="Times New Roman"/>
        <charset val="134"/>
      </rPr>
      <t xml:space="preserve">      </t>
    </r>
    <r>
      <rPr>
        <sz val="11"/>
        <rFont val="宋体"/>
        <charset val="134"/>
      </rPr>
      <t>其他自然资源事务</t>
    </r>
  </si>
  <si>
    <r>
      <rPr>
        <sz val="11"/>
        <rFont val="Times New Roman"/>
        <charset val="134"/>
      </rPr>
      <t xml:space="preserve">    </t>
    </r>
    <r>
      <rPr>
        <sz val="11"/>
        <rFont val="宋体"/>
        <charset val="134"/>
      </rPr>
      <t>海洋管理事务</t>
    </r>
  </si>
  <si>
    <r>
      <rPr>
        <sz val="11"/>
        <rFont val="Times New Roman"/>
        <charset val="134"/>
      </rPr>
      <t xml:space="preserve">      </t>
    </r>
    <r>
      <rPr>
        <sz val="11"/>
        <rFont val="宋体"/>
        <charset val="134"/>
      </rPr>
      <t>海域使用管理</t>
    </r>
  </si>
  <si>
    <r>
      <rPr>
        <sz val="11"/>
        <rFont val="Times New Roman"/>
        <charset val="134"/>
      </rPr>
      <t xml:space="preserve">      </t>
    </r>
    <r>
      <rPr>
        <sz val="11"/>
        <rFont val="宋体"/>
        <charset val="134"/>
      </rPr>
      <t>海洋环境保护与监测</t>
    </r>
  </si>
  <si>
    <r>
      <rPr>
        <sz val="11"/>
        <rFont val="Times New Roman"/>
        <charset val="134"/>
      </rPr>
      <t xml:space="preserve">      </t>
    </r>
    <r>
      <rPr>
        <sz val="11"/>
        <rFont val="宋体"/>
        <charset val="134"/>
      </rPr>
      <t>海洋调查评价</t>
    </r>
  </si>
  <si>
    <r>
      <rPr>
        <sz val="11"/>
        <rFont val="Times New Roman"/>
        <charset val="134"/>
      </rPr>
      <t xml:space="preserve">      </t>
    </r>
    <r>
      <rPr>
        <sz val="11"/>
        <rFont val="宋体"/>
        <charset val="134"/>
      </rPr>
      <t>海洋权益维护</t>
    </r>
  </si>
  <si>
    <r>
      <rPr>
        <sz val="11"/>
        <rFont val="Times New Roman"/>
        <charset val="134"/>
      </rPr>
      <t xml:space="preserve">      </t>
    </r>
    <r>
      <rPr>
        <sz val="11"/>
        <rFont val="宋体"/>
        <charset val="134"/>
      </rPr>
      <t>海洋执法监察</t>
    </r>
  </si>
  <si>
    <r>
      <rPr>
        <sz val="11"/>
        <rFont val="Times New Roman"/>
        <charset val="134"/>
      </rPr>
      <t xml:space="preserve">      </t>
    </r>
    <r>
      <rPr>
        <sz val="11"/>
        <rFont val="宋体"/>
        <charset val="134"/>
      </rPr>
      <t>海洋防灾减灾</t>
    </r>
  </si>
  <si>
    <r>
      <rPr>
        <sz val="11"/>
        <rFont val="Times New Roman"/>
        <charset val="134"/>
      </rPr>
      <t xml:space="preserve">      </t>
    </r>
    <r>
      <rPr>
        <sz val="11"/>
        <rFont val="宋体"/>
        <charset val="134"/>
      </rPr>
      <t>海洋卫星</t>
    </r>
  </si>
  <si>
    <r>
      <rPr>
        <sz val="11"/>
        <rFont val="Times New Roman"/>
        <charset val="134"/>
      </rPr>
      <t xml:space="preserve">      </t>
    </r>
    <r>
      <rPr>
        <sz val="11"/>
        <rFont val="宋体"/>
        <charset val="134"/>
      </rPr>
      <t>极地考察</t>
    </r>
  </si>
  <si>
    <r>
      <rPr>
        <sz val="11"/>
        <rFont val="Times New Roman"/>
        <charset val="134"/>
      </rPr>
      <t xml:space="preserve">      </t>
    </r>
    <r>
      <rPr>
        <sz val="11"/>
        <rFont val="宋体"/>
        <charset val="134"/>
      </rPr>
      <t>海洋矿产资源勘探研究</t>
    </r>
  </si>
  <si>
    <r>
      <rPr>
        <sz val="11"/>
        <rFont val="Times New Roman"/>
        <charset val="134"/>
      </rPr>
      <t xml:space="preserve">      </t>
    </r>
    <r>
      <rPr>
        <sz val="11"/>
        <rFont val="宋体"/>
        <charset val="134"/>
      </rPr>
      <t>海港航标维护</t>
    </r>
  </si>
  <si>
    <r>
      <rPr>
        <sz val="11"/>
        <rFont val="Times New Roman"/>
        <charset val="134"/>
      </rPr>
      <t xml:space="preserve">      </t>
    </r>
    <r>
      <rPr>
        <sz val="11"/>
        <rFont val="宋体"/>
        <charset val="134"/>
      </rPr>
      <t>海水淡化</t>
    </r>
  </si>
  <si>
    <r>
      <rPr>
        <sz val="11"/>
        <rFont val="Times New Roman"/>
        <charset val="134"/>
      </rPr>
      <t xml:space="preserve">      </t>
    </r>
    <r>
      <rPr>
        <sz val="11"/>
        <rFont val="宋体"/>
        <charset val="134"/>
      </rPr>
      <t>无居民海岛使用金</t>
    </r>
  </si>
  <si>
    <r>
      <rPr>
        <sz val="11"/>
        <rFont val="Times New Roman"/>
        <charset val="134"/>
      </rPr>
      <t xml:space="preserve">      </t>
    </r>
    <r>
      <rPr>
        <sz val="11"/>
        <rFont val="宋体"/>
        <charset val="134"/>
      </rPr>
      <t>海岛和海域保护</t>
    </r>
  </si>
  <si>
    <r>
      <rPr>
        <sz val="11"/>
        <rFont val="Times New Roman"/>
        <charset val="134"/>
      </rPr>
      <t xml:space="preserve">      </t>
    </r>
    <r>
      <rPr>
        <sz val="11"/>
        <rFont val="宋体"/>
        <charset val="134"/>
      </rPr>
      <t>其他海洋管理事务</t>
    </r>
  </si>
  <si>
    <r>
      <rPr>
        <sz val="11"/>
        <rFont val="Times New Roman"/>
        <charset val="134"/>
      </rPr>
      <t xml:space="preserve">    </t>
    </r>
    <r>
      <rPr>
        <sz val="11"/>
        <rFont val="宋体"/>
        <charset val="134"/>
      </rPr>
      <t>测绘事务</t>
    </r>
  </si>
  <si>
    <r>
      <rPr>
        <sz val="11"/>
        <rFont val="Times New Roman"/>
        <charset val="134"/>
      </rPr>
      <t xml:space="preserve">      </t>
    </r>
    <r>
      <rPr>
        <sz val="11"/>
        <rFont val="宋体"/>
        <charset val="134"/>
      </rPr>
      <t>基础测绘</t>
    </r>
  </si>
  <si>
    <r>
      <rPr>
        <sz val="11"/>
        <rFont val="Times New Roman"/>
        <charset val="134"/>
      </rPr>
      <t xml:space="preserve">      </t>
    </r>
    <r>
      <rPr>
        <sz val="11"/>
        <rFont val="宋体"/>
        <charset val="134"/>
      </rPr>
      <t>航空摄影</t>
    </r>
  </si>
  <si>
    <r>
      <rPr>
        <sz val="11"/>
        <rFont val="Times New Roman"/>
        <charset val="134"/>
      </rPr>
      <t xml:space="preserve">      </t>
    </r>
    <r>
      <rPr>
        <sz val="11"/>
        <rFont val="宋体"/>
        <charset val="134"/>
      </rPr>
      <t>测绘工程建设</t>
    </r>
  </si>
  <si>
    <r>
      <rPr>
        <sz val="11"/>
        <rFont val="Times New Roman"/>
        <charset val="134"/>
      </rPr>
      <t xml:space="preserve">      </t>
    </r>
    <r>
      <rPr>
        <sz val="11"/>
        <rFont val="宋体"/>
        <charset val="134"/>
      </rPr>
      <t>其他测绘事务</t>
    </r>
  </si>
  <si>
    <r>
      <rPr>
        <sz val="11"/>
        <rFont val="Times New Roman"/>
        <charset val="134"/>
      </rPr>
      <t xml:space="preserve">    </t>
    </r>
    <r>
      <rPr>
        <sz val="11"/>
        <rFont val="宋体"/>
        <charset val="134"/>
      </rPr>
      <t>气象事务</t>
    </r>
  </si>
  <si>
    <r>
      <rPr>
        <sz val="11"/>
        <rFont val="Times New Roman"/>
        <charset val="134"/>
      </rPr>
      <t xml:space="preserve">      </t>
    </r>
    <r>
      <rPr>
        <sz val="11"/>
        <rFont val="宋体"/>
        <charset val="134"/>
      </rPr>
      <t>气象事业机构</t>
    </r>
  </si>
  <si>
    <r>
      <rPr>
        <sz val="11"/>
        <rFont val="Times New Roman"/>
        <charset val="134"/>
      </rPr>
      <t xml:space="preserve">      </t>
    </r>
    <r>
      <rPr>
        <sz val="11"/>
        <rFont val="宋体"/>
        <charset val="134"/>
      </rPr>
      <t>气象探测</t>
    </r>
  </si>
  <si>
    <r>
      <rPr>
        <sz val="11"/>
        <rFont val="Times New Roman"/>
        <charset val="134"/>
      </rPr>
      <t xml:space="preserve">      </t>
    </r>
    <r>
      <rPr>
        <sz val="11"/>
        <rFont val="宋体"/>
        <charset val="134"/>
      </rPr>
      <t>气象信息传输及管理</t>
    </r>
  </si>
  <si>
    <r>
      <rPr>
        <sz val="11"/>
        <rFont val="Times New Roman"/>
        <charset val="134"/>
      </rPr>
      <t xml:space="preserve">      </t>
    </r>
    <r>
      <rPr>
        <sz val="11"/>
        <rFont val="宋体"/>
        <charset val="134"/>
      </rPr>
      <t>气象预报预测</t>
    </r>
  </si>
  <si>
    <r>
      <rPr>
        <sz val="11"/>
        <rFont val="Times New Roman"/>
        <charset val="134"/>
      </rPr>
      <t xml:space="preserve">      </t>
    </r>
    <r>
      <rPr>
        <sz val="11"/>
        <rFont val="宋体"/>
        <charset val="134"/>
      </rPr>
      <t>气象服务</t>
    </r>
  </si>
  <si>
    <r>
      <rPr>
        <sz val="11"/>
        <rFont val="Times New Roman"/>
        <charset val="134"/>
      </rPr>
      <t xml:space="preserve">      </t>
    </r>
    <r>
      <rPr>
        <sz val="11"/>
        <rFont val="宋体"/>
        <charset val="134"/>
      </rPr>
      <t>气象装备保障维护</t>
    </r>
  </si>
  <si>
    <r>
      <rPr>
        <sz val="11"/>
        <rFont val="Times New Roman"/>
        <charset val="134"/>
      </rPr>
      <t xml:space="preserve">      </t>
    </r>
    <r>
      <rPr>
        <sz val="11"/>
        <rFont val="宋体"/>
        <charset val="134"/>
      </rPr>
      <t>气象基础设施建设与维修</t>
    </r>
  </si>
  <si>
    <r>
      <rPr>
        <sz val="11"/>
        <rFont val="Times New Roman"/>
        <charset val="134"/>
      </rPr>
      <t xml:space="preserve">      </t>
    </r>
    <r>
      <rPr>
        <sz val="11"/>
        <rFont val="宋体"/>
        <charset val="134"/>
      </rPr>
      <t>气象卫星</t>
    </r>
  </si>
  <si>
    <r>
      <rPr>
        <sz val="11"/>
        <rFont val="Times New Roman"/>
        <charset val="134"/>
      </rPr>
      <t xml:space="preserve">      </t>
    </r>
    <r>
      <rPr>
        <sz val="11"/>
        <rFont val="宋体"/>
        <charset val="134"/>
      </rPr>
      <t>气象法规与标准</t>
    </r>
  </si>
  <si>
    <r>
      <rPr>
        <sz val="11"/>
        <rFont val="Times New Roman"/>
        <charset val="134"/>
      </rPr>
      <t xml:space="preserve">      </t>
    </r>
    <r>
      <rPr>
        <sz val="11"/>
        <rFont val="宋体"/>
        <charset val="134"/>
      </rPr>
      <t>气象资金审计稽查</t>
    </r>
  </si>
  <si>
    <r>
      <rPr>
        <sz val="11"/>
        <rFont val="Times New Roman"/>
        <charset val="134"/>
      </rPr>
      <t xml:space="preserve">      </t>
    </r>
    <r>
      <rPr>
        <sz val="11"/>
        <rFont val="宋体"/>
        <charset val="134"/>
      </rPr>
      <t>其他气象事务</t>
    </r>
  </si>
  <si>
    <r>
      <rPr>
        <sz val="11"/>
        <rFont val="Times New Roman"/>
        <charset val="134"/>
      </rPr>
      <t xml:space="preserve">    </t>
    </r>
    <r>
      <rPr>
        <sz val="11"/>
        <rFont val="宋体"/>
        <charset val="134"/>
      </rPr>
      <t>其他自然资源海洋气象等</t>
    </r>
  </si>
  <si>
    <r>
      <rPr>
        <sz val="11"/>
        <rFont val="Times New Roman"/>
        <charset val="134"/>
      </rPr>
      <t xml:space="preserve">      </t>
    </r>
    <r>
      <rPr>
        <sz val="11"/>
        <rFont val="宋体"/>
        <charset val="134"/>
      </rPr>
      <t>其他自然资源海洋气象等</t>
    </r>
  </si>
  <si>
    <r>
      <rPr>
        <sz val="11"/>
        <rFont val="Times New Roman"/>
        <charset val="134"/>
      </rPr>
      <t xml:space="preserve">  </t>
    </r>
    <r>
      <rPr>
        <sz val="11"/>
        <rFont val="宋体"/>
        <charset val="134"/>
      </rPr>
      <t>十九、住房保障支出</t>
    </r>
  </si>
  <si>
    <r>
      <rPr>
        <sz val="11"/>
        <rFont val="Times New Roman"/>
        <charset val="134"/>
      </rPr>
      <t xml:space="preserve">    </t>
    </r>
    <r>
      <rPr>
        <sz val="11"/>
        <rFont val="宋体"/>
        <charset val="134"/>
      </rPr>
      <t>保障性安居工程</t>
    </r>
  </si>
  <si>
    <r>
      <rPr>
        <sz val="11"/>
        <rFont val="Times New Roman"/>
        <charset val="134"/>
      </rPr>
      <t xml:space="preserve">      </t>
    </r>
    <r>
      <rPr>
        <sz val="11"/>
        <rFont val="宋体"/>
        <charset val="134"/>
      </rPr>
      <t>廉租住房</t>
    </r>
  </si>
  <si>
    <r>
      <rPr>
        <sz val="11"/>
        <rFont val="Times New Roman"/>
        <charset val="134"/>
      </rPr>
      <t xml:space="preserve">      </t>
    </r>
    <r>
      <rPr>
        <sz val="11"/>
        <rFont val="宋体"/>
        <charset val="134"/>
      </rPr>
      <t>沉陷区治理</t>
    </r>
  </si>
  <si>
    <r>
      <rPr>
        <sz val="11"/>
        <rFont val="Times New Roman"/>
        <charset val="134"/>
      </rPr>
      <t xml:space="preserve">      </t>
    </r>
    <r>
      <rPr>
        <sz val="11"/>
        <rFont val="宋体"/>
        <charset val="134"/>
      </rPr>
      <t>棚户区改造</t>
    </r>
  </si>
  <si>
    <r>
      <rPr>
        <sz val="11"/>
        <rFont val="Times New Roman"/>
        <charset val="134"/>
      </rPr>
      <t xml:space="preserve">      </t>
    </r>
    <r>
      <rPr>
        <sz val="11"/>
        <rFont val="宋体"/>
        <charset val="134"/>
      </rPr>
      <t>少数民族地区游牧民定居工程</t>
    </r>
  </si>
  <si>
    <r>
      <rPr>
        <sz val="11"/>
        <rFont val="Times New Roman"/>
        <charset val="134"/>
      </rPr>
      <t xml:space="preserve">      </t>
    </r>
    <r>
      <rPr>
        <sz val="11"/>
        <rFont val="宋体"/>
        <charset val="134"/>
      </rPr>
      <t>农村危房改造</t>
    </r>
  </si>
  <si>
    <r>
      <rPr>
        <sz val="11"/>
        <rFont val="Times New Roman"/>
        <charset val="134"/>
      </rPr>
      <t xml:space="preserve">      </t>
    </r>
    <r>
      <rPr>
        <sz val="11"/>
        <rFont val="宋体"/>
        <charset val="134"/>
      </rPr>
      <t>公共租赁住房</t>
    </r>
  </si>
  <si>
    <r>
      <rPr>
        <sz val="11"/>
        <rFont val="Times New Roman"/>
        <charset val="134"/>
      </rPr>
      <t xml:space="preserve">      </t>
    </r>
    <r>
      <rPr>
        <sz val="11"/>
        <rFont val="宋体"/>
        <charset val="134"/>
      </rPr>
      <t>保障性住房租金补贴</t>
    </r>
  </si>
  <si>
    <r>
      <rPr>
        <sz val="11"/>
        <rFont val="Times New Roman"/>
        <charset val="134"/>
      </rPr>
      <t xml:space="preserve">      </t>
    </r>
    <r>
      <rPr>
        <sz val="11"/>
        <rFont val="宋体"/>
        <charset val="134"/>
      </rPr>
      <t>其他保障性安居工程</t>
    </r>
  </si>
  <si>
    <r>
      <rPr>
        <sz val="11"/>
        <rFont val="Times New Roman"/>
        <charset val="134"/>
      </rPr>
      <t xml:space="preserve">    </t>
    </r>
    <r>
      <rPr>
        <sz val="11"/>
        <rFont val="宋体"/>
        <charset val="134"/>
      </rPr>
      <t>住房改革</t>
    </r>
  </si>
  <si>
    <r>
      <rPr>
        <sz val="11"/>
        <rFont val="Times New Roman"/>
        <charset val="134"/>
      </rPr>
      <t xml:space="preserve">      </t>
    </r>
    <r>
      <rPr>
        <sz val="11"/>
        <rFont val="宋体"/>
        <charset val="134"/>
      </rPr>
      <t>住房公积金</t>
    </r>
  </si>
  <si>
    <r>
      <rPr>
        <sz val="11"/>
        <rFont val="Times New Roman"/>
        <charset val="134"/>
      </rPr>
      <t xml:space="preserve">      </t>
    </r>
    <r>
      <rPr>
        <sz val="11"/>
        <rFont val="宋体"/>
        <charset val="134"/>
      </rPr>
      <t>提租补贴</t>
    </r>
  </si>
  <si>
    <r>
      <rPr>
        <sz val="11"/>
        <rFont val="Times New Roman"/>
        <charset val="134"/>
      </rPr>
      <t xml:space="preserve">      </t>
    </r>
    <r>
      <rPr>
        <sz val="11"/>
        <rFont val="宋体"/>
        <charset val="134"/>
      </rPr>
      <t>购房补贴</t>
    </r>
  </si>
  <si>
    <r>
      <rPr>
        <sz val="11"/>
        <rFont val="Times New Roman"/>
        <charset val="134"/>
      </rPr>
      <t xml:space="preserve">    </t>
    </r>
    <r>
      <rPr>
        <sz val="11"/>
        <rFont val="宋体"/>
        <charset val="134"/>
      </rPr>
      <t>城乡社区住宅</t>
    </r>
  </si>
  <si>
    <r>
      <rPr>
        <sz val="11"/>
        <rFont val="Times New Roman"/>
        <charset val="134"/>
      </rPr>
      <t xml:space="preserve">      </t>
    </r>
    <r>
      <rPr>
        <sz val="11"/>
        <rFont val="宋体"/>
        <charset val="134"/>
      </rPr>
      <t>公有住房建设和维修改造</t>
    </r>
  </si>
  <si>
    <r>
      <rPr>
        <sz val="11"/>
        <rFont val="Times New Roman"/>
        <charset val="134"/>
      </rPr>
      <t xml:space="preserve">      </t>
    </r>
    <r>
      <rPr>
        <sz val="11"/>
        <rFont val="宋体"/>
        <charset val="134"/>
      </rPr>
      <t>住房公积金管理</t>
    </r>
  </si>
  <si>
    <r>
      <rPr>
        <sz val="11"/>
        <rFont val="Times New Roman"/>
        <charset val="134"/>
      </rPr>
      <t xml:space="preserve">      </t>
    </r>
    <r>
      <rPr>
        <sz val="11"/>
        <rFont val="宋体"/>
        <charset val="134"/>
      </rPr>
      <t>其他城乡社区住宅</t>
    </r>
  </si>
  <si>
    <r>
      <rPr>
        <sz val="11"/>
        <rFont val="Times New Roman"/>
        <charset val="134"/>
      </rPr>
      <t xml:space="preserve">  </t>
    </r>
    <r>
      <rPr>
        <sz val="11"/>
        <rFont val="宋体"/>
        <charset val="134"/>
      </rPr>
      <t>二十、粮油物资储备支出</t>
    </r>
  </si>
  <si>
    <r>
      <rPr>
        <sz val="11"/>
        <rFont val="Times New Roman"/>
        <charset val="134"/>
      </rPr>
      <t xml:space="preserve">    </t>
    </r>
    <r>
      <rPr>
        <sz val="11"/>
        <rFont val="宋体"/>
        <charset val="134"/>
      </rPr>
      <t>粮油事务</t>
    </r>
  </si>
  <si>
    <r>
      <rPr>
        <sz val="11"/>
        <rFont val="Times New Roman"/>
        <charset val="134"/>
      </rPr>
      <t xml:space="preserve">      </t>
    </r>
    <r>
      <rPr>
        <sz val="11"/>
        <rFont val="宋体"/>
        <charset val="134"/>
      </rPr>
      <t>粮食财务与审计</t>
    </r>
  </si>
  <si>
    <r>
      <rPr>
        <sz val="11"/>
        <rFont val="Times New Roman"/>
        <charset val="134"/>
      </rPr>
      <t xml:space="preserve">      </t>
    </r>
    <r>
      <rPr>
        <sz val="11"/>
        <rFont val="宋体"/>
        <charset val="134"/>
      </rPr>
      <t>粮食信息统计</t>
    </r>
  </si>
  <si>
    <r>
      <rPr>
        <sz val="11"/>
        <rFont val="Times New Roman"/>
        <charset val="134"/>
      </rPr>
      <t xml:space="preserve">      </t>
    </r>
    <r>
      <rPr>
        <sz val="11"/>
        <rFont val="宋体"/>
        <charset val="134"/>
      </rPr>
      <t>粮食专项业务活动</t>
    </r>
  </si>
  <si>
    <r>
      <rPr>
        <sz val="11"/>
        <rFont val="Times New Roman"/>
        <charset val="134"/>
      </rPr>
      <t xml:space="preserve">      </t>
    </r>
    <r>
      <rPr>
        <sz val="11"/>
        <rFont val="宋体"/>
        <charset val="134"/>
      </rPr>
      <t>国家粮油差价补贴</t>
    </r>
  </si>
  <si>
    <r>
      <rPr>
        <sz val="11"/>
        <rFont val="Times New Roman"/>
        <charset val="134"/>
      </rPr>
      <t xml:space="preserve">      </t>
    </r>
    <r>
      <rPr>
        <sz val="11"/>
        <rFont val="宋体"/>
        <charset val="134"/>
      </rPr>
      <t>粮食财务挂账利息补贴</t>
    </r>
  </si>
  <si>
    <r>
      <rPr>
        <sz val="11"/>
        <rFont val="Times New Roman"/>
        <charset val="134"/>
      </rPr>
      <t xml:space="preserve">      </t>
    </r>
    <r>
      <rPr>
        <sz val="11"/>
        <rFont val="宋体"/>
        <charset val="134"/>
      </rPr>
      <t>粮食财务挂账消化款</t>
    </r>
  </si>
  <si>
    <r>
      <rPr>
        <sz val="11"/>
        <rFont val="Times New Roman"/>
        <charset val="134"/>
      </rPr>
      <t xml:space="preserve">      </t>
    </r>
    <r>
      <rPr>
        <sz val="11"/>
        <rFont val="宋体"/>
        <charset val="134"/>
      </rPr>
      <t>处理陈化粮补贴</t>
    </r>
  </si>
  <si>
    <r>
      <rPr>
        <sz val="11"/>
        <rFont val="Times New Roman"/>
        <charset val="134"/>
      </rPr>
      <t xml:space="preserve">      </t>
    </r>
    <r>
      <rPr>
        <sz val="11"/>
        <rFont val="宋体"/>
        <charset val="134"/>
      </rPr>
      <t>粮食风险基金</t>
    </r>
  </si>
  <si>
    <r>
      <rPr>
        <sz val="11"/>
        <rFont val="Times New Roman"/>
        <charset val="134"/>
      </rPr>
      <t xml:space="preserve">      </t>
    </r>
    <r>
      <rPr>
        <sz val="11"/>
        <rFont val="宋体"/>
        <charset val="134"/>
      </rPr>
      <t>粮油市场调控专项资金</t>
    </r>
  </si>
  <si>
    <r>
      <rPr>
        <sz val="11"/>
        <rFont val="Times New Roman"/>
        <charset val="134"/>
      </rPr>
      <t xml:space="preserve">      </t>
    </r>
    <r>
      <rPr>
        <sz val="11"/>
        <rFont val="宋体"/>
        <charset val="134"/>
      </rPr>
      <t>其他粮油事务</t>
    </r>
  </si>
  <si>
    <r>
      <rPr>
        <sz val="11"/>
        <rFont val="Times New Roman"/>
        <charset val="134"/>
      </rPr>
      <t xml:space="preserve">    </t>
    </r>
    <r>
      <rPr>
        <sz val="11"/>
        <rFont val="宋体"/>
        <charset val="134"/>
      </rPr>
      <t>物资事务</t>
    </r>
  </si>
  <si>
    <r>
      <rPr>
        <sz val="11"/>
        <rFont val="Times New Roman"/>
        <charset val="134"/>
      </rPr>
      <t xml:space="preserve">      </t>
    </r>
    <r>
      <rPr>
        <sz val="11"/>
        <rFont val="宋体"/>
        <charset val="134"/>
      </rPr>
      <t>铁路专用线</t>
    </r>
  </si>
  <si>
    <r>
      <rPr>
        <sz val="11"/>
        <rFont val="Times New Roman"/>
        <charset val="134"/>
      </rPr>
      <t xml:space="preserve">      </t>
    </r>
    <r>
      <rPr>
        <sz val="11"/>
        <rFont val="宋体"/>
        <charset val="134"/>
      </rPr>
      <t>护库武警和民兵</t>
    </r>
  </si>
  <si>
    <r>
      <rPr>
        <sz val="11"/>
        <rFont val="Times New Roman"/>
        <charset val="134"/>
      </rPr>
      <t xml:space="preserve">      </t>
    </r>
    <r>
      <rPr>
        <sz val="11"/>
        <rFont val="宋体"/>
        <charset val="134"/>
      </rPr>
      <t>物资保管与保养</t>
    </r>
  </si>
  <si>
    <r>
      <rPr>
        <sz val="11"/>
        <rFont val="Times New Roman"/>
        <charset val="134"/>
      </rPr>
      <t xml:space="preserve">      </t>
    </r>
    <r>
      <rPr>
        <sz val="11"/>
        <rFont val="宋体"/>
        <charset val="134"/>
      </rPr>
      <t>专项贷款利息</t>
    </r>
  </si>
  <si>
    <r>
      <rPr>
        <sz val="11"/>
        <rFont val="Times New Roman"/>
        <charset val="134"/>
      </rPr>
      <t xml:space="preserve">      </t>
    </r>
    <r>
      <rPr>
        <sz val="11"/>
        <rFont val="宋体"/>
        <charset val="134"/>
      </rPr>
      <t>物资转移</t>
    </r>
  </si>
  <si>
    <r>
      <rPr>
        <sz val="11"/>
        <rFont val="Times New Roman"/>
        <charset val="134"/>
      </rPr>
      <t xml:space="preserve">      </t>
    </r>
    <r>
      <rPr>
        <sz val="11"/>
        <rFont val="宋体"/>
        <charset val="134"/>
      </rPr>
      <t>物资轮换</t>
    </r>
  </si>
  <si>
    <r>
      <rPr>
        <sz val="11"/>
        <rFont val="Times New Roman"/>
        <charset val="134"/>
      </rPr>
      <t xml:space="preserve">      </t>
    </r>
    <r>
      <rPr>
        <sz val="11"/>
        <rFont val="宋体"/>
        <charset val="134"/>
      </rPr>
      <t>仓库建设</t>
    </r>
  </si>
  <si>
    <r>
      <rPr>
        <sz val="11"/>
        <rFont val="Times New Roman"/>
        <charset val="134"/>
      </rPr>
      <t xml:space="preserve">      </t>
    </r>
    <r>
      <rPr>
        <sz val="11"/>
        <rFont val="宋体"/>
        <charset val="134"/>
      </rPr>
      <t>仓库安防</t>
    </r>
  </si>
  <si>
    <r>
      <rPr>
        <sz val="11"/>
        <rFont val="Times New Roman"/>
        <charset val="134"/>
      </rPr>
      <t xml:space="preserve">      </t>
    </r>
    <r>
      <rPr>
        <sz val="11"/>
        <rFont val="宋体"/>
        <charset val="134"/>
      </rPr>
      <t>其他物资事务</t>
    </r>
  </si>
  <si>
    <r>
      <rPr>
        <sz val="11"/>
        <rFont val="Times New Roman"/>
        <charset val="134"/>
      </rPr>
      <t xml:space="preserve">    </t>
    </r>
    <r>
      <rPr>
        <sz val="11"/>
        <rFont val="宋体"/>
        <charset val="134"/>
      </rPr>
      <t>能源储备</t>
    </r>
  </si>
  <si>
    <r>
      <rPr>
        <sz val="11"/>
        <rFont val="Times New Roman"/>
        <charset val="134"/>
      </rPr>
      <t xml:space="preserve">      </t>
    </r>
    <r>
      <rPr>
        <sz val="11"/>
        <rFont val="宋体"/>
        <charset val="134"/>
      </rPr>
      <t>石油储备</t>
    </r>
  </si>
  <si>
    <r>
      <rPr>
        <sz val="11"/>
        <rFont val="Times New Roman"/>
        <charset val="134"/>
      </rPr>
      <t xml:space="preserve">      </t>
    </r>
    <r>
      <rPr>
        <sz val="11"/>
        <rFont val="宋体"/>
        <charset val="134"/>
      </rPr>
      <t>天然铀能源储备</t>
    </r>
  </si>
  <si>
    <r>
      <rPr>
        <sz val="11"/>
        <rFont val="Times New Roman"/>
        <charset val="134"/>
      </rPr>
      <t xml:space="preserve">      </t>
    </r>
    <r>
      <rPr>
        <sz val="11"/>
        <rFont val="宋体"/>
        <charset val="134"/>
      </rPr>
      <t>煤炭储备</t>
    </r>
  </si>
  <si>
    <r>
      <rPr>
        <sz val="11"/>
        <rFont val="Times New Roman"/>
        <charset val="134"/>
      </rPr>
      <t xml:space="preserve">      </t>
    </r>
    <r>
      <rPr>
        <sz val="11"/>
        <rFont val="宋体"/>
        <charset val="134"/>
      </rPr>
      <t>其他能源储备</t>
    </r>
  </si>
  <si>
    <r>
      <rPr>
        <sz val="11"/>
        <rFont val="Times New Roman"/>
        <charset val="134"/>
      </rPr>
      <t xml:space="preserve">    </t>
    </r>
    <r>
      <rPr>
        <sz val="11"/>
        <rFont val="宋体"/>
        <charset val="134"/>
      </rPr>
      <t>粮油储备</t>
    </r>
  </si>
  <si>
    <r>
      <rPr>
        <sz val="11"/>
        <rFont val="Times New Roman"/>
        <charset val="134"/>
      </rPr>
      <t xml:space="preserve">      </t>
    </r>
    <r>
      <rPr>
        <sz val="11"/>
        <rFont val="宋体"/>
        <charset val="134"/>
      </rPr>
      <t>储备粮油补贴</t>
    </r>
  </si>
  <si>
    <r>
      <rPr>
        <sz val="11"/>
        <rFont val="Times New Roman"/>
        <charset val="134"/>
      </rPr>
      <t xml:space="preserve">      </t>
    </r>
    <r>
      <rPr>
        <sz val="11"/>
        <rFont val="宋体"/>
        <charset val="134"/>
      </rPr>
      <t>储备粮油差价补贴</t>
    </r>
  </si>
  <si>
    <r>
      <rPr>
        <sz val="11"/>
        <rFont val="Times New Roman"/>
        <charset val="134"/>
      </rPr>
      <t xml:space="preserve">      </t>
    </r>
    <r>
      <rPr>
        <sz val="11"/>
        <rFont val="宋体"/>
        <charset val="134"/>
      </rPr>
      <t>储备粮（油</t>
    </r>
    <r>
      <rPr>
        <sz val="11"/>
        <rFont val="Times New Roman"/>
        <charset val="134"/>
      </rPr>
      <t>)</t>
    </r>
    <r>
      <rPr>
        <sz val="11"/>
        <rFont val="宋体"/>
        <charset val="134"/>
      </rPr>
      <t>库建设</t>
    </r>
  </si>
  <si>
    <r>
      <rPr>
        <sz val="11"/>
        <rFont val="Times New Roman"/>
        <charset val="134"/>
      </rPr>
      <t xml:space="preserve">      </t>
    </r>
    <r>
      <rPr>
        <sz val="11"/>
        <rFont val="宋体"/>
        <charset val="134"/>
      </rPr>
      <t>最低收购价政策</t>
    </r>
  </si>
  <si>
    <r>
      <rPr>
        <sz val="11"/>
        <rFont val="Times New Roman"/>
        <charset val="134"/>
      </rPr>
      <t xml:space="preserve">      </t>
    </r>
    <r>
      <rPr>
        <sz val="11"/>
        <rFont val="宋体"/>
        <charset val="134"/>
      </rPr>
      <t>其他粮油储备</t>
    </r>
  </si>
  <si>
    <r>
      <rPr>
        <sz val="11"/>
        <rFont val="Times New Roman"/>
        <charset val="134"/>
      </rPr>
      <t xml:space="preserve">    </t>
    </r>
    <r>
      <rPr>
        <sz val="11"/>
        <rFont val="宋体"/>
        <charset val="134"/>
      </rPr>
      <t>重要商品储备</t>
    </r>
  </si>
  <si>
    <r>
      <rPr>
        <sz val="11"/>
        <rFont val="Times New Roman"/>
        <charset val="134"/>
      </rPr>
      <t xml:space="preserve">      </t>
    </r>
    <r>
      <rPr>
        <sz val="11"/>
        <rFont val="宋体"/>
        <charset val="134"/>
      </rPr>
      <t>棉花储备</t>
    </r>
  </si>
  <si>
    <r>
      <rPr>
        <sz val="11"/>
        <rFont val="Times New Roman"/>
        <charset val="134"/>
      </rPr>
      <t xml:space="preserve">      </t>
    </r>
    <r>
      <rPr>
        <sz val="11"/>
        <rFont val="宋体"/>
        <charset val="134"/>
      </rPr>
      <t>食糖储备</t>
    </r>
  </si>
  <si>
    <r>
      <rPr>
        <sz val="11"/>
        <rFont val="Times New Roman"/>
        <charset val="134"/>
      </rPr>
      <t xml:space="preserve">      </t>
    </r>
    <r>
      <rPr>
        <sz val="11"/>
        <rFont val="宋体"/>
        <charset val="134"/>
      </rPr>
      <t>肉类储备</t>
    </r>
  </si>
  <si>
    <r>
      <rPr>
        <sz val="11"/>
        <rFont val="Times New Roman"/>
        <charset val="134"/>
      </rPr>
      <t xml:space="preserve">      </t>
    </r>
    <r>
      <rPr>
        <sz val="11"/>
        <rFont val="宋体"/>
        <charset val="134"/>
      </rPr>
      <t>化肥储备</t>
    </r>
  </si>
  <si>
    <r>
      <rPr>
        <sz val="11"/>
        <rFont val="Times New Roman"/>
        <charset val="134"/>
      </rPr>
      <t xml:space="preserve">      </t>
    </r>
    <r>
      <rPr>
        <sz val="11"/>
        <rFont val="宋体"/>
        <charset val="134"/>
      </rPr>
      <t>农药储备</t>
    </r>
  </si>
  <si>
    <r>
      <rPr>
        <sz val="11"/>
        <rFont val="Times New Roman"/>
        <charset val="134"/>
      </rPr>
      <t xml:space="preserve">      </t>
    </r>
    <r>
      <rPr>
        <sz val="11"/>
        <rFont val="宋体"/>
        <charset val="134"/>
      </rPr>
      <t>边销茶储备</t>
    </r>
  </si>
  <si>
    <r>
      <rPr>
        <sz val="11"/>
        <rFont val="Times New Roman"/>
        <charset val="134"/>
      </rPr>
      <t xml:space="preserve">      </t>
    </r>
    <r>
      <rPr>
        <sz val="11"/>
        <rFont val="宋体"/>
        <charset val="134"/>
      </rPr>
      <t>羊毛储备</t>
    </r>
  </si>
  <si>
    <r>
      <rPr>
        <sz val="11"/>
        <rFont val="Times New Roman"/>
        <charset val="134"/>
      </rPr>
      <t xml:space="preserve">      </t>
    </r>
    <r>
      <rPr>
        <sz val="11"/>
        <rFont val="宋体"/>
        <charset val="134"/>
      </rPr>
      <t>医药储备</t>
    </r>
  </si>
  <si>
    <r>
      <rPr>
        <sz val="11"/>
        <rFont val="Times New Roman"/>
        <charset val="134"/>
      </rPr>
      <t xml:space="preserve">      </t>
    </r>
    <r>
      <rPr>
        <sz val="11"/>
        <rFont val="宋体"/>
        <charset val="134"/>
      </rPr>
      <t>食盐储备</t>
    </r>
  </si>
  <si>
    <r>
      <rPr>
        <sz val="11"/>
        <rFont val="Times New Roman"/>
        <charset val="134"/>
      </rPr>
      <t xml:space="preserve">      </t>
    </r>
    <r>
      <rPr>
        <sz val="11"/>
        <rFont val="宋体"/>
        <charset val="134"/>
      </rPr>
      <t>战略物资储备</t>
    </r>
  </si>
  <si>
    <r>
      <rPr>
        <sz val="11"/>
        <rFont val="Times New Roman"/>
        <charset val="134"/>
      </rPr>
      <t xml:space="preserve">      </t>
    </r>
    <r>
      <rPr>
        <sz val="11"/>
        <rFont val="宋体"/>
        <charset val="134"/>
      </rPr>
      <t>其他重要商品储备</t>
    </r>
  </si>
  <si>
    <r>
      <rPr>
        <sz val="11"/>
        <rFont val="Times New Roman"/>
        <charset val="134"/>
      </rPr>
      <t xml:space="preserve">  </t>
    </r>
    <r>
      <rPr>
        <sz val="11"/>
        <rFont val="宋体"/>
        <charset val="134"/>
      </rPr>
      <t>二十一、灾害防治及应急管理支出</t>
    </r>
  </si>
  <si>
    <r>
      <rPr>
        <sz val="11"/>
        <rFont val="Times New Roman"/>
        <charset val="134"/>
      </rPr>
      <t xml:space="preserve">    </t>
    </r>
    <r>
      <rPr>
        <sz val="11"/>
        <rFont val="宋体"/>
        <charset val="134"/>
      </rPr>
      <t>应急管理事务</t>
    </r>
  </si>
  <si>
    <r>
      <rPr>
        <sz val="11"/>
        <rFont val="Times New Roman"/>
        <charset val="134"/>
      </rPr>
      <t xml:space="preserve">      </t>
    </r>
    <r>
      <rPr>
        <sz val="11"/>
        <rFont val="宋体"/>
        <charset val="134"/>
      </rPr>
      <t>灾害风险防治</t>
    </r>
  </si>
  <si>
    <r>
      <rPr>
        <sz val="11"/>
        <rFont val="Times New Roman"/>
        <charset val="134"/>
      </rPr>
      <t xml:space="preserve">      </t>
    </r>
    <r>
      <rPr>
        <sz val="11"/>
        <rFont val="宋体"/>
        <charset val="134"/>
      </rPr>
      <t>国务院安委会专项</t>
    </r>
  </si>
  <si>
    <r>
      <rPr>
        <sz val="11"/>
        <rFont val="Times New Roman"/>
        <charset val="134"/>
      </rPr>
      <t xml:space="preserve">      </t>
    </r>
    <r>
      <rPr>
        <sz val="11"/>
        <rFont val="宋体"/>
        <charset val="134"/>
      </rPr>
      <t>安全监管</t>
    </r>
  </si>
  <si>
    <r>
      <rPr>
        <sz val="11"/>
        <rFont val="Times New Roman"/>
        <charset val="134"/>
      </rPr>
      <t xml:space="preserve">      </t>
    </r>
    <r>
      <rPr>
        <sz val="11"/>
        <rFont val="宋体"/>
        <charset val="134"/>
      </rPr>
      <t>安全生产基础</t>
    </r>
  </si>
  <si>
    <r>
      <rPr>
        <sz val="11"/>
        <rFont val="Times New Roman"/>
        <charset val="134"/>
      </rPr>
      <t xml:space="preserve">      </t>
    </r>
    <r>
      <rPr>
        <sz val="11"/>
        <rFont val="宋体"/>
        <charset val="134"/>
      </rPr>
      <t>应急救援</t>
    </r>
  </si>
  <si>
    <r>
      <rPr>
        <sz val="11"/>
        <rFont val="Times New Roman"/>
        <charset val="134"/>
      </rPr>
      <t xml:space="preserve">      </t>
    </r>
    <r>
      <rPr>
        <sz val="11"/>
        <rFont val="宋体"/>
        <charset val="134"/>
      </rPr>
      <t>应急管理</t>
    </r>
  </si>
  <si>
    <r>
      <rPr>
        <sz val="11"/>
        <rFont val="Times New Roman"/>
        <charset val="134"/>
      </rPr>
      <t xml:space="preserve">      </t>
    </r>
    <r>
      <rPr>
        <sz val="11"/>
        <rFont val="宋体"/>
        <charset val="134"/>
      </rPr>
      <t>其他应急管理</t>
    </r>
  </si>
  <si>
    <r>
      <rPr>
        <sz val="11"/>
        <rFont val="Times New Roman"/>
        <charset val="134"/>
      </rPr>
      <t xml:space="preserve">    </t>
    </r>
    <r>
      <rPr>
        <sz val="11"/>
        <rFont val="宋体"/>
        <charset val="134"/>
      </rPr>
      <t>消防事务</t>
    </r>
  </si>
  <si>
    <r>
      <rPr>
        <sz val="11"/>
        <rFont val="Times New Roman"/>
        <charset val="134"/>
      </rPr>
      <t xml:space="preserve">      </t>
    </r>
    <r>
      <rPr>
        <sz val="11"/>
        <rFont val="宋体"/>
        <charset val="134"/>
      </rPr>
      <t>消防应急救援</t>
    </r>
  </si>
  <si>
    <r>
      <rPr>
        <sz val="11"/>
        <rFont val="Times New Roman"/>
        <charset val="134"/>
      </rPr>
      <t xml:space="preserve">      </t>
    </r>
    <r>
      <rPr>
        <sz val="11"/>
        <rFont val="宋体"/>
        <charset val="134"/>
      </rPr>
      <t>其他消防事务</t>
    </r>
  </si>
  <si>
    <r>
      <rPr>
        <sz val="11"/>
        <rFont val="Times New Roman"/>
        <charset val="134"/>
      </rPr>
      <t xml:space="preserve">    </t>
    </r>
    <r>
      <rPr>
        <sz val="11"/>
        <rFont val="宋体"/>
        <charset val="134"/>
      </rPr>
      <t>森林消防事务</t>
    </r>
  </si>
  <si>
    <r>
      <rPr>
        <sz val="11"/>
        <rFont val="Times New Roman"/>
        <charset val="134"/>
      </rPr>
      <t xml:space="preserve">      </t>
    </r>
    <r>
      <rPr>
        <sz val="11"/>
        <rFont val="宋体"/>
        <charset val="134"/>
      </rPr>
      <t>森林消防应急救援</t>
    </r>
  </si>
  <si>
    <r>
      <rPr>
        <sz val="11"/>
        <rFont val="Times New Roman"/>
        <charset val="134"/>
      </rPr>
      <t xml:space="preserve">      </t>
    </r>
    <r>
      <rPr>
        <sz val="11"/>
        <rFont val="宋体"/>
        <charset val="134"/>
      </rPr>
      <t>其他森林消防事务</t>
    </r>
  </si>
  <si>
    <r>
      <rPr>
        <sz val="11"/>
        <rFont val="Times New Roman"/>
        <charset val="134"/>
      </rPr>
      <t xml:space="preserve">    </t>
    </r>
    <r>
      <rPr>
        <sz val="11"/>
        <rFont val="宋体"/>
        <charset val="134"/>
      </rPr>
      <t>煤矿安全</t>
    </r>
  </si>
  <si>
    <r>
      <rPr>
        <sz val="11"/>
        <rFont val="Times New Roman"/>
        <charset val="134"/>
      </rPr>
      <t xml:space="preserve">      </t>
    </r>
    <r>
      <rPr>
        <sz val="11"/>
        <rFont val="宋体"/>
        <charset val="134"/>
      </rPr>
      <t>煤矿安全监察事务</t>
    </r>
  </si>
  <si>
    <r>
      <rPr>
        <sz val="11"/>
        <rFont val="Times New Roman"/>
        <charset val="134"/>
      </rPr>
      <t xml:space="preserve">      </t>
    </r>
    <r>
      <rPr>
        <sz val="11"/>
        <rFont val="宋体"/>
        <charset val="134"/>
      </rPr>
      <t>煤矿应急救援事务</t>
    </r>
  </si>
  <si>
    <r>
      <rPr>
        <sz val="11"/>
        <rFont val="Times New Roman"/>
        <charset val="134"/>
      </rPr>
      <t xml:space="preserve">      </t>
    </r>
    <r>
      <rPr>
        <sz val="11"/>
        <rFont val="宋体"/>
        <charset val="134"/>
      </rPr>
      <t>其他煤矿安全</t>
    </r>
  </si>
  <si>
    <r>
      <rPr>
        <sz val="11"/>
        <rFont val="Times New Roman"/>
        <charset val="134"/>
      </rPr>
      <t xml:space="preserve">    </t>
    </r>
    <r>
      <rPr>
        <sz val="11"/>
        <rFont val="宋体"/>
        <charset val="134"/>
      </rPr>
      <t>地震事务</t>
    </r>
  </si>
  <si>
    <r>
      <rPr>
        <sz val="11"/>
        <rFont val="Times New Roman"/>
        <charset val="134"/>
      </rPr>
      <t xml:space="preserve">      </t>
    </r>
    <r>
      <rPr>
        <sz val="11"/>
        <rFont val="宋体"/>
        <charset val="134"/>
      </rPr>
      <t>地震监测</t>
    </r>
  </si>
  <si>
    <r>
      <rPr>
        <sz val="11"/>
        <rFont val="Times New Roman"/>
        <charset val="134"/>
      </rPr>
      <t xml:space="preserve">      </t>
    </r>
    <r>
      <rPr>
        <sz val="11"/>
        <rFont val="宋体"/>
        <charset val="134"/>
      </rPr>
      <t>地震预测预报</t>
    </r>
  </si>
  <si>
    <r>
      <rPr>
        <sz val="11"/>
        <rFont val="Times New Roman"/>
        <charset val="134"/>
      </rPr>
      <t xml:space="preserve">      </t>
    </r>
    <r>
      <rPr>
        <sz val="11"/>
        <rFont val="宋体"/>
        <charset val="134"/>
      </rPr>
      <t>地震灾害预防</t>
    </r>
  </si>
  <si>
    <r>
      <rPr>
        <sz val="11"/>
        <rFont val="Times New Roman"/>
        <charset val="134"/>
      </rPr>
      <t xml:space="preserve">      </t>
    </r>
    <r>
      <rPr>
        <sz val="11"/>
        <rFont val="宋体"/>
        <charset val="134"/>
      </rPr>
      <t>地震应急救援</t>
    </r>
  </si>
  <si>
    <r>
      <rPr>
        <sz val="11"/>
        <rFont val="Times New Roman"/>
        <charset val="134"/>
      </rPr>
      <t xml:space="preserve">      </t>
    </r>
    <r>
      <rPr>
        <sz val="11"/>
        <rFont val="宋体"/>
        <charset val="134"/>
      </rPr>
      <t>地震环境探察</t>
    </r>
  </si>
  <si>
    <r>
      <rPr>
        <sz val="11"/>
        <rFont val="Times New Roman"/>
        <charset val="134"/>
      </rPr>
      <t xml:space="preserve">      </t>
    </r>
    <r>
      <rPr>
        <sz val="11"/>
        <rFont val="宋体"/>
        <charset val="134"/>
      </rPr>
      <t>防震减灾信息管理</t>
    </r>
  </si>
  <si>
    <r>
      <rPr>
        <sz val="11"/>
        <rFont val="Times New Roman"/>
        <charset val="134"/>
      </rPr>
      <t xml:space="preserve">      </t>
    </r>
    <r>
      <rPr>
        <sz val="11"/>
        <rFont val="宋体"/>
        <charset val="134"/>
      </rPr>
      <t>防震减灾基础管理</t>
    </r>
  </si>
  <si>
    <r>
      <rPr>
        <sz val="11"/>
        <rFont val="Times New Roman"/>
        <charset val="134"/>
      </rPr>
      <t xml:space="preserve">      </t>
    </r>
    <r>
      <rPr>
        <sz val="11"/>
        <rFont val="宋体"/>
        <charset val="134"/>
      </rPr>
      <t>地震事业机构</t>
    </r>
    <r>
      <rPr>
        <sz val="11"/>
        <rFont val="Times New Roman"/>
        <charset val="134"/>
      </rPr>
      <t xml:space="preserve"> </t>
    </r>
  </si>
  <si>
    <r>
      <rPr>
        <sz val="11"/>
        <rFont val="Times New Roman"/>
        <charset val="134"/>
      </rPr>
      <t xml:space="preserve">      </t>
    </r>
    <r>
      <rPr>
        <sz val="11"/>
        <rFont val="宋体"/>
        <charset val="134"/>
      </rPr>
      <t>其他地震事务</t>
    </r>
  </si>
  <si>
    <r>
      <rPr>
        <sz val="11"/>
        <rFont val="Times New Roman"/>
        <charset val="134"/>
      </rPr>
      <t xml:space="preserve">    </t>
    </r>
    <r>
      <rPr>
        <sz val="11"/>
        <rFont val="宋体"/>
        <charset val="134"/>
      </rPr>
      <t>自然灾害防治</t>
    </r>
  </si>
  <si>
    <r>
      <rPr>
        <sz val="11"/>
        <rFont val="Times New Roman"/>
        <charset val="134"/>
      </rPr>
      <t xml:space="preserve">      </t>
    </r>
    <r>
      <rPr>
        <sz val="11"/>
        <rFont val="宋体"/>
        <charset val="134"/>
      </rPr>
      <t>地质灾害防治</t>
    </r>
  </si>
  <si>
    <r>
      <rPr>
        <sz val="11"/>
        <rFont val="Times New Roman"/>
        <charset val="134"/>
      </rPr>
      <t xml:space="preserve">      </t>
    </r>
    <r>
      <rPr>
        <sz val="11"/>
        <rFont val="宋体"/>
        <charset val="134"/>
      </rPr>
      <t>森林草原防灾减灾</t>
    </r>
  </si>
  <si>
    <r>
      <rPr>
        <sz val="11"/>
        <rFont val="Times New Roman"/>
        <charset val="134"/>
      </rPr>
      <t xml:space="preserve">      </t>
    </r>
    <r>
      <rPr>
        <sz val="11"/>
        <rFont val="宋体"/>
        <charset val="134"/>
      </rPr>
      <t>其他自然灾害防治</t>
    </r>
  </si>
  <si>
    <r>
      <rPr>
        <sz val="11"/>
        <rFont val="Times New Roman"/>
        <charset val="134"/>
      </rPr>
      <t xml:space="preserve">    </t>
    </r>
    <r>
      <rPr>
        <sz val="11"/>
        <rFont val="宋体"/>
        <charset val="134"/>
      </rPr>
      <t>自然灾害救灾及恢复重建</t>
    </r>
  </si>
  <si>
    <r>
      <rPr>
        <sz val="11"/>
        <rFont val="Times New Roman"/>
        <charset val="134"/>
      </rPr>
      <t xml:space="preserve">      </t>
    </r>
    <r>
      <rPr>
        <sz val="11"/>
        <rFont val="宋体"/>
        <charset val="134"/>
      </rPr>
      <t>中央自然灾害生活补助</t>
    </r>
  </si>
  <si>
    <r>
      <rPr>
        <sz val="11"/>
        <rFont val="Times New Roman"/>
        <charset val="134"/>
      </rPr>
      <t xml:space="preserve">      </t>
    </r>
    <r>
      <rPr>
        <sz val="11"/>
        <rFont val="宋体"/>
        <charset val="134"/>
      </rPr>
      <t>地方自然灾害生活补助</t>
    </r>
  </si>
  <si>
    <r>
      <rPr>
        <sz val="11"/>
        <rFont val="Times New Roman"/>
        <charset val="134"/>
      </rPr>
      <t xml:space="preserve">      </t>
    </r>
    <r>
      <rPr>
        <sz val="11"/>
        <rFont val="宋体"/>
        <charset val="134"/>
      </rPr>
      <t>自然灾害救灾补助</t>
    </r>
  </si>
  <si>
    <r>
      <rPr>
        <sz val="11"/>
        <rFont val="Times New Roman"/>
        <charset val="134"/>
      </rPr>
      <t xml:space="preserve">      </t>
    </r>
    <r>
      <rPr>
        <sz val="11"/>
        <rFont val="宋体"/>
        <charset val="134"/>
      </rPr>
      <t>自然灾害灾后重建补助</t>
    </r>
  </si>
  <si>
    <r>
      <rPr>
        <sz val="11"/>
        <rFont val="Times New Roman"/>
        <charset val="134"/>
      </rPr>
      <t xml:space="preserve">      </t>
    </r>
    <r>
      <rPr>
        <sz val="11"/>
        <rFont val="宋体"/>
        <charset val="134"/>
      </rPr>
      <t>其他自然灾害生活救助</t>
    </r>
  </si>
  <si>
    <r>
      <rPr>
        <sz val="11"/>
        <rFont val="Times New Roman"/>
        <charset val="134"/>
      </rPr>
      <t xml:space="preserve">    </t>
    </r>
    <r>
      <rPr>
        <sz val="11"/>
        <rFont val="宋体"/>
        <charset val="134"/>
      </rPr>
      <t>其他灾害防治及应急管理</t>
    </r>
  </si>
  <si>
    <r>
      <rPr>
        <sz val="11"/>
        <rFont val="宋体"/>
        <charset val="134"/>
      </rPr>
      <t>二十二、预备费</t>
    </r>
  </si>
  <si>
    <r>
      <rPr>
        <sz val="11"/>
        <rFont val="宋体"/>
        <charset val="134"/>
      </rPr>
      <t>二十三、</t>
    </r>
    <r>
      <rPr>
        <sz val="11"/>
        <rFont val="Times New Roman"/>
        <charset val="134"/>
      </rPr>
      <t xml:space="preserve"> </t>
    </r>
    <r>
      <rPr>
        <sz val="11"/>
        <rFont val="宋体"/>
        <charset val="134"/>
      </rPr>
      <t>债务付息支出</t>
    </r>
  </si>
  <si>
    <r>
      <rPr>
        <sz val="11"/>
        <rFont val="Times New Roman"/>
        <charset val="134"/>
      </rPr>
      <t xml:space="preserve">    </t>
    </r>
    <r>
      <rPr>
        <sz val="11"/>
        <rFont val="宋体"/>
        <charset val="134"/>
      </rPr>
      <t>中央政府国内债务付息</t>
    </r>
  </si>
  <si>
    <r>
      <rPr>
        <sz val="11"/>
        <rFont val="Times New Roman"/>
        <charset val="134"/>
      </rPr>
      <t xml:space="preserve">    </t>
    </r>
    <r>
      <rPr>
        <sz val="11"/>
        <rFont val="宋体"/>
        <charset val="134"/>
      </rPr>
      <t>中央政府国外债务付息</t>
    </r>
  </si>
  <si>
    <r>
      <rPr>
        <sz val="11"/>
        <rFont val="Times New Roman"/>
        <charset val="134"/>
      </rPr>
      <t xml:space="preserve">    </t>
    </r>
    <r>
      <rPr>
        <sz val="11"/>
        <rFont val="宋体"/>
        <charset val="134"/>
      </rPr>
      <t>地方政府一般债务付息</t>
    </r>
  </si>
  <si>
    <r>
      <rPr>
        <sz val="11"/>
        <rFont val="Times New Roman"/>
        <charset val="134"/>
      </rPr>
      <t xml:space="preserve">      </t>
    </r>
    <r>
      <rPr>
        <sz val="11"/>
        <rFont val="宋体"/>
        <charset val="134"/>
      </rPr>
      <t>地方政府一般债券付息</t>
    </r>
  </si>
  <si>
    <r>
      <rPr>
        <sz val="11"/>
        <rFont val="Times New Roman"/>
        <charset val="134"/>
      </rPr>
      <t xml:space="preserve">      </t>
    </r>
    <r>
      <rPr>
        <sz val="11"/>
        <rFont val="宋体"/>
        <charset val="134"/>
      </rPr>
      <t>地方政府向外国政府借款付息</t>
    </r>
  </si>
  <si>
    <r>
      <rPr>
        <sz val="11"/>
        <rFont val="Times New Roman"/>
        <charset val="134"/>
      </rPr>
      <t xml:space="preserve">      </t>
    </r>
    <r>
      <rPr>
        <sz val="11"/>
        <rFont val="宋体"/>
        <charset val="134"/>
      </rPr>
      <t>地方政府向国际组织借款付息</t>
    </r>
  </si>
  <si>
    <r>
      <rPr>
        <sz val="11"/>
        <rFont val="Times New Roman"/>
        <charset val="134"/>
      </rPr>
      <t xml:space="preserve">      </t>
    </r>
    <r>
      <rPr>
        <sz val="11"/>
        <rFont val="宋体"/>
        <charset val="134"/>
      </rPr>
      <t>地方政府其他一般债务付息</t>
    </r>
  </si>
  <si>
    <r>
      <rPr>
        <sz val="11"/>
        <rFont val="宋体"/>
        <charset val="134"/>
      </rPr>
      <t>二十四、</t>
    </r>
    <r>
      <rPr>
        <sz val="11"/>
        <rFont val="Times New Roman"/>
        <charset val="134"/>
      </rPr>
      <t xml:space="preserve"> </t>
    </r>
    <r>
      <rPr>
        <sz val="11"/>
        <rFont val="宋体"/>
        <charset val="134"/>
      </rPr>
      <t>债务发行费用支出</t>
    </r>
  </si>
  <si>
    <r>
      <rPr>
        <sz val="11"/>
        <rFont val="Times New Roman"/>
        <charset val="134"/>
      </rPr>
      <t xml:space="preserve">    </t>
    </r>
    <r>
      <rPr>
        <sz val="11"/>
        <rFont val="宋体"/>
        <charset val="134"/>
      </rPr>
      <t>中央政府国内债务发行费用</t>
    </r>
  </si>
  <si>
    <r>
      <rPr>
        <sz val="11"/>
        <rFont val="Times New Roman"/>
        <charset val="134"/>
      </rPr>
      <t xml:space="preserve">    </t>
    </r>
    <r>
      <rPr>
        <sz val="11"/>
        <rFont val="宋体"/>
        <charset val="134"/>
      </rPr>
      <t>中央政府国外债务发行费用</t>
    </r>
  </si>
  <si>
    <r>
      <rPr>
        <sz val="11"/>
        <rFont val="Times New Roman"/>
        <charset val="134"/>
      </rPr>
      <t xml:space="preserve">    </t>
    </r>
    <r>
      <rPr>
        <sz val="11"/>
        <rFont val="宋体"/>
        <charset val="134"/>
      </rPr>
      <t>地方政府一般债务发行费用</t>
    </r>
  </si>
  <si>
    <r>
      <rPr>
        <sz val="12"/>
        <rFont val="宋体"/>
        <charset val="134"/>
      </rPr>
      <t>二十五、</t>
    </r>
    <r>
      <rPr>
        <sz val="12"/>
        <rFont val="Times New Roman"/>
        <charset val="134"/>
      </rPr>
      <t xml:space="preserve"> </t>
    </r>
    <r>
      <rPr>
        <sz val="12"/>
        <rFont val="宋体"/>
        <charset val="134"/>
      </rPr>
      <t>其他</t>
    </r>
  </si>
  <si>
    <r>
      <rPr>
        <sz val="11"/>
        <rFont val="Times New Roman"/>
        <charset val="134"/>
      </rPr>
      <t xml:space="preserve">    </t>
    </r>
    <r>
      <rPr>
        <sz val="11"/>
        <rFont val="宋体"/>
        <charset val="134"/>
      </rPr>
      <t>年初预留</t>
    </r>
  </si>
  <si>
    <r>
      <rPr>
        <sz val="11"/>
        <rFont val="Times New Roman"/>
        <charset val="134"/>
      </rPr>
      <t xml:space="preserve">    </t>
    </r>
    <r>
      <rPr>
        <sz val="11"/>
        <rFont val="宋体"/>
        <charset val="134"/>
      </rPr>
      <t>其他支出</t>
    </r>
  </si>
  <si>
    <r>
      <rPr>
        <b/>
        <sz val="11"/>
        <rFont val="宋体"/>
        <charset val="134"/>
      </rPr>
      <t>支出合计</t>
    </r>
  </si>
  <si>
    <t>表三</t>
  </si>
  <si>
    <r>
      <rPr>
        <b/>
        <sz val="16"/>
        <rFont val="Times New Roman"/>
        <charset val="134"/>
      </rPr>
      <t>2020</t>
    </r>
    <r>
      <rPr>
        <b/>
        <sz val="16"/>
        <rFont val="黑体"/>
        <charset val="134"/>
      </rPr>
      <t>年一般公共预算本级支出表</t>
    </r>
  </si>
  <si>
    <t>表四</t>
  </si>
  <si>
    <t>2020年一般公共预算基本支出表</t>
  </si>
  <si>
    <r>
      <rPr>
        <b/>
        <sz val="12"/>
        <rFont val="宋体"/>
        <charset val="134"/>
      </rPr>
      <t>项</t>
    </r>
    <r>
      <rPr>
        <b/>
        <sz val="12"/>
        <rFont val="Times New Roman"/>
        <charset val="134"/>
      </rPr>
      <t xml:space="preserve">    </t>
    </r>
    <r>
      <rPr>
        <b/>
        <sz val="12"/>
        <rFont val="宋体"/>
        <charset val="134"/>
      </rPr>
      <t>目</t>
    </r>
  </si>
  <si>
    <r>
      <rPr>
        <b/>
        <sz val="12"/>
        <rFont val="Times New Roman"/>
        <charset val="134"/>
      </rPr>
      <t xml:space="preserve">   </t>
    </r>
    <r>
      <rPr>
        <b/>
        <sz val="12"/>
        <rFont val="宋体"/>
        <charset val="134"/>
      </rPr>
      <t>一、机关工资福利支出</t>
    </r>
  </si>
  <si>
    <r>
      <rPr>
        <sz val="12"/>
        <rFont val="Times New Roman"/>
        <charset val="134"/>
      </rPr>
      <t xml:space="preserve">      </t>
    </r>
    <r>
      <rPr>
        <sz val="12"/>
        <rFont val="宋体"/>
        <charset val="134"/>
      </rPr>
      <t>工资奖金津补贴</t>
    </r>
  </si>
  <si>
    <r>
      <rPr>
        <sz val="12"/>
        <rFont val="Times New Roman"/>
        <charset val="134"/>
      </rPr>
      <t xml:space="preserve">      </t>
    </r>
    <r>
      <rPr>
        <sz val="12"/>
        <rFont val="宋体"/>
        <charset val="134"/>
      </rPr>
      <t>社会保障缴费</t>
    </r>
  </si>
  <si>
    <r>
      <rPr>
        <sz val="12"/>
        <rFont val="Times New Roman"/>
        <charset val="134"/>
      </rPr>
      <t xml:space="preserve">      </t>
    </r>
    <r>
      <rPr>
        <sz val="12"/>
        <rFont val="宋体"/>
        <charset val="134"/>
      </rPr>
      <t>住房公积金</t>
    </r>
  </si>
  <si>
    <r>
      <rPr>
        <sz val="12"/>
        <rFont val="Times New Roman"/>
        <charset val="134"/>
      </rPr>
      <t xml:space="preserve">      </t>
    </r>
    <r>
      <rPr>
        <sz val="12"/>
        <rFont val="宋体"/>
        <charset val="134"/>
      </rPr>
      <t>其他工资福利支出</t>
    </r>
  </si>
  <si>
    <r>
      <rPr>
        <b/>
        <sz val="12"/>
        <rFont val="Times New Roman"/>
        <charset val="134"/>
      </rPr>
      <t xml:space="preserve">   </t>
    </r>
    <r>
      <rPr>
        <b/>
        <sz val="12"/>
        <rFont val="宋体"/>
        <charset val="134"/>
      </rPr>
      <t>二、机关商品和服务支出</t>
    </r>
  </si>
  <si>
    <r>
      <rPr>
        <sz val="12"/>
        <rFont val="Times New Roman"/>
        <charset val="134"/>
      </rPr>
      <t xml:space="preserve">      </t>
    </r>
    <r>
      <rPr>
        <sz val="12"/>
        <rFont val="宋体"/>
        <charset val="134"/>
      </rPr>
      <t>办公经费</t>
    </r>
  </si>
  <si>
    <r>
      <rPr>
        <sz val="12"/>
        <rFont val="Times New Roman"/>
        <charset val="134"/>
      </rPr>
      <t xml:space="preserve">      </t>
    </r>
    <r>
      <rPr>
        <sz val="12"/>
        <rFont val="宋体"/>
        <charset val="134"/>
      </rPr>
      <t>会议费</t>
    </r>
  </si>
  <si>
    <r>
      <rPr>
        <sz val="12"/>
        <rFont val="Times New Roman"/>
        <charset val="134"/>
      </rPr>
      <t xml:space="preserve">      </t>
    </r>
    <r>
      <rPr>
        <sz val="12"/>
        <rFont val="宋体"/>
        <charset val="134"/>
      </rPr>
      <t>培训费</t>
    </r>
  </si>
  <si>
    <r>
      <rPr>
        <sz val="12"/>
        <rFont val="Times New Roman"/>
        <charset val="134"/>
      </rPr>
      <t xml:space="preserve">      </t>
    </r>
    <r>
      <rPr>
        <sz val="12"/>
        <rFont val="宋体"/>
        <charset val="134"/>
      </rPr>
      <t>专用材料购置费</t>
    </r>
  </si>
  <si>
    <r>
      <rPr>
        <sz val="12"/>
        <rFont val="Times New Roman"/>
        <charset val="134"/>
      </rPr>
      <t xml:space="preserve">      </t>
    </r>
    <r>
      <rPr>
        <sz val="12"/>
        <rFont val="宋体"/>
        <charset val="134"/>
      </rPr>
      <t>委托业务费</t>
    </r>
  </si>
  <si>
    <r>
      <rPr>
        <sz val="12"/>
        <rFont val="Times New Roman"/>
        <charset val="134"/>
      </rPr>
      <t xml:space="preserve">      </t>
    </r>
    <r>
      <rPr>
        <sz val="12"/>
        <rFont val="宋体"/>
        <charset val="134"/>
      </rPr>
      <t>公务接待费</t>
    </r>
  </si>
  <si>
    <r>
      <rPr>
        <sz val="12"/>
        <rFont val="Times New Roman"/>
        <charset val="134"/>
      </rPr>
      <t xml:space="preserve">      </t>
    </r>
    <r>
      <rPr>
        <sz val="12"/>
        <rFont val="宋体"/>
        <charset val="134"/>
      </rPr>
      <t>因公出国（境）费用</t>
    </r>
  </si>
  <si>
    <r>
      <rPr>
        <sz val="12"/>
        <rFont val="Times New Roman"/>
        <charset val="134"/>
      </rPr>
      <t xml:space="preserve">      </t>
    </r>
    <r>
      <rPr>
        <sz val="12"/>
        <rFont val="宋体"/>
        <charset val="134"/>
      </rPr>
      <t>公务用车运行维护费</t>
    </r>
  </si>
  <si>
    <r>
      <rPr>
        <sz val="12"/>
        <rFont val="Times New Roman"/>
        <charset val="134"/>
      </rPr>
      <t xml:space="preserve">      </t>
    </r>
    <r>
      <rPr>
        <sz val="12"/>
        <rFont val="宋体"/>
        <charset val="134"/>
      </rPr>
      <t>维修（护）费</t>
    </r>
  </si>
  <si>
    <r>
      <rPr>
        <sz val="12"/>
        <rFont val="Times New Roman"/>
        <charset val="134"/>
      </rPr>
      <t xml:space="preserve">      </t>
    </r>
    <r>
      <rPr>
        <sz val="12"/>
        <rFont val="宋体"/>
        <charset val="134"/>
      </rPr>
      <t>其他商品和服务支出</t>
    </r>
  </si>
  <si>
    <r>
      <rPr>
        <b/>
        <sz val="12"/>
        <rFont val="Times New Roman"/>
        <charset val="134"/>
      </rPr>
      <t xml:space="preserve">   </t>
    </r>
    <r>
      <rPr>
        <b/>
        <sz val="12"/>
        <rFont val="宋体"/>
        <charset val="134"/>
      </rPr>
      <t>三、机关资本性支出（一）</t>
    </r>
  </si>
  <si>
    <r>
      <rPr>
        <sz val="12"/>
        <rFont val="Times New Roman"/>
        <charset val="134"/>
      </rPr>
      <t xml:space="preserve">      </t>
    </r>
    <r>
      <rPr>
        <sz val="12"/>
        <rFont val="宋体"/>
        <charset val="134"/>
      </rPr>
      <t>房屋建筑物购建</t>
    </r>
  </si>
  <si>
    <r>
      <rPr>
        <sz val="12"/>
        <rFont val="Times New Roman"/>
        <charset val="134"/>
      </rPr>
      <t xml:space="preserve">      </t>
    </r>
    <r>
      <rPr>
        <sz val="12"/>
        <rFont val="宋体"/>
        <charset val="134"/>
      </rPr>
      <t>基础设施建设</t>
    </r>
  </si>
  <si>
    <r>
      <rPr>
        <sz val="12"/>
        <rFont val="Times New Roman"/>
        <charset val="134"/>
      </rPr>
      <t xml:space="preserve">      </t>
    </r>
    <r>
      <rPr>
        <sz val="12"/>
        <rFont val="宋体"/>
        <charset val="134"/>
      </rPr>
      <t>公务用车购置</t>
    </r>
  </si>
  <si>
    <r>
      <rPr>
        <sz val="12"/>
        <rFont val="Times New Roman"/>
        <charset val="134"/>
      </rPr>
      <t xml:space="preserve">      </t>
    </r>
    <r>
      <rPr>
        <sz val="12"/>
        <rFont val="宋体"/>
        <charset val="134"/>
      </rPr>
      <t>土地征迁补偿和安置支出</t>
    </r>
  </si>
  <si>
    <r>
      <rPr>
        <sz val="12"/>
        <rFont val="Times New Roman"/>
        <charset val="134"/>
      </rPr>
      <t xml:space="preserve">      </t>
    </r>
    <r>
      <rPr>
        <sz val="12"/>
        <rFont val="宋体"/>
        <charset val="134"/>
      </rPr>
      <t>设备购置</t>
    </r>
  </si>
  <si>
    <r>
      <rPr>
        <sz val="12"/>
        <rFont val="Times New Roman"/>
        <charset val="134"/>
      </rPr>
      <t xml:space="preserve">      </t>
    </r>
    <r>
      <rPr>
        <sz val="12"/>
        <rFont val="宋体"/>
        <charset val="134"/>
      </rPr>
      <t>大型修缮</t>
    </r>
  </si>
  <si>
    <r>
      <rPr>
        <sz val="12"/>
        <rFont val="Times New Roman"/>
        <charset val="134"/>
      </rPr>
      <t xml:space="preserve">      </t>
    </r>
    <r>
      <rPr>
        <sz val="12"/>
        <rFont val="宋体"/>
        <charset val="134"/>
      </rPr>
      <t>其他资本性支出</t>
    </r>
  </si>
  <si>
    <r>
      <rPr>
        <b/>
        <sz val="12"/>
        <rFont val="Times New Roman"/>
        <charset val="134"/>
      </rPr>
      <t xml:space="preserve">   </t>
    </r>
    <r>
      <rPr>
        <b/>
        <sz val="12"/>
        <rFont val="宋体"/>
        <charset val="134"/>
      </rPr>
      <t>四、机关资本性支出（二）</t>
    </r>
  </si>
  <si>
    <r>
      <rPr>
        <b/>
        <sz val="12"/>
        <rFont val="Times New Roman"/>
        <charset val="134"/>
      </rPr>
      <t xml:space="preserve">   </t>
    </r>
    <r>
      <rPr>
        <b/>
        <sz val="12"/>
        <rFont val="宋体"/>
        <charset val="134"/>
      </rPr>
      <t>五、对事业单位经常性补助</t>
    </r>
  </si>
  <si>
    <r>
      <rPr>
        <sz val="12"/>
        <rFont val="Times New Roman"/>
        <charset val="134"/>
      </rPr>
      <t xml:space="preserve">      </t>
    </r>
    <r>
      <rPr>
        <sz val="12"/>
        <rFont val="宋体"/>
        <charset val="134"/>
      </rPr>
      <t>工资福利支出</t>
    </r>
  </si>
  <si>
    <r>
      <rPr>
        <sz val="12"/>
        <rFont val="Times New Roman"/>
        <charset val="134"/>
      </rPr>
      <t xml:space="preserve">      </t>
    </r>
    <r>
      <rPr>
        <sz val="12"/>
        <rFont val="宋体"/>
        <charset val="134"/>
      </rPr>
      <t>商品和服务支出</t>
    </r>
  </si>
  <si>
    <r>
      <rPr>
        <sz val="12"/>
        <rFont val="Times New Roman"/>
        <charset val="134"/>
      </rPr>
      <t xml:space="preserve">      </t>
    </r>
    <r>
      <rPr>
        <sz val="12"/>
        <rFont val="宋体"/>
        <charset val="134"/>
      </rPr>
      <t>其他对事业单位补助</t>
    </r>
  </si>
  <si>
    <r>
      <rPr>
        <b/>
        <sz val="12"/>
        <rFont val="Times New Roman"/>
        <charset val="134"/>
      </rPr>
      <t xml:space="preserve">   </t>
    </r>
    <r>
      <rPr>
        <b/>
        <sz val="12"/>
        <rFont val="宋体"/>
        <charset val="134"/>
      </rPr>
      <t>六、对事业单位资本性补助</t>
    </r>
  </si>
  <si>
    <r>
      <rPr>
        <sz val="12"/>
        <rFont val="Times New Roman"/>
        <charset val="134"/>
      </rPr>
      <t xml:space="preserve">      </t>
    </r>
    <r>
      <rPr>
        <sz val="12"/>
        <rFont val="宋体"/>
        <charset val="134"/>
      </rPr>
      <t>资本性支出（一）</t>
    </r>
  </si>
  <si>
    <r>
      <rPr>
        <sz val="12"/>
        <rFont val="Times New Roman"/>
        <charset val="134"/>
      </rPr>
      <t xml:space="preserve">      </t>
    </r>
    <r>
      <rPr>
        <sz val="12"/>
        <rFont val="宋体"/>
        <charset val="134"/>
      </rPr>
      <t>资本性支出（二）</t>
    </r>
  </si>
  <si>
    <r>
      <rPr>
        <b/>
        <sz val="12"/>
        <rFont val="Times New Roman"/>
        <charset val="134"/>
      </rPr>
      <t xml:space="preserve">   </t>
    </r>
    <r>
      <rPr>
        <b/>
        <sz val="12"/>
        <rFont val="宋体"/>
        <charset val="134"/>
      </rPr>
      <t>七、对企业补助</t>
    </r>
  </si>
  <si>
    <r>
      <rPr>
        <sz val="12"/>
        <rFont val="Times New Roman"/>
        <charset val="134"/>
      </rPr>
      <t xml:space="preserve">      </t>
    </r>
    <r>
      <rPr>
        <sz val="12"/>
        <rFont val="宋体"/>
        <charset val="134"/>
      </rPr>
      <t>费用补贴</t>
    </r>
  </si>
  <si>
    <r>
      <rPr>
        <sz val="12"/>
        <rFont val="Times New Roman"/>
        <charset val="134"/>
      </rPr>
      <t xml:space="preserve">      </t>
    </r>
    <r>
      <rPr>
        <sz val="12"/>
        <rFont val="宋体"/>
        <charset val="134"/>
      </rPr>
      <t>利息补贴</t>
    </r>
  </si>
  <si>
    <r>
      <rPr>
        <sz val="12"/>
        <rFont val="Times New Roman"/>
        <charset val="134"/>
      </rPr>
      <t xml:space="preserve">      </t>
    </r>
    <r>
      <rPr>
        <sz val="12"/>
        <rFont val="宋体"/>
        <charset val="134"/>
      </rPr>
      <t>其他对企业补助</t>
    </r>
  </si>
  <si>
    <r>
      <rPr>
        <b/>
        <sz val="12"/>
        <rFont val="Times New Roman"/>
        <charset val="134"/>
      </rPr>
      <t xml:space="preserve">   </t>
    </r>
    <r>
      <rPr>
        <b/>
        <sz val="12"/>
        <rFont val="宋体"/>
        <charset val="134"/>
      </rPr>
      <t>八、对企业资本性支出</t>
    </r>
  </si>
  <si>
    <r>
      <rPr>
        <sz val="12"/>
        <rFont val="Times New Roman"/>
        <charset val="134"/>
      </rPr>
      <t xml:space="preserve">      </t>
    </r>
    <r>
      <rPr>
        <sz val="12"/>
        <rFont val="宋体"/>
        <charset val="134"/>
      </rPr>
      <t>对企业资本性支出（一）</t>
    </r>
  </si>
  <si>
    <r>
      <rPr>
        <sz val="12"/>
        <rFont val="Times New Roman"/>
        <charset val="134"/>
      </rPr>
      <t xml:space="preserve">      </t>
    </r>
    <r>
      <rPr>
        <sz val="12"/>
        <rFont val="宋体"/>
        <charset val="134"/>
      </rPr>
      <t>对企业资本性支出（二）</t>
    </r>
  </si>
  <si>
    <r>
      <rPr>
        <b/>
        <sz val="12"/>
        <rFont val="Times New Roman"/>
        <charset val="134"/>
      </rPr>
      <t xml:space="preserve">   </t>
    </r>
    <r>
      <rPr>
        <b/>
        <sz val="12"/>
        <rFont val="宋体"/>
        <charset val="134"/>
      </rPr>
      <t>九、对个人和家庭的补助</t>
    </r>
  </si>
  <si>
    <r>
      <rPr>
        <sz val="12"/>
        <rFont val="Times New Roman"/>
        <charset val="134"/>
      </rPr>
      <t xml:space="preserve">      </t>
    </r>
    <r>
      <rPr>
        <sz val="12"/>
        <rFont val="宋体"/>
        <charset val="134"/>
      </rPr>
      <t>社会福利和救助</t>
    </r>
  </si>
  <si>
    <r>
      <rPr>
        <sz val="12"/>
        <rFont val="Times New Roman"/>
        <charset val="134"/>
      </rPr>
      <t xml:space="preserve">      </t>
    </r>
    <r>
      <rPr>
        <sz val="12"/>
        <rFont val="宋体"/>
        <charset val="134"/>
      </rPr>
      <t>助学金</t>
    </r>
  </si>
  <si>
    <r>
      <rPr>
        <sz val="12"/>
        <rFont val="Times New Roman"/>
        <charset val="134"/>
      </rPr>
      <t xml:space="preserve">      </t>
    </r>
    <r>
      <rPr>
        <sz val="12"/>
        <rFont val="宋体"/>
        <charset val="134"/>
      </rPr>
      <t>个人农业生产补贴</t>
    </r>
  </si>
  <si>
    <r>
      <rPr>
        <sz val="12"/>
        <rFont val="Times New Roman"/>
        <charset val="134"/>
      </rPr>
      <t xml:space="preserve">      </t>
    </r>
    <r>
      <rPr>
        <sz val="12"/>
        <rFont val="宋体"/>
        <charset val="134"/>
      </rPr>
      <t>离退休费</t>
    </r>
  </si>
  <si>
    <r>
      <rPr>
        <sz val="12"/>
        <rFont val="Times New Roman"/>
        <charset val="134"/>
      </rPr>
      <t xml:space="preserve">      </t>
    </r>
    <r>
      <rPr>
        <sz val="12"/>
        <rFont val="宋体"/>
        <charset val="134"/>
      </rPr>
      <t>其他对个人和家庭的补助</t>
    </r>
  </si>
  <si>
    <r>
      <rPr>
        <b/>
        <sz val="12"/>
        <rFont val="Times New Roman"/>
        <charset val="134"/>
      </rPr>
      <t xml:space="preserve">   </t>
    </r>
    <r>
      <rPr>
        <b/>
        <sz val="12"/>
        <rFont val="宋体"/>
        <charset val="134"/>
      </rPr>
      <t>十、对社会保障基金补助</t>
    </r>
  </si>
  <si>
    <r>
      <rPr>
        <sz val="12"/>
        <rFont val="Times New Roman"/>
        <charset val="134"/>
      </rPr>
      <t xml:space="preserve">      </t>
    </r>
    <r>
      <rPr>
        <sz val="12"/>
        <rFont val="宋体"/>
        <charset val="134"/>
      </rPr>
      <t>对社会保险基金补助</t>
    </r>
  </si>
  <si>
    <r>
      <rPr>
        <sz val="12"/>
        <rFont val="Times New Roman"/>
        <charset val="134"/>
      </rPr>
      <t xml:space="preserve">      </t>
    </r>
    <r>
      <rPr>
        <sz val="12"/>
        <rFont val="宋体"/>
        <charset val="134"/>
      </rPr>
      <t>补充全国社会保障基金</t>
    </r>
  </si>
  <si>
    <r>
      <rPr>
        <b/>
        <sz val="12"/>
        <rFont val="Times New Roman"/>
        <charset val="134"/>
      </rPr>
      <t xml:space="preserve">   </t>
    </r>
    <r>
      <rPr>
        <b/>
        <sz val="12"/>
        <rFont val="宋体"/>
        <charset val="134"/>
      </rPr>
      <t>十一、债务利息及费用支出</t>
    </r>
  </si>
  <si>
    <r>
      <rPr>
        <sz val="12"/>
        <rFont val="Times New Roman"/>
        <charset val="134"/>
      </rPr>
      <t xml:space="preserve">      </t>
    </r>
    <r>
      <rPr>
        <sz val="12"/>
        <rFont val="宋体"/>
        <charset val="134"/>
      </rPr>
      <t>国内债务付息</t>
    </r>
  </si>
  <si>
    <r>
      <rPr>
        <sz val="12"/>
        <rFont val="Times New Roman"/>
        <charset val="134"/>
      </rPr>
      <t xml:space="preserve">      </t>
    </r>
    <r>
      <rPr>
        <sz val="12"/>
        <rFont val="宋体"/>
        <charset val="134"/>
      </rPr>
      <t>国外债务付息</t>
    </r>
  </si>
  <si>
    <r>
      <rPr>
        <sz val="12"/>
        <rFont val="Times New Roman"/>
        <charset val="134"/>
      </rPr>
      <t xml:space="preserve">      </t>
    </r>
    <r>
      <rPr>
        <sz val="12"/>
        <rFont val="宋体"/>
        <charset val="134"/>
      </rPr>
      <t>国内债务发行费用</t>
    </r>
    <r>
      <rPr>
        <sz val="12"/>
        <rFont val="Times New Roman"/>
        <charset val="134"/>
      </rPr>
      <t xml:space="preserve"> </t>
    </r>
  </si>
  <si>
    <r>
      <rPr>
        <sz val="12"/>
        <rFont val="Times New Roman"/>
        <charset val="134"/>
      </rPr>
      <t xml:space="preserve">      </t>
    </r>
    <r>
      <rPr>
        <sz val="12"/>
        <rFont val="宋体"/>
        <charset val="134"/>
      </rPr>
      <t>国外债务发行费用</t>
    </r>
  </si>
  <si>
    <r>
      <rPr>
        <b/>
        <sz val="12"/>
        <rFont val="Times New Roman"/>
        <charset val="134"/>
      </rPr>
      <t xml:space="preserve">   </t>
    </r>
    <r>
      <rPr>
        <b/>
        <sz val="12"/>
        <rFont val="宋体"/>
        <charset val="134"/>
      </rPr>
      <t>十二、债务还本支出</t>
    </r>
  </si>
  <si>
    <r>
      <rPr>
        <sz val="12"/>
        <rFont val="Times New Roman"/>
        <charset val="134"/>
      </rPr>
      <t xml:space="preserve">      </t>
    </r>
    <r>
      <rPr>
        <sz val="12"/>
        <rFont val="宋体"/>
        <charset val="134"/>
      </rPr>
      <t>国内债务还本</t>
    </r>
  </si>
  <si>
    <r>
      <rPr>
        <sz val="12"/>
        <rFont val="Times New Roman"/>
        <charset val="134"/>
      </rPr>
      <t xml:space="preserve">      </t>
    </r>
    <r>
      <rPr>
        <sz val="12"/>
        <rFont val="宋体"/>
        <charset val="134"/>
      </rPr>
      <t>国外债务还本</t>
    </r>
  </si>
  <si>
    <r>
      <rPr>
        <b/>
        <sz val="12"/>
        <rFont val="Times New Roman"/>
        <charset val="134"/>
      </rPr>
      <t xml:space="preserve">   </t>
    </r>
    <r>
      <rPr>
        <b/>
        <sz val="12"/>
        <rFont val="宋体"/>
        <charset val="134"/>
      </rPr>
      <t>十三、转移性支出</t>
    </r>
  </si>
  <si>
    <r>
      <rPr>
        <sz val="12"/>
        <rFont val="Times New Roman"/>
        <charset val="134"/>
      </rPr>
      <t xml:space="preserve">      </t>
    </r>
    <r>
      <rPr>
        <sz val="12"/>
        <rFont val="宋体"/>
        <charset val="134"/>
      </rPr>
      <t>调出资金</t>
    </r>
  </si>
  <si>
    <r>
      <rPr>
        <sz val="12"/>
        <rFont val="Times New Roman"/>
        <charset val="134"/>
      </rPr>
      <t xml:space="preserve">      </t>
    </r>
    <r>
      <rPr>
        <sz val="12"/>
        <rFont val="宋体"/>
        <charset val="134"/>
      </rPr>
      <t>安排预算稳定调节基金</t>
    </r>
  </si>
  <si>
    <r>
      <rPr>
        <sz val="12"/>
        <rFont val="Times New Roman"/>
        <charset val="134"/>
      </rPr>
      <t xml:space="preserve">      </t>
    </r>
    <r>
      <rPr>
        <sz val="12"/>
        <rFont val="宋体"/>
        <charset val="134"/>
      </rPr>
      <t>补充预算周转金</t>
    </r>
  </si>
  <si>
    <r>
      <rPr>
        <b/>
        <sz val="12"/>
        <rFont val="Times New Roman"/>
        <charset val="134"/>
      </rPr>
      <t xml:space="preserve">   </t>
    </r>
    <r>
      <rPr>
        <b/>
        <sz val="12"/>
        <rFont val="宋体"/>
        <charset val="134"/>
      </rPr>
      <t>十四、预备费和预留</t>
    </r>
  </si>
  <si>
    <r>
      <rPr>
        <sz val="12"/>
        <rFont val="Times New Roman"/>
        <charset val="134"/>
      </rPr>
      <t xml:space="preserve">      </t>
    </r>
    <r>
      <rPr>
        <sz val="12"/>
        <rFont val="宋体"/>
        <charset val="134"/>
      </rPr>
      <t>预备费</t>
    </r>
  </si>
  <si>
    <r>
      <rPr>
        <sz val="12"/>
        <rFont val="Times New Roman"/>
        <charset val="134"/>
      </rPr>
      <t xml:space="preserve">      </t>
    </r>
    <r>
      <rPr>
        <sz val="12"/>
        <rFont val="宋体"/>
        <charset val="134"/>
      </rPr>
      <t>预留</t>
    </r>
  </si>
  <si>
    <r>
      <rPr>
        <b/>
        <sz val="12"/>
        <rFont val="Times New Roman"/>
        <charset val="134"/>
      </rPr>
      <t xml:space="preserve">   </t>
    </r>
    <r>
      <rPr>
        <b/>
        <sz val="12"/>
        <rFont val="宋体"/>
        <charset val="134"/>
      </rPr>
      <t>十五、其他支出</t>
    </r>
  </si>
  <si>
    <r>
      <rPr>
        <sz val="12"/>
        <rFont val="Times New Roman"/>
        <charset val="134"/>
      </rPr>
      <t xml:space="preserve">      </t>
    </r>
    <r>
      <rPr>
        <sz val="12"/>
        <rFont val="宋体"/>
        <charset val="134"/>
      </rPr>
      <t>赠与</t>
    </r>
  </si>
  <si>
    <r>
      <rPr>
        <sz val="12"/>
        <rFont val="Times New Roman"/>
        <charset val="134"/>
      </rPr>
      <t xml:space="preserve">      </t>
    </r>
    <r>
      <rPr>
        <sz val="12"/>
        <rFont val="宋体"/>
        <charset val="134"/>
      </rPr>
      <t>国家赔偿费用支出</t>
    </r>
  </si>
  <si>
    <r>
      <rPr>
        <sz val="12"/>
        <rFont val="Times New Roman"/>
        <charset val="134"/>
      </rPr>
      <t xml:space="preserve">      </t>
    </r>
    <r>
      <rPr>
        <sz val="12"/>
        <rFont val="宋体"/>
        <charset val="134"/>
      </rPr>
      <t>对民间非营利组织和群众性自治组织补贴</t>
    </r>
  </si>
  <si>
    <r>
      <rPr>
        <sz val="12"/>
        <rFont val="Times New Roman"/>
        <charset val="134"/>
      </rPr>
      <t xml:space="preserve">      </t>
    </r>
    <r>
      <rPr>
        <sz val="12"/>
        <rFont val="宋体"/>
        <charset val="134"/>
      </rPr>
      <t>其他支出</t>
    </r>
  </si>
  <si>
    <r>
      <rPr>
        <b/>
        <sz val="12"/>
        <rFont val="宋体"/>
        <charset val="134"/>
      </rPr>
      <t>合</t>
    </r>
    <r>
      <rPr>
        <b/>
        <sz val="12"/>
        <rFont val="Times New Roman"/>
        <charset val="134"/>
      </rPr>
      <t xml:space="preserve">    </t>
    </r>
    <r>
      <rPr>
        <b/>
        <sz val="12"/>
        <rFont val="宋体"/>
        <charset val="134"/>
      </rPr>
      <t>计</t>
    </r>
  </si>
  <si>
    <t>表五</t>
  </si>
  <si>
    <r>
      <rPr>
        <b/>
        <sz val="16"/>
        <rFont val="Times New Roman"/>
        <charset val="134"/>
      </rPr>
      <t>2020</t>
    </r>
    <r>
      <rPr>
        <b/>
        <sz val="16"/>
        <rFont val="黑体"/>
        <charset val="134"/>
      </rPr>
      <t>年一般公共预算收支平衡表</t>
    </r>
  </si>
  <si>
    <r>
      <rPr>
        <b/>
        <sz val="12"/>
        <rFont val="宋体"/>
        <charset val="134"/>
      </rPr>
      <t>收</t>
    </r>
    <r>
      <rPr>
        <b/>
        <sz val="14"/>
        <rFont val="宋体"/>
        <charset val="134"/>
      </rPr>
      <t>入</t>
    </r>
  </si>
  <si>
    <r>
      <rPr>
        <b/>
        <sz val="12"/>
        <rFont val="宋体"/>
        <charset val="134"/>
      </rPr>
      <t>支出</t>
    </r>
  </si>
  <si>
    <r>
      <rPr>
        <b/>
        <sz val="11"/>
        <rFont val="宋体"/>
        <charset val="134"/>
      </rPr>
      <t>本级收入合计</t>
    </r>
  </si>
  <si>
    <r>
      <rPr>
        <b/>
        <sz val="11"/>
        <rFont val="宋体"/>
        <charset val="134"/>
      </rPr>
      <t>本级支出合计</t>
    </r>
  </si>
  <si>
    <r>
      <rPr>
        <b/>
        <sz val="11"/>
        <rFont val="宋体"/>
        <charset val="134"/>
      </rPr>
      <t>转移性收入</t>
    </r>
  </si>
  <si>
    <r>
      <rPr>
        <b/>
        <sz val="11"/>
        <rFont val="宋体"/>
        <charset val="134"/>
      </rPr>
      <t>转移性支出</t>
    </r>
  </si>
  <si>
    <r>
      <rPr>
        <sz val="11"/>
        <rFont val="Times New Roman"/>
        <charset val="134"/>
      </rPr>
      <t xml:space="preserve">  </t>
    </r>
    <r>
      <rPr>
        <sz val="11"/>
        <rFont val="宋体"/>
        <charset val="134"/>
      </rPr>
      <t>上级补助收入</t>
    </r>
  </si>
  <si>
    <r>
      <rPr>
        <sz val="11"/>
        <rFont val="Times New Roman"/>
        <charset val="134"/>
      </rPr>
      <t xml:space="preserve">  </t>
    </r>
    <r>
      <rPr>
        <sz val="11"/>
        <rFont val="宋体"/>
        <charset val="134"/>
      </rPr>
      <t>上解支出</t>
    </r>
  </si>
  <si>
    <r>
      <rPr>
        <sz val="11"/>
        <rFont val="Times New Roman"/>
        <charset val="134"/>
      </rPr>
      <t xml:space="preserve">    </t>
    </r>
    <r>
      <rPr>
        <sz val="11"/>
        <rFont val="宋体"/>
        <charset val="134"/>
      </rPr>
      <t>返还性收入</t>
    </r>
  </si>
  <si>
    <r>
      <rPr>
        <sz val="11"/>
        <rFont val="Times New Roman"/>
        <charset val="134"/>
      </rPr>
      <t xml:space="preserve">    </t>
    </r>
    <r>
      <rPr>
        <sz val="11"/>
        <rFont val="宋体"/>
        <charset val="134"/>
      </rPr>
      <t>体制上解支出</t>
    </r>
  </si>
  <si>
    <r>
      <rPr>
        <sz val="11"/>
        <rFont val="Times New Roman"/>
        <charset val="134"/>
      </rPr>
      <t xml:space="preserve">      </t>
    </r>
    <r>
      <rPr>
        <sz val="11"/>
        <rFont val="宋体"/>
        <charset val="134"/>
      </rPr>
      <t>所得税基数返还收入</t>
    </r>
    <r>
      <rPr>
        <sz val="11"/>
        <rFont val="Times New Roman"/>
        <charset val="134"/>
      </rPr>
      <t xml:space="preserve"> </t>
    </r>
  </si>
  <si>
    <r>
      <rPr>
        <sz val="11"/>
        <rFont val="Times New Roman"/>
        <charset val="134"/>
      </rPr>
      <t xml:space="preserve">    </t>
    </r>
    <r>
      <rPr>
        <sz val="11"/>
        <rFont val="宋体"/>
        <charset val="134"/>
      </rPr>
      <t>专项上解支出</t>
    </r>
  </si>
  <si>
    <r>
      <rPr>
        <sz val="11"/>
        <rFont val="Times New Roman"/>
        <charset val="134"/>
      </rPr>
      <t xml:space="preserve">      </t>
    </r>
    <r>
      <rPr>
        <sz val="11"/>
        <rFont val="宋体"/>
        <charset val="134"/>
      </rPr>
      <t>成品油税费改革税收返还收入</t>
    </r>
  </si>
  <si>
    <r>
      <rPr>
        <sz val="11"/>
        <rFont val="Times New Roman"/>
        <charset val="134"/>
      </rPr>
      <t xml:space="preserve">      </t>
    </r>
    <r>
      <rPr>
        <sz val="11"/>
        <rFont val="宋体"/>
        <charset val="134"/>
      </rPr>
      <t>增值税税收返还收入</t>
    </r>
  </si>
  <si>
    <r>
      <rPr>
        <sz val="11"/>
        <rFont val="Times New Roman"/>
        <charset val="134"/>
      </rPr>
      <t xml:space="preserve">      </t>
    </r>
    <r>
      <rPr>
        <sz val="11"/>
        <rFont val="宋体"/>
        <charset val="134"/>
      </rPr>
      <t>消费税税收返还收入</t>
    </r>
  </si>
  <si>
    <r>
      <rPr>
        <sz val="11"/>
        <rFont val="Times New Roman"/>
        <charset val="134"/>
      </rPr>
      <t xml:space="preserve">      </t>
    </r>
    <r>
      <rPr>
        <sz val="11"/>
        <rFont val="宋体"/>
        <charset val="134"/>
      </rPr>
      <t>增值税</t>
    </r>
    <r>
      <rPr>
        <sz val="11"/>
        <rFont val="Times New Roman"/>
        <charset val="134"/>
      </rPr>
      <t>“</t>
    </r>
    <r>
      <rPr>
        <sz val="11"/>
        <rFont val="宋体"/>
        <charset val="134"/>
      </rPr>
      <t>五五分享</t>
    </r>
    <r>
      <rPr>
        <sz val="11"/>
        <rFont val="Times New Roman"/>
        <charset val="134"/>
      </rPr>
      <t>”</t>
    </r>
    <r>
      <rPr>
        <sz val="11"/>
        <rFont val="宋体"/>
        <charset val="134"/>
      </rPr>
      <t>税收返还收入</t>
    </r>
  </si>
  <si>
    <r>
      <rPr>
        <sz val="11"/>
        <rFont val="Times New Roman"/>
        <charset val="134"/>
      </rPr>
      <t xml:space="preserve">      </t>
    </r>
    <r>
      <rPr>
        <sz val="11"/>
        <rFont val="宋体"/>
        <charset val="134"/>
      </rPr>
      <t>其他返还性收入</t>
    </r>
  </si>
  <si>
    <r>
      <rPr>
        <sz val="11"/>
        <rFont val="Times New Roman"/>
        <charset val="134"/>
      </rPr>
      <t xml:space="preserve">    </t>
    </r>
    <r>
      <rPr>
        <sz val="11"/>
        <rFont val="宋体"/>
        <charset val="134"/>
      </rPr>
      <t>一般性转移支付收入</t>
    </r>
  </si>
  <si>
    <r>
      <rPr>
        <sz val="11"/>
        <rFont val="Times New Roman"/>
        <charset val="134"/>
      </rPr>
      <t xml:space="preserve">      </t>
    </r>
    <r>
      <rPr>
        <sz val="11"/>
        <rFont val="宋体"/>
        <charset val="134"/>
      </rPr>
      <t>体制补助收入</t>
    </r>
  </si>
  <si>
    <r>
      <rPr>
        <sz val="11"/>
        <rFont val="Times New Roman"/>
        <charset val="134"/>
      </rPr>
      <t xml:space="preserve">      </t>
    </r>
    <r>
      <rPr>
        <sz val="11"/>
        <rFont val="宋体"/>
        <charset val="134"/>
      </rPr>
      <t>均衡性转移支付收入</t>
    </r>
  </si>
  <si>
    <r>
      <rPr>
        <sz val="11"/>
        <rFont val="Times New Roman"/>
        <charset val="134"/>
      </rPr>
      <t xml:space="preserve">      </t>
    </r>
    <r>
      <rPr>
        <sz val="11"/>
        <rFont val="宋体"/>
        <charset val="134"/>
      </rPr>
      <t>县级基本财力保障机制奖补资金收入</t>
    </r>
  </si>
  <si>
    <r>
      <rPr>
        <sz val="11"/>
        <rFont val="Times New Roman"/>
        <charset val="134"/>
      </rPr>
      <t xml:space="preserve">      </t>
    </r>
    <r>
      <rPr>
        <sz val="11"/>
        <rFont val="宋体"/>
        <charset val="134"/>
      </rPr>
      <t>结算补助收入</t>
    </r>
  </si>
  <si>
    <r>
      <rPr>
        <sz val="11"/>
        <rFont val="Times New Roman"/>
        <charset val="134"/>
      </rPr>
      <t xml:space="preserve">      </t>
    </r>
    <r>
      <rPr>
        <sz val="11"/>
        <rFont val="宋体"/>
        <charset val="134"/>
      </rPr>
      <t>资源枯竭型城市转移支付补助收入</t>
    </r>
  </si>
  <si>
    <r>
      <rPr>
        <sz val="11"/>
        <rFont val="Times New Roman"/>
        <charset val="134"/>
      </rPr>
      <t xml:space="preserve">      </t>
    </r>
    <r>
      <rPr>
        <sz val="11"/>
        <rFont val="宋体"/>
        <charset val="134"/>
      </rPr>
      <t>企业事业单位划转补助收入</t>
    </r>
  </si>
  <si>
    <r>
      <rPr>
        <sz val="11"/>
        <rFont val="Times New Roman"/>
        <charset val="134"/>
      </rPr>
      <t xml:space="preserve">      </t>
    </r>
    <r>
      <rPr>
        <sz val="11"/>
        <rFont val="宋体"/>
        <charset val="134"/>
      </rPr>
      <t>产粮（油）大县奖励资金收入</t>
    </r>
  </si>
  <si>
    <r>
      <rPr>
        <sz val="11"/>
        <rFont val="Times New Roman"/>
        <charset val="134"/>
      </rPr>
      <t xml:space="preserve">      </t>
    </r>
    <r>
      <rPr>
        <sz val="11"/>
        <rFont val="宋体"/>
        <charset val="134"/>
      </rPr>
      <t>重点生态功能区转移支付收入</t>
    </r>
  </si>
  <si>
    <r>
      <rPr>
        <sz val="11"/>
        <rFont val="Times New Roman"/>
        <charset val="134"/>
      </rPr>
      <t xml:space="preserve">      </t>
    </r>
    <r>
      <rPr>
        <sz val="11"/>
        <rFont val="宋体"/>
        <charset val="134"/>
      </rPr>
      <t>固定数额补助收入</t>
    </r>
  </si>
  <si>
    <r>
      <rPr>
        <sz val="11"/>
        <rFont val="Times New Roman"/>
        <charset val="134"/>
      </rPr>
      <t xml:space="preserve">      </t>
    </r>
    <r>
      <rPr>
        <sz val="11"/>
        <rFont val="宋体"/>
        <charset val="134"/>
      </rPr>
      <t>革命老区转移支付收入</t>
    </r>
  </si>
  <si>
    <r>
      <rPr>
        <sz val="11"/>
        <rFont val="Times New Roman"/>
        <charset val="134"/>
      </rPr>
      <t xml:space="preserve">      </t>
    </r>
    <r>
      <rPr>
        <sz val="11"/>
        <rFont val="宋体"/>
        <charset val="134"/>
      </rPr>
      <t>民族地区转移支付收入</t>
    </r>
  </si>
  <si>
    <r>
      <rPr>
        <sz val="11"/>
        <rFont val="Times New Roman"/>
        <charset val="134"/>
      </rPr>
      <t xml:space="preserve">      </t>
    </r>
    <r>
      <rPr>
        <sz val="11"/>
        <rFont val="宋体"/>
        <charset val="134"/>
      </rPr>
      <t>边境地区转移支付收入</t>
    </r>
  </si>
  <si>
    <r>
      <rPr>
        <sz val="11"/>
        <rFont val="Times New Roman"/>
        <charset val="134"/>
      </rPr>
      <t xml:space="preserve">      </t>
    </r>
    <r>
      <rPr>
        <sz val="11"/>
        <rFont val="宋体"/>
        <charset val="134"/>
      </rPr>
      <t>贫困地区转移支付收入</t>
    </r>
  </si>
  <si>
    <r>
      <rPr>
        <sz val="11"/>
        <rFont val="Times New Roman"/>
        <charset val="134"/>
      </rPr>
      <t xml:space="preserve">      </t>
    </r>
    <r>
      <rPr>
        <sz val="11"/>
        <rFont val="宋体"/>
        <charset val="134"/>
      </rPr>
      <t>一般公共服务共同财政事权转移支付收入</t>
    </r>
  </si>
  <si>
    <r>
      <rPr>
        <sz val="11"/>
        <rFont val="Times New Roman"/>
        <charset val="134"/>
      </rPr>
      <t xml:space="preserve">      </t>
    </r>
    <r>
      <rPr>
        <sz val="11"/>
        <rFont val="宋体"/>
        <charset val="134"/>
      </rPr>
      <t>外交共同财政事权转移支付收入</t>
    </r>
  </si>
  <si>
    <r>
      <rPr>
        <sz val="11"/>
        <rFont val="Times New Roman"/>
        <charset val="134"/>
      </rPr>
      <t xml:space="preserve">      </t>
    </r>
    <r>
      <rPr>
        <sz val="11"/>
        <rFont val="宋体"/>
        <charset val="134"/>
      </rPr>
      <t>国防共同财政事权转移支付收入</t>
    </r>
  </si>
  <si>
    <r>
      <rPr>
        <sz val="11"/>
        <rFont val="Times New Roman"/>
        <charset val="134"/>
      </rPr>
      <t xml:space="preserve">      </t>
    </r>
    <r>
      <rPr>
        <sz val="11"/>
        <rFont val="宋体"/>
        <charset val="134"/>
      </rPr>
      <t>公共安全共同财政事权转移支付收入</t>
    </r>
  </si>
  <si>
    <r>
      <rPr>
        <sz val="11"/>
        <rFont val="Times New Roman"/>
        <charset val="134"/>
      </rPr>
      <t xml:space="preserve">      </t>
    </r>
    <r>
      <rPr>
        <sz val="11"/>
        <rFont val="宋体"/>
        <charset val="134"/>
      </rPr>
      <t>教育共同财政事权转移支付收入</t>
    </r>
  </si>
  <si>
    <r>
      <rPr>
        <sz val="11"/>
        <rFont val="Times New Roman"/>
        <charset val="134"/>
      </rPr>
      <t xml:space="preserve">      </t>
    </r>
    <r>
      <rPr>
        <sz val="11"/>
        <rFont val="宋体"/>
        <charset val="134"/>
      </rPr>
      <t>科学技术共同财政事权转移支付收入</t>
    </r>
  </si>
  <si>
    <r>
      <rPr>
        <sz val="11"/>
        <rFont val="Times New Roman"/>
        <charset val="134"/>
      </rPr>
      <t xml:space="preserve">      </t>
    </r>
    <r>
      <rPr>
        <sz val="11"/>
        <rFont val="宋体"/>
        <charset val="134"/>
      </rPr>
      <t>文化旅游体育与传媒共同财政事权转移支付收入</t>
    </r>
  </si>
  <si>
    <r>
      <rPr>
        <sz val="11"/>
        <rFont val="Times New Roman"/>
        <charset val="134"/>
      </rPr>
      <t xml:space="preserve">      </t>
    </r>
    <r>
      <rPr>
        <sz val="11"/>
        <rFont val="宋体"/>
        <charset val="134"/>
      </rPr>
      <t>社会保障和就业共同财政事权转移支付收入</t>
    </r>
  </si>
  <si>
    <r>
      <rPr>
        <sz val="11"/>
        <rFont val="Times New Roman"/>
        <charset val="134"/>
      </rPr>
      <t xml:space="preserve">      </t>
    </r>
    <r>
      <rPr>
        <sz val="11"/>
        <rFont val="宋体"/>
        <charset val="134"/>
      </rPr>
      <t>医疗卫生共同财政事权转移支付收入</t>
    </r>
  </si>
  <si>
    <r>
      <rPr>
        <sz val="11"/>
        <rFont val="Times New Roman"/>
        <charset val="134"/>
      </rPr>
      <t xml:space="preserve">      </t>
    </r>
    <r>
      <rPr>
        <sz val="11"/>
        <rFont val="宋体"/>
        <charset val="134"/>
      </rPr>
      <t>节能环保共同财政事权转移支付收入</t>
    </r>
  </si>
  <si>
    <r>
      <rPr>
        <sz val="11"/>
        <rFont val="Times New Roman"/>
        <charset val="134"/>
      </rPr>
      <t xml:space="preserve">      </t>
    </r>
    <r>
      <rPr>
        <sz val="11"/>
        <rFont val="宋体"/>
        <charset val="134"/>
      </rPr>
      <t>城乡社区共同财政事权转移支付收入</t>
    </r>
  </si>
  <si>
    <r>
      <rPr>
        <sz val="11"/>
        <rFont val="Times New Roman"/>
        <charset val="134"/>
      </rPr>
      <t xml:space="preserve">      </t>
    </r>
    <r>
      <rPr>
        <sz val="11"/>
        <rFont val="宋体"/>
        <charset val="134"/>
      </rPr>
      <t>农林水共同财政事权转移支付收入</t>
    </r>
  </si>
  <si>
    <r>
      <rPr>
        <sz val="11"/>
        <rFont val="Times New Roman"/>
        <charset val="134"/>
      </rPr>
      <t xml:space="preserve">      </t>
    </r>
    <r>
      <rPr>
        <sz val="11"/>
        <rFont val="宋体"/>
        <charset val="134"/>
      </rPr>
      <t>交通运输共同财政事权转移支付收入</t>
    </r>
  </si>
  <si>
    <r>
      <rPr>
        <sz val="11"/>
        <rFont val="Times New Roman"/>
        <charset val="134"/>
      </rPr>
      <t xml:space="preserve">      </t>
    </r>
    <r>
      <rPr>
        <sz val="11"/>
        <rFont val="宋体"/>
        <charset val="134"/>
      </rPr>
      <t>资源勘探信息等共同财政事权转移支付收入</t>
    </r>
  </si>
  <si>
    <r>
      <rPr>
        <sz val="11"/>
        <rFont val="Times New Roman"/>
        <charset val="134"/>
      </rPr>
      <t xml:space="preserve">      </t>
    </r>
    <r>
      <rPr>
        <sz val="11"/>
        <rFont val="宋体"/>
        <charset val="134"/>
      </rPr>
      <t>商业服务业等共同财政事权转移支付收入</t>
    </r>
  </si>
  <si>
    <r>
      <rPr>
        <sz val="11"/>
        <rFont val="Times New Roman"/>
        <charset val="134"/>
      </rPr>
      <t xml:space="preserve">      </t>
    </r>
    <r>
      <rPr>
        <sz val="11"/>
        <rFont val="宋体"/>
        <charset val="134"/>
      </rPr>
      <t>金融共同财政事权转移支付收入</t>
    </r>
  </si>
  <si>
    <r>
      <rPr>
        <sz val="11"/>
        <rFont val="Times New Roman"/>
        <charset val="134"/>
      </rPr>
      <t xml:space="preserve">      </t>
    </r>
    <r>
      <rPr>
        <sz val="11"/>
        <rFont val="宋体"/>
        <charset val="134"/>
      </rPr>
      <t>自然资源海洋气象等共同财政事权转移支付收入</t>
    </r>
  </si>
  <si>
    <r>
      <rPr>
        <sz val="11"/>
        <rFont val="Times New Roman"/>
        <charset val="134"/>
      </rPr>
      <t xml:space="preserve">      </t>
    </r>
    <r>
      <rPr>
        <sz val="11"/>
        <rFont val="宋体"/>
        <charset val="134"/>
      </rPr>
      <t>住房保障共同财政事权转移支付收入</t>
    </r>
  </si>
  <si>
    <r>
      <rPr>
        <sz val="11"/>
        <rFont val="Times New Roman"/>
        <charset val="134"/>
      </rPr>
      <t xml:space="preserve">      </t>
    </r>
    <r>
      <rPr>
        <sz val="11"/>
        <rFont val="宋体"/>
        <charset val="134"/>
      </rPr>
      <t>粮油物资储备共同财政事权转移支付收入</t>
    </r>
  </si>
  <si>
    <r>
      <rPr>
        <sz val="11"/>
        <rFont val="Times New Roman"/>
        <charset val="134"/>
      </rPr>
      <t xml:space="preserve">      </t>
    </r>
    <r>
      <rPr>
        <sz val="11"/>
        <rFont val="宋体"/>
        <charset val="134"/>
      </rPr>
      <t>灾害防治及应急管理共同财政事权转移支付收入</t>
    </r>
  </si>
  <si>
    <r>
      <rPr>
        <sz val="11"/>
        <rFont val="Times New Roman"/>
        <charset val="134"/>
      </rPr>
      <t xml:space="preserve">      </t>
    </r>
    <r>
      <rPr>
        <sz val="11"/>
        <rFont val="宋体"/>
        <charset val="134"/>
      </rPr>
      <t>其他共同财政事权转移支付收入</t>
    </r>
  </si>
  <si>
    <r>
      <rPr>
        <sz val="11"/>
        <rFont val="Times New Roman"/>
        <charset val="134"/>
      </rPr>
      <t xml:space="preserve">      </t>
    </r>
    <r>
      <rPr>
        <sz val="11"/>
        <rFont val="宋体"/>
        <charset val="134"/>
      </rPr>
      <t>其他一般性转移支付收入</t>
    </r>
  </si>
  <si>
    <r>
      <rPr>
        <sz val="11"/>
        <rFont val="Times New Roman"/>
        <charset val="134"/>
      </rPr>
      <t xml:space="preserve">    </t>
    </r>
    <r>
      <rPr>
        <sz val="11"/>
        <rFont val="宋体"/>
        <charset val="134"/>
      </rPr>
      <t>专项转移支付收入</t>
    </r>
  </si>
  <si>
    <r>
      <rPr>
        <sz val="11"/>
        <rFont val="Times New Roman"/>
        <charset val="134"/>
      </rPr>
      <t xml:space="preserve">      </t>
    </r>
    <r>
      <rPr>
        <sz val="11"/>
        <rFont val="宋体"/>
        <charset val="134"/>
      </rPr>
      <t>一般公共服务</t>
    </r>
  </si>
  <si>
    <r>
      <rPr>
        <sz val="11"/>
        <rFont val="Times New Roman"/>
        <charset val="134"/>
      </rPr>
      <t xml:space="preserve">      </t>
    </r>
    <r>
      <rPr>
        <sz val="11"/>
        <rFont val="宋体"/>
        <charset val="134"/>
      </rPr>
      <t>外交</t>
    </r>
  </si>
  <si>
    <r>
      <rPr>
        <sz val="11"/>
        <rFont val="Times New Roman"/>
        <charset val="134"/>
      </rPr>
      <t xml:space="preserve">      </t>
    </r>
    <r>
      <rPr>
        <sz val="11"/>
        <rFont val="宋体"/>
        <charset val="134"/>
      </rPr>
      <t>国防</t>
    </r>
  </si>
  <si>
    <r>
      <rPr>
        <sz val="11"/>
        <rFont val="Times New Roman"/>
        <charset val="134"/>
      </rPr>
      <t xml:space="preserve">      </t>
    </r>
    <r>
      <rPr>
        <sz val="11"/>
        <rFont val="宋体"/>
        <charset val="134"/>
      </rPr>
      <t>公共安全</t>
    </r>
  </si>
  <si>
    <r>
      <rPr>
        <sz val="11"/>
        <rFont val="Times New Roman"/>
        <charset val="134"/>
      </rPr>
      <t xml:space="preserve">      </t>
    </r>
    <r>
      <rPr>
        <sz val="11"/>
        <rFont val="宋体"/>
        <charset val="134"/>
      </rPr>
      <t>教育</t>
    </r>
  </si>
  <si>
    <r>
      <rPr>
        <sz val="11"/>
        <rFont val="Times New Roman"/>
        <charset val="134"/>
      </rPr>
      <t xml:space="preserve">      </t>
    </r>
    <r>
      <rPr>
        <sz val="11"/>
        <rFont val="宋体"/>
        <charset val="134"/>
      </rPr>
      <t>科学技术</t>
    </r>
  </si>
  <si>
    <r>
      <rPr>
        <sz val="11"/>
        <rFont val="Times New Roman"/>
        <charset val="134"/>
      </rPr>
      <t xml:space="preserve">      </t>
    </r>
    <r>
      <rPr>
        <sz val="11"/>
        <rFont val="宋体"/>
        <charset val="134"/>
      </rPr>
      <t>文化旅游体育与传媒</t>
    </r>
  </si>
  <si>
    <r>
      <rPr>
        <sz val="11"/>
        <rFont val="Times New Roman"/>
        <charset val="134"/>
      </rPr>
      <t xml:space="preserve">      </t>
    </r>
    <r>
      <rPr>
        <sz val="11"/>
        <rFont val="宋体"/>
        <charset val="134"/>
      </rPr>
      <t>社会保障和就业</t>
    </r>
  </si>
  <si>
    <r>
      <rPr>
        <sz val="11"/>
        <rFont val="Times New Roman"/>
        <charset val="134"/>
      </rPr>
      <t xml:space="preserve">      </t>
    </r>
    <r>
      <rPr>
        <sz val="11"/>
        <rFont val="宋体"/>
        <charset val="134"/>
      </rPr>
      <t>卫生健康</t>
    </r>
  </si>
  <si>
    <r>
      <rPr>
        <sz val="11"/>
        <rFont val="Times New Roman"/>
        <charset val="134"/>
      </rPr>
      <t xml:space="preserve">      </t>
    </r>
    <r>
      <rPr>
        <sz val="11"/>
        <rFont val="宋体"/>
        <charset val="134"/>
      </rPr>
      <t>节能环保</t>
    </r>
  </si>
  <si>
    <r>
      <rPr>
        <sz val="11"/>
        <rFont val="Times New Roman"/>
        <charset val="134"/>
      </rPr>
      <t xml:space="preserve">      </t>
    </r>
    <r>
      <rPr>
        <sz val="11"/>
        <rFont val="宋体"/>
        <charset val="134"/>
      </rPr>
      <t>城乡社区</t>
    </r>
  </si>
  <si>
    <r>
      <rPr>
        <sz val="11"/>
        <rFont val="Times New Roman"/>
        <charset val="134"/>
      </rPr>
      <t xml:space="preserve">      </t>
    </r>
    <r>
      <rPr>
        <sz val="11"/>
        <rFont val="宋体"/>
        <charset val="134"/>
      </rPr>
      <t>农林水</t>
    </r>
  </si>
  <si>
    <r>
      <rPr>
        <sz val="11"/>
        <rFont val="Times New Roman"/>
        <charset val="134"/>
      </rPr>
      <t xml:space="preserve">      </t>
    </r>
    <r>
      <rPr>
        <sz val="11"/>
        <rFont val="宋体"/>
        <charset val="134"/>
      </rPr>
      <t>交通运输</t>
    </r>
  </si>
  <si>
    <r>
      <rPr>
        <sz val="11"/>
        <rFont val="Times New Roman"/>
        <charset val="134"/>
      </rPr>
      <t xml:space="preserve">      </t>
    </r>
    <r>
      <rPr>
        <sz val="11"/>
        <rFont val="宋体"/>
        <charset val="134"/>
      </rPr>
      <t>资源勘探信息等</t>
    </r>
  </si>
  <si>
    <r>
      <rPr>
        <sz val="11"/>
        <rFont val="Times New Roman"/>
        <charset val="134"/>
      </rPr>
      <t xml:space="preserve">      </t>
    </r>
    <r>
      <rPr>
        <sz val="11"/>
        <rFont val="宋体"/>
        <charset val="134"/>
      </rPr>
      <t>商业服务业等</t>
    </r>
  </si>
  <si>
    <r>
      <rPr>
        <sz val="11"/>
        <rFont val="Times New Roman"/>
        <charset val="134"/>
      </rPr>
      <t xml:space="preserve">      </t>
    </r>
    <r>
      <rPr>
        <sz val="11"/>
        <rFont val="宋体"/>
        <charset val="134"/>
      </rPr>
      <t>金融</t>
    </r>
  </si>
  <si>
    <r>
      <rPr>
        <sz val="11"/>
        <rFont val="Times New Roman"/>
        <charset val="134"/>
      </rPr>
      <t xml:space="preserve">      </t>
    </r>
    <r>
      <rPr>
        <sz val="11"/>
        <rFont val="宋体"/>
        <charset val="134"/>
      </rPr>
      <t>自然资源海洋气象等</t>
    </r>
  </si>
  <si>
    <r>
      <rPr>
        <sz val="11"/>
        <rFont val="Times New Roman"/>
        <charset val="134"/>
      </rPr>
      <t xml:space="preserve">      </t>
    </r>
    <r>
      <rPr>
        <sz val="11"/>
        <rFont val="宋体"/>
        <charset val="134"/>
      </rPr>
      <t>住房保障</t>
    </r>
  </si>
  <si>
    <r>
      <rPr>
        <sz val="11"/>
        <rFont val="Times New Roman"/>
        <charset val="134"/>
      </rPr>
      <t xml:space="preserve">      </t>
    </r>
    <r>
      <rPr>
        <sz val="11"/>
        <rFont val="宋体"/>
        <charset val="134"/>
      </rPr>
      <t>粮油物资储备</t>
    </r>
  </si>
  <si>
    <r>
      <rPr>
        <sz val="11"/>
        <rFont val="Times New Roman"/>
        <charset val="134"/>
      </rPr>
      <t xml:space="preserve">      </t>
    </r>
    <r>
      <rPr>
        <sz val="11"/>
        <rFont val="宋体"/>
        <charset val="134"/>
      </rPr>
      <t>灾害防治及应急管理</t>
    </r>
  </si>
  <si>
    <r>
      <rPr>
        <sz val="11"/>
        <rFont val="Times New Roman"/>
        <charset val="134"/>
      </rPr>
      <t xml:space="preserve">      </t>
    </r>
    <r>
      <rPr>
        <sz val="11"/>
        <rFont val="宋体"/>
        <charset val="134"/>
      </rPr>
      <t>其他收入</t>
    </r>
  </si>
  <si>
    <r>
      <rPr>
        <sz val="11"/>
        <rFont val="Times New Roman"/>
        <charset val="134"/>
      </rPr>
      <t xml:space="preserve">  </t>
    </r>
    <r>
      <rPr>
        <sz val="11"/>
        <rFont val="宋体"/>
        <charset val="134"/>
      </rPr>
      <t>上年结余收入</t>
    </r>
  </si>
  <si>
    <r>
      <rPr>
        <sz val="11"/>
        <rFont val="Times New Roman"/>
        <charset val="134"/>
      </rPr>
      <t xml:space="preserve">  </t>
    </r>
    <r>
      <rPr>
        <sz val="11"/>
        <rFont val="宋体"/>
        <charset val="134"/>
      </rPr>
      <t>调入资金</t>
    </r>
  </si>
  <si>
    <r>
      <rPr>
        <sz val="11"/>
        <rFont val="Times New Roman"/>
        <charset val="134"/>
      </rPr>
      <t xml:space="preserve">  </t>
    </r>
    <r>
      <rPr>
        <sz val="11"/>
        <rFont val="宋体"/>
        <charset val="134"/>
      </rPr>
      <t>调出资金</t>
    </r>
  </si>
  <si>
    <r>
      <rPr>
        <sz val="11"/>
        <rFont val="Times New Roman"/>
        <charset val="134"/>
      </rPr>
      <t xml:space="preserve">    </t>
    </r>
    <r>
      <rPr>
        <sz val="11"/>
        <rFont val="宋体"/>
        <charset val="134"/>
      </rPr>
      <t>从政府性基金预算调入</t>
    </r>
  </si>
  <si>
    <r>
      <rPr>
        <sz val="11"/>
        <rFont val="Times New Roman"/>
        <charset val="134"/>
      </rPr>
      <t xml:space="preserve">  </t>
    </r>
    <r>
      <rPr>
        <sz val="11"/>
        <rFont val="宋体"/>
        <charset val="134"/>
      </rPr>
      <t>年终结余</t>
    </r>
  </si>
  <si>
    <r>
      <rPr>
        <sz val="11"/>
        <rFont val="Times New Roman"/>
        <charset val="134"/>
      </rPr>
      <t xml:space="preserve">    </t>
    </r>
    <r>
      <rPr>
        <sz val="11"/>
        <rFont val="宋体"/>
        <charset val="134"/>
      </rPr>
      <t>从国有资本经营预算调入</t>
    </r>
  </si>
  <si>
    <r>
      <rPr>
        <sz val="11"/>
        <rFont val="Times New Roman"/>
        <charset val="134"/>
      </rPr>
      <t xml:space="preserve">  </t>
    </r>
    <r>
      <rPr>
        <sz val="11"/>
        <rFont val="宋体"/>
        <charset val="134"/>
      </rPr>
      <t>地方政府一般债务还本支出</t>
    </r>
  </si>
  <si>
    <r>
      <rPr>
        <sz val="11"/>
        <rFont val="Times New Roman"/>
        <charset val="134"/>
      </rPr>
      <t xml:space="preserve">    </t>
    </r>
    <r>
      <rPr>
        <sz val="11"/>
        <rFont val="宋体"/>
        <charset val="134"/>
      </rPr>
      <t>从其他资金调入</t>
    </r>
  </si>
  <si>
    <r>
      <rPr>
        <sz val="11"/>
        <rFont val="Times New Roman"/>
        <charset val="134"/>
      </rPr>
      <t xml:space="preserve">  </t>
    </r>
    <r>
      <rPr>
        <sz val="11"/>
        <rFont val="宋体"/>
        <charset val="134"/>
      </rPr>
      <t>地方政府一般债务转贷支出</t>
    </r>
  </si>
  <si>
    <r>
      <rPr>
        <sz val="11"/>
        <rFont val="Times New Roman"/>
        <charset val="134"/>
      </rPr>
      <t xml:space="preserve">  </t>
    </r>
    <r>
      <rPr>
        <sz val="11"/>
        <rFont val="宋体"/>
        <charset val="134"/>
      </rPr>
      <t>地方政府一般债务收入</t>
    </r>
  </si>
  <si>
    <r>
      <rPr>
        <sz val="11"/>
        <rFont val="Times New Roman"/>
        <charset val="134"/>
      </rPr>
      <t xml:space="preserve">  </t>
    </r>
    <r>
      <rPr>
        <sz val="11"/>
        <rFont val="宋体"/>
        <charset val="134"/>
      </rPr>
      <t>援助其他地区支出</t>
    </r>
  </si>
  <si>
    <r>
      <rPr>
        <sz val="11"/>
        <rFont val="Times New Roman"/>
        <charset val="134"/>
      </rPr>
      <t xml:space="preserve">  </t>
    </r>
    <r>
      <rPr>
        <sz val="11"/>
        <rFont val="宋体"/>
        <charset val="134"/>
      </rPr>
      <t>地方政府一般债务转贷收入</t>
    </r>
  </si>
  <si>
    <r>
      <rPr>
        <sz val="11"/>
        <rFont val="Times New Roman"/>
        <charset val="134"/>
      </rPr>
      <t xml:space="preserve">  </t>
    </r>
    <r>
      <rPr>
        <sz val="11"/>
        <rFont val="宋体"/>
        <charset val="134"/>
      </rPr>
      <t>安排预算稳定调节基金</t>
    </r>
  </si>
  <si>
    <r>
      <rPr>
        <sz val="11"/>
        <rFont val="Times New Roman"/>
        <charset val="134"/>
      </rPr>
      <t xml:space="preserve">  </t>
    </r>
    <r>
      <rPr>
        <sz val="11"/>
        <rFont val="宋体"/>
        <charset val="134"/>
      </rPr>
      <t>接受其他地区援助收入</t>
    </r>
  </si>
  <si>
    <r>
      <rPr>
        <sz val="11"/>
        <rFont val="Times New Roman"/>
        <charset val="134"/>
      </rPr>
      <t xml:space="preserve">  </t>
    </r>
    <r>
      <rPr>
        <sz val="11"/>
        <rFont val="宋体"/>
        <charset val="134"/>
      </rPr>
      <t>补充预算周转金</t>
    </r>
  </si>
  <si>
    <r>
      <rPr>
        <sz val="11"/>
        <rFont val="Times New Roman"/>
        <charset val="134"/>
      </rPr>
      <t xml:space="preserve">  </t>
    </r>
    <r>
      <rPr>
        <sz val="11"/>
        <rFont val="宋体"/>
        <charset val="134"/>
      </rPr>
      <t>动用预算稳定调节基金</t>
    </r>
  </si>
  <si>
    <r>
      <rPr>
        <b/>
        <sz val="11"/>
        <rFont val="宋体"/>
        <charset val="134"/>
      </rPr>
      <t>收入总计</t>
    </r>
  </si>
  <si>
    <r>
      <rPr>
        <b/>
        <sz val="11"/>
        <rFont val="宋体"/>
        <charset val="134"/>
      </rPr>
      <t>支出总计</t>
    </r>
  </si>
  <si>
    <t>表六</t>
  </si>
  <si>
    <r>
      <rPr>
        <b/>
        <sz val="16"/>
        <rFont val="Times New Roman"/>
        <charset val="134"/>
      </rPr>
      <t>2020</t>
    </r>
    <r>
      <rPr>
        <b/>
        <sz val="16"/>
        <rFont val="黑体"/>
        <charset val="134"/>
      </rPr>
      <t>年一般公共预算支出资金来源情况表</t>
    </r>
  </si>
  <si>
    <r>
      <rPr>
        <b/>
        <sz val="12"/>
        <rFont val="宋体"/>
        <charset val="134"/>
      </rPr>
      <t>合计</t>
    </r>
  </si>
  <si>
    <r>
      <rPr>
        <b/>
        <sz val="12"/>
        <rFont val="宋体"/>
        <charset val="134"/>
      </rPr>
      <t>财力安排</t>
    </r>
  </si>
  <si>
    <r>
      <rPr>
        <b/>
        <sz val="12"/>
        <rFont val="宋体"/>
        <charset val="134"/>
      </rPr>
      <t>专项转移支付收入安排</t>
    </r>
  </si>
  <si>
    <r>
      <rPr>
        <b/>
        <sz val="12"/>
        <rFont val="宋体"/>
        <charset val="134"/>
      </rPr>
      <t>动用上年结余安排</t>
    </r>
  </si>
  <si>
    <r>
      <rPr>
        <b/>
        <sz val="12"/>
        <rFont val="宋体"/>
        <charset val="134"/>
      </rPr>
      <t>调入资金</t>
    </r>
  </si>
  <si>
    <r>
      <rPr>
        <b/>
        <sz val="12"/>
        <rFont val="宋体"/>
        <charset val="134"/>
      </rPr>
      <t>政府债务资金</t>
    </r>
  </si>
  <si>
    <r>
      <rPr>
        <b/>
        <sz val="12"/>
        <rFont val="宋体"/>
        <charset val="134"/>
      </rPr>
      <t>其他资金</t>
    </r>
  </si>
  <si>
    <r>
      <rPr>
        <sz val="11"/>
        <rFont val="宋体"/>
        <charset val="134"/>
      </rPr>
      <t>一、一般公共服务</t>
    </r>
  </si>
  <si>
    <r>
      <rPr>
        <sz val="11"/>
        <rFont val="Times New Roman"/>
        <charset val="134"/>
      </rPr>
      <t xml:space="preserve">    </t>
    </r>
    <r>
      <rPr>
        <sz val="11"/>
        <rFont val="宋体"/>
        <charset val="134"/>
      </rPr>
      <t>其他共产党事务支出</t>
    </r>
  </si>
  <si>
    <r>
      <rPr>
        <sz val="11"/>
        <rFont val="Times New Roman"/>
        <charset val="134"/>
      </rPr>
      <t xml:space="preserve">    </t>
    </r>
    <r>
      <rPr>
        <sz val="11"/>
        <rFont val="宋体"/>
        <charset val="134"/>
      </rPr>
      <t>其他一般公共服务支出</t>
    </r>
  </si>
  <si>
    <r>
      <rPr>
        <sz val="11"/>
        <rFont val="宋体"/>
        <charset val="134"/>
      </rPr>
      <t>二、外交支出</t>
    </r>
  </si>
  <si>
    <r>
      <rPr>
        <sz val="11"/>
        <rFont val="Times New Roman"/>
        <charset val="134"/>
      </rPr>
      <t xml:space="preserve">    </t>
    </r>
    <r>
      <rPr>
        <sz val="11"/>
        <rFont val="宋体"/>
        <charset val="134"/>
      </rPr>
      <t>其他外交支出</t>
    </r>
  </si>
  <si>
    <r>
      <rPr>
        <sz val="11"/>
        <rFont val="宋体"/>
        <charset val="134"/>
      </rPr>
      <t>三、国防支出</t>
    </r>
  </si>
  <si>
    <r>
      <rPr>
        <sz val="11"/>
        <rFont val="Times New Roman"/>
        <charset val="134"/>
      </rPr>
      <t xml:space="preserve">    </t>
    </r>
    <r>
      <rPr>
        <sz val="11"/>
        <rFont val="宋体"/>
        <charset val="134"/>
      </rPr>
      <t>其他国防支出</t>
    </r>
  </si>
  <si>
    <r>
      <rPr>
        <sz val="11"/>
        <rFont val="宋体"/>
        <charset val="134"/>
      </rPr>
      <t>四、公共安全支出</t>
    </r>
  </si>
  <si>
    <r>
      <rPr>
        <sz val="11"/>
        <rFont val="Times New Roman"/>
        <charset val="134"/>
      </rPr>
      <t xml:space="preserve">    </t>
    </r>
    <r>
      <rPr>
        <sz val="11"/>
        <rFont val="宋体"/>
        <charset val="134"/>
      </rPr>
      <t>其他公共安全支出</t>
    </r>
  </si>
  <si>
    <r>
      <rPr>
        <sz val="11"/>
        <rFont val="宋体"/>
        <charset val="134"/>
      </rPr>
      <t>五、教育支出</t>
    </r>
  </si>
  <si>
    <r>
      <rPr>
        <sz val="11"/>
        <rFont val="Times New Roman"/>
        <charset val="134"/>
      </rPr>
      <t xml:space="preserve">    </t>
    </r>
    <r>
      <rPr>
        <sz val="11"/>
        <rFont val="宋体"/>
        <charset val="134"/>
      </rPr>
      <t>其他教育支出</t>
    </r>
  </si>
  <si>
    <r>
      <rPr>
        <sz val="11"/>
        <rFont val="宋体"/>
        <charset val="134"/>
      </rPr>
      <t>六、科学技术支出</t>
    </r>
  </si>
  <si>
    <r>
      <rPr>
        <sz val="11"/>
        <rFont val="Times New Roman"/>
        <charset val="134"/>
      </rPr>
      <t xml:space="preserve">    </t>
    </r>
    <r>
      <rPr>
        <sz val="11"/>
        <rFont val="宋体"/>
        <charset val="134"/>
      </rPr>
      <t>其他科学技术支出</t>
    </r>
  </si>
  <si>
    <r>
      <rPr>
        <sz val="11"/>
        <rFont val="宋体"/>
        <charset val="134"/>
      </rPr>
      <t>七、文化旅游体育与传媒支出</t>
    </r>
  </si>
  <si>
    <r>
      <rPr>
        <sz val="11"/>
        <rFont val="Times New Roman"/>
        <charset val="134"/>
      </rPr>
      <t xml:space="preserve">    </t>
    </r>
    <r>
      <rPr>
        <sz val="11"/>
        <rFont val="宋体"/>
        <charset val="134"/>
      </rPr>
      <t>其他文化旅游体育与传媒支出</t>
    </r>
  </si>
  <si>
    <r>
      <rPr>
        <sz val="11"/>
        <rFont val="宋体"/>
        <charset val="134"/>
      </rPr>
      <t>八、社会保障和就业支出</t>
    </r>
  </si>
  <si>
    <r>
      <rPr>
        <sz val="11"/>
        <rFont val="Times New Roman"/>
        <charset val="134"/>
      </rPr>
      <t xml:space="preserve">    </t>
    </r>
    <r>
      <rPr>
        <sz val="11"/>
        <rFont val="宋体"/>
        <charset val="134"/>
      </rPr>
      <t>行政事业单位养老支出</t>
    </r>
  </si>
  <si>
    <r>
      <rPr>
        <sz val="11"/>
        <rFont val="Times New Roman"/>
        <charset val="134"/>
      </rPr>
      <t xml:space="preserve">    </t>
    </r>
    <r>
      <rPr>
        <sz val="11"/>
        <rFont val="宋体"/>
        <charset val="134"/>
      </rPr>
      <t>财政代缴社会保险费支出</t>
    </r>
  </si>
  <si>
    <r>
      <rPr>
        <sz val="11"/>
        <rFont val="Times New Roman"/>
        <charset val="134"/>
      </rPr>
      <t xml:space="preserve">    </t>
    </r>
    <r>
      <rPr>
        <sz val="11"/>
        <rFont val="宋体"/>
        <charset val="134"/>
      </rPr>
      <t>其他社会保障和就业支出</t>
    </r>
  </si>
  <si>
    <r>
      <rPr>
        <sz val="11"/>
        <rFont val="宋体"/>
        <charset val="134"/>
      </rPr>
      <t>九、卫生健康支出</t>
    </r>
  </si>
  <si>
    <r>
      <rPr>
        <sz val="11"/>
        <rFont val="Times New Roman"/>
        <charset val="134"/>
      </rPr>
      <t xml:space="preserve">    </t>
    </r>
    <r>
      <rPr>
        <sz val="11"/>
        <rFont val="宋体"/>
        <charset val="134"/>
      </rPr>
      <t>老龄卫生健康服务</t>
    </r>
  </si>
  <si>
    <r>
      <rPr>
        <sz val="11"/>
        <rFont val="Times New Roman"/>
        <charset val="134"/>
      </rPr>
      <t xml:space="preserve">    </t>
    </r>
    <r>
      <rPr>
        <sz val="11"/>
        <rFont val="宋体"/>
        <charset val="134"/>
      </rPr>
      <t>其他卫生健康支出</t>
    </r>
  </si>
  <si>
    <r>
      <rPr>
        <sz val="11"/>
        <rFont val="宋体"/>
        <charset val="134"/>
      </rPr>
      <t>十、节能环保支出</t>
    </r>
  </si>
  <si>
    <r>
      <rPr>
        <sz val="11"/>
        <rFont val="Times New Roman"/>
        <charset val="134"/>
      </rPr>
      <t xml:space="preserve">    </t>
    </r>
    <r>
      <rPr>
        <sz val="11"/>
        <rFont val="宋体"/>
        <charset val="134"/>
      </rPr>
      <t>退耕还林还草</t>
    </r>
  </si>
  <si>
    <r>
      <rPr>
        <sz val="11"/>
        <rFont val="Times New Roman"/>
        <charset val="134"/>
      </rPr>
      <t xml:space="preserve">    </t>
    </r>
    <r>
      <rPr>
        <sz val="11"/>
        <rFont val="宋体"/>
        <charset val="134"/>
      </rPr>
      <t>其他节能环保支出</t>
    </r>
  </si>
  <si>
    <r>
      <rPr>
        <sz val="11"/>
        <rFont val="宋体"/>
        <charset val="134"/>
      </rPr>
      <t>十一、城乡社区支出</t>
    </r>
  </si>
  <si>
    <r>
      <rPr>
        <sz val="11"/>
        <rFont val="Times New Roman"/>
        <charset val="134"/>
      </rPr>
      <t xml:space="preserve">    </t>
    </r>
    <r>
      <rPr>
        <sz val="11"/>
        <rFont val="宋体"/>
        <charset val="134"/>
      </rPr>
      <t>其他城乡社区支出</t>
    </r>
  </si>
  <si>
    <r>
      <rPr>
        <sz val="11"/>
        <rFont val="宋体"/>
        <charset val="134"/>
      </rPr>
      <t>十二、农林水支出</t>
    </r>
  </si>
  <si>
    <r>
      <rPr>
        <sz val="11"/>
        <rFont val="Times New Roman"/>
        <charset val="134"/>
      </rPr>
      <t xml:space="preserve">    </t>
    </r>
    <r>
      <rPr>
        <sz val="11"/>
        <rFont val="宋体"/>
        <charset val="134"/>
      </rPr>
      <t>农业农村</t>
    </r>
  </si>
  <si>
    <r>
      <rPr>
        <sz val="11"/>
        <rFont val="Times New Roman"/>
        <charset val="134"/>
      </rPr>
      <t xml:space="preserve">    </t>
    </r>
    <r>
      <rPr>
        <sz val="11"/>
        <rFont val="宋体"/>
        <charset val="134"/>
      </rPr>
      <t>普惠金融发展支出</t>
    </r>
  </si>
  <si>
    <r>
      <rPr>
        <sz val="11"/>
        <rFont val="Times New Roman"/>
        <charset val="134"/>
      </rPr>
      <t xml:space="preserve">    </t>
    </r>
    <r>
      <rPr>
        <sz val="11"/>
        <rFont val="宋体"/>
        <charset val="134"/>
      </rPr>
      <t>其他农林水支出</t>
    </r>
  </si>
  <si>
    <r>
      <rPr>
        <sz val="11"/>
        <rFont val="宋体"/>
        <charset val="134"/>
      </rPr>
      <t>十三、交通运输支出</t>
    </r>
  </si>
  <si>
    <r>
      <rPr>
        <sz val="11"/>
        <rFont val="Times New Roman"/>
        <charset val="134"/>
      </rPr>
      <t xml:space="preserve">    </t>
    </r>
    <r>
      <rPr>
        <sz val="11"/>
        <rFont val="宋体"/>
        <charset val="134"/>
      </rPr>
      <t>邮政业支出</t>
    </r>
  </si>
  <si>
    <r>
      <rPr>
        <sz val="11"/>
        <rFont val="Times New Roman"/>
        <charset val="134"/>
      </rPr>
      <t xml:space="preserve">    </t>
    </r>
    <r>
      <rPr>
        <sz val="11"/>
        <rFont val="宋体"/>
        <charset val="134"/>
      </rPr>
      <t>车辆购置税支出</t>
    </r>
  </si>
  <si>
    <r>
      <rPr>
        <sz val="11"/>
        <rFont val="Times New Roman"/>
        <charset val="134"/>
      </rPr>
      <t xml:space="preserve">    </t>
    </r>
    <r>
      <rPr>
        <sz val="11"/>
        <rFont val="宋体"/>
        <charset val="134"/>
      </rPr>
      <t>其他交通运输支出</t>
    </r>
  </si>
  <si>
    <r>
      <rPr>
        <sz val="11"/>
        <rFont val="宋体"/>
        <charset val="134"/>
      </rPr>
      <t>十四、资源勘探工业信息等支出</t>
    </r>
  </si>
  <si>
    <r>
      <rPr>
        <sz val="11"/>
        <rFont val="Times New Roman"/>
        <charset val="134"/>
      </rPr>
      <t xml:space="preserve">    </t>
    </r>
    <r>
      <rPr>
        <sz val="11"/>
        <rFont val="宋体"/>
        <charset val="134"/>
      </rPr>
      <t>支持中小企业发展和管理支出</t>
    </r>
  </si>
  <si>
    <r>
      <rPr>
        <sz val="11"/>
        <rFont val="Times New Roman"/>
        <charset val="134"/>
      </rPr>
      <t xml:space="preserve">    </t>
    </r>
    <r>
      <rPr>
        <sz val="11"/>
        <rFont val="宋体"/>
        <charset val="134"/>
      </rPr>
      <t>其他资源勘探工业信息等支出</t>
    </r>
  </si>
  <si>
    <r>
      <rPr>
        <sz val="11"/>
        <rFont val="宋体"/>
        <charset val="134"/>
      </rPr>
      <t>十五、商业服务业等支出</t>
    </r>
  </si>
  <si>
    <r>
      <rPr>
        <sz val="11"/>
        <rFont val="Times New Roman"/>
        <charset val="134"/>
      </rPr>
      <t xml:space="preserve">    </t>
    </r>
    <r>
      <rPr>
        <sz val="11"/>
        <rFont val="宋体"/>
        <charset val="134"/>
      </rPr>
      <t>涉外发展服务支出</t>
    </r>
  </si>
  <si>
    <r>
      <rPr>
        <sz val="11"/>
        <rFont val="Times New Roman"/>
        <charset val="134"/>
      </rPr>
      <t xml:space="preserve">    </t>
    </r>
    <r>
      <rPr>
        <sz val="11"/>
        <rFont val="宋体"/>
        <charset val="134"/>
      </rPr>
      <t>其他商业服务业等支出</t>
    </r>
  </si>
  <si>
    <r>
      <rPr>
        <sz val="11"/>
        <rFont val="宋体"/>
        <charset val="134"/>
      </rPr>
      <t>十六、金融支出</t>
    </r>
  </si>
  <si>
    <r>
      <rPr>
        <sz val="11"/>
        <rFont val="Times New Roman"/>
        <charset val="134"/>
      </rPr>
      <t xml:space="preserve">    </t>
    </r>
    <r>
      <rPr>
        <sz val="11"/>
        <rFont val="宋体"/>
        <charset val="134"/>
      </rPr>
      <t>金融部门行政支出</t>
    </r>
  </si>
  <si>
    <r>
      <rPr>
        <sz val="11"/>
        <rFont val="Times New Roman"/>
        <charset val="134"/>
      </rPr>
      <t xml:space="preserve">    </t>
    </r>
    <r>
      <rPr>
        <sz val="11"/>
        <rFont val="宋体"/>
        <charset val="134"/>
      </rPr>
      <t>金融发展支出</t>
    </r>
  </si>
  <si>
    <r>
      <rPr>
        <sz val="11"/>
        <rFont val="Times New Roman"/>
        <charset val="134"/>
      </rPr>
      <t xml:space="preserve">    </t>
    </r>
    <r>
      <rPr>
        <sz val="11"/>
        <rFont val="宋体"/>
        <charset val="134"/>
      </rPr>
      <t>其他金融支出</t>
    </r>
  </si>
  <si>
    <r>
      <rPr>
        <sz val="11"/>
        <rFont val="宋体"/>
        <charset val="134"/>
      </rPr>
      <t>十七、援助其他地区支出</t>
    </r>
  </si>
  <si>
    <r>
      <rPr>
        <sz val="11"/>
        <rFont val="宋体"/>
        <charset val="134"/>
      </rPr>
      <t>十八、自然资源海洋气象等支出</t>
    </r>
  </si>
  <si>
    <r>
      <rPr>
        <sz val="11"/>
        <rFont val="Times New Roman"/>
        <charset val="134"/>
      </rPr>
      <t xml:space="preserve">    </t>
    </r>
    <r>
      <rPr>
        <sz val="11"/>
        <rFont val="宋体"/>
        <charset val="134"/>
      </rPr>
      <t>其他自然资源海洋气象等支出</t>
    </r>
  </si>
  <si>
    <r>
      <rPr>
        <sz val="11"/>
        <rFont val="宋体"/>
        <charset val="134"/>
      </rPr>
      <t>十九、住房保障支出</t>
    </r>
  </si>
  <si>
    <r>
      <rPr>
        <sz val="11"/>
        <rFont val="Times New Roman"/>
        <charset val="134"/>
      </rPr>
      <t xml:space="preserve">    </t>
    </r>
    <r>
      <rPr>
        <sz val="11"/>
        <rFont val="宋体"/>
        <charset val="134"/>
      </rPr>
      <t>保障性安居工程支出</t>
    </r>
  </si>
  <si>
    <r>
      <rPr>
        <sz val="11"/>
        <rFont val="Times New Roman"/>
        <charset val="134"/>
      </rPr>
      <t xml:space="preserve">    </t>
    </r>
    <r>
      <rPr>
        <sz val="11"/>
        <rFont val="宋体"/>
        <charset val="134"/>
      </rPr>
      <t>住房改革支出</t>
    </r>
  </si>
  <si>
    <r>
      <rPr>
        <sz val="11"/>
        <rFont val="宋体"/>
        <charset val="134"/>
      </rPr>
      <t>二十、粮油物资储备支出</t>
    </r>
  </si>
  <si>
    <r>
      <rPr>
        <sz val="11"/>
        <rFont val="宋体"/>
        <charset val="134"/>
      </rPr>
      <t>二十一、灾害防治及应急管理支出</t>
    </r>
  </si>
  <si>
    <r>
      <rPr>
        <sz val="11"/>
        <rFont val="Times New Roman"/>
        <charset val="134"/>
      </rPr>
      <t xml:space="preserve">    </t>
    </r>
    <r>
      <rPr>
        <sz val="11"/>
        <rFont val="宋体"/>
        <charset val="134"/>
      </rPr>
      <t>自然灾害救灾及恢复重建支出</t>
    </r>
  </si>
  <si>
    <r>
      <rPr>
        <sz val="11"/>
        <rFont val="Times New Roman"/>
        <charset val="134"/>
      </rPr>
      <t xml:space="preserve">    </t>
    </r>
    <r>
      <rPr>
        <sz val="11"/>
        <rFont val="宋体"/>
        <charset val="134"/>
      </rPr>
      <t>其他灾害防治及应急管理支出</t>
    </r>
  </si>
  <si>
    <r>
      <rPr>
        <sz val="11"/>
        <rFont val="宋体"/>
        <charset val="134"/>
      </rPr>
      <t>二十一、预备费</t>
    </r>
  </si>
  <si>
    <r>
      <rPr>
        <sz val="11"/>
        <rFont val="宋体"/>
        <charset val="134"/>
      </rPr>
      <t>二十二、债务付息支出</t>
    </r>
  </si>
  <si>
    <r>
      <rPr>
        <sz val="11"/>
        <rFont val="Times New Roman"/>
        <charset val="134"/>
      </rPr>
      <t xml:space="preserve">      </t>
    </r>
    <r>
      <rPr>
        <sz val="11"/>
        <rFont val="宋体"/>
        <charset val="134"/>
      </rPr>
      <t>地方政府一般债务付息支出</t>
    </r>
  </si>
  <si>
    <r>
      <rPr>
        <sz val="11"/>
        <rFont val="宋体"/>
        <charset val="134"/>
      </rPr>
      <t>二十三、债务发行费用支出</t>
    </r>
  </si>
  <si>
    <r>
      <rPr>
        <sz val="11"/>
        <rFont val="宋体"/>
        <charset val="134"/>
      </rPr>
      <t>二十四、其他支出</t>
    </r>
  </si>
  <si>
    <r>
      <rPr>
        <sz val="11"/>
        <rFont val="Times New Roman"/>
        <charset val="134"/>
      </rPr>
      <t xml:space="preserve">      </t>
    </r>
    <r>
      <rPr>
        <sz val="11"/>
        <rFont val="宋体"/>
        <charset val="134"/>
      </rPr>
      <t>年初预留</t>
    </r>
  </si>
  <si>
    <r>
      <rPr>
        <sz val="11"/>
        <rFont val="Times New Roman"/>
        <charset val="134"/>
      </rPr>
      <t xml:space="preserve">      </t>
    </r>
    <r>
      <rPr>
        <sz val="11"/>
        <rFont val="宋体"/>
        <charset val="134"/>
      </rPr>
      <t>其他支出</t>
    </r>
  </si>
  <si>
    <t>合计</t>
  </si>
  <si>
    <t>表七</t>
  </si>
  <si>
    <r>
      <rPr>
        <b/>
        <sz val="16"/>
        <rFont val="Times New Roman"/>
        <charset val="134"/>
      </rPr>
      <t>2020</t>
    </r>
    <r>
      <rPr>
        <b/>
        <sz val="16"/>
        <rFont val="黑体"/>
        <charset val="134"/>
      </rPr>
      <t>年一般公共预算支出经济分类情况表</t>
    </r>
  </si>
  <si>
    <r>
      <rPr>
        <sz val="12"/>
        <rFont val="宋体"/>
        <charset val="134"/>
      </rPr>
      <t>单位</t>
    </r>
    <r>
      <rPr>
        <sz val="12"/>
        <rFont val="Times New Roman"/>
        <charset val="134"/>
      </rPr>
      <t>:</t>
    </r>
    <r>
      <rPr>
        <sz val="12"/>
        <rFont val="宋体"/>
        <charset val="134"/>
      </rPr>
      <t>万元</t>
    </r>
  </si>
  <si>
    <r>
      <rPr>
        <b/>
        <sz val="12"/>
        <rFont val="宋体"/>
        <charset val="134"/>
      </rPr>
      <t>总计</t>
    </r>
  </si>
  <si>
    <r>
      <rPr>
        <b/>
        <sz val="12"/>
        <rFont val="宋体"/>
        <charset val="134"/>
      </rPr>
      <t>机关工资福利支出</t>
    </r>
  </si>
  <si>
    <r>
      <rPr>
        <b/>
        <sz val="12"/>
        <rFont val="宋体"/>
        <charset val="134"/>
      </rPr>
      <t>机关商品和服务支出</t>
    </r>
  </si>
  <si>
    <r>
      <rPr>
        <b/>
        <sz val="12"/>
        <rFont val="宋体"/>
        <charset val="134"/>
      </rPr>
      <t>机关资本性支出（一）</t>
    </r>
  </si>
  <si>
    <r>
      <rPr>
        <b/>
        <sz val="12"/>
        <rFont val="宋体"/>
        <charset val="134"/>
      </rPr>
      <t>机关资本性支出（二）</t>
    </r>
  </si>
  <si>
    <r>
      <rPr>
        <b/>
        <sz val="12"/>
        <rFont val="宋体"/>
        <charset val="134"/>
      </rPr>
      <t>对事业单位经常性补助</t>
    </r>
  </si>
  <si>
    <r>
      <rPr>
        <b/>
        <sz val="12"/>
        <rFont val="宋体"/>
        <charset val="134"/>
      </rPr>
      <t>对事业单位资本性补助</t>
    </r>
  </si>
  <si>
    <r>
      <rPr>
        <b/>
        <sz val="12"/>
        <rFont val="宋体"/>
        <charset val="134"/>
      </rPr>
      <t>对企业补助</t>
    </r>
  </si>
  <si>
    <r>
      <rPr>
        <b/>
        <sz val="12"/>
        <rFont val="宋体"/>
        <charset val="134"/>
      </rPr>
      <t>对企业资本性支出</t>
    </r>
  </si>
  <si>
    <r>
      <rPr>
        <b/>
        <sz val="12"/>
        <rFont val="宋体"/>
        <charset val="134"/>
      </rPr>
      <t>对个人和家庭的补助</t>
    </r>
  </si>
  <si>
    <r>
      <rPr>
        <b/>
        <sz val="12"/>
        <rFont val="宋体"/>
        <charset val="134"/>
      </rPr>
      <t>对社会保障基金补助</t>
    </r>
  </si>
  <si>
    <r>
      <rPr>
        <b/>
        <sz val="12"/>
        <rFont val="宋体"/>
        <charset val="134"/>
      </rPr>
      <t>债务利息及费用支出</t>
    </r>
  </si>
  <si>
    <r>
      <rPr>
        <b/>
        <sz val="12"/>
        <rFont val="宋体"/>
        <charset val="134"/>
      </rPr>
      <t>债务还本支出</t>
    </r>
  </si>
  <si>
    <r>
      <rPr>
        <b/>
        <sz val="12"/>
        <rFont val="宋体"/>
        <charset val="134"/>
      </rPr>
      <t>转移性支出</t>
    </r>
  </si>
  <si>
    <r>
      <rPr>
        <b/>
        <sz val="12"/>
        <rFont val="宋体"/>
        <charset val="134"/>
      </rPr>
      <t>预备费及预留</t>
    </r>
  </si>
  <si>
    <r>
      <rPr>
        <b/>
        <sz val="12"/>
        <rFont val="宋体"/>
        <charset val="134"/>
      </rPr>
      <t>其他支出</t>
    </r>
  </si>
  <si>
    <r>
      <rPr>
        <sz val="11"/>
        <rFont val="宋体"/>
        <charset val="134"/>
      </rPr>
      <t>一、一般公共服务支出</t>
    </r>
  </si>
  <si>
    <r>
      <rPr>
        <sz val="11"/>
        <rFont val="宋体"/>
        <charset val="134"/>
      </rPr>
      <t>十四、资源勘探信息等支出</t>
    </r>
  </si>
  <si>
    <r>
      <rPr>
        <sz val="11"/>
        <rFont val="宋体"/>
        <charset val="134"/>
      </rPr>
      <t>转移性支出</t>
    </r>
  </si>
  <si>
    <t>表八之一</t>
  </si>
  <si>
    <r>
      <rPr>
        <b/>
        <sz val="16"/>
        <rFont val="Times New Roman"/>
        <charset val="134"/>
      </rPr>
      <t>2020</t>
    </r>
    <r>
      <rPr>
        <b/>
        <sz val="16"/>
        <rFont val="黑体"/>
        <charset val="134"/>
      </rPr>
      <t>年地市县一般公共预算收支表</t>
    </r>
  </si>
  <si>
    <r>
      <rPr>
        <b/>
        <sz val="16"/>
        <rFont val="Times New Roman"/>
        <charset val="134"/>
      </rPr>
      <t>2016</t>
    </r>
    <r>
      <rPr>
        <b/>
        <sz val="16"/>
        <rFont val="黑体"/>
        <charset val="134"/>
      </rPr>
      <t>年分地市县公共财政收支预算表</t>
    </r>
  </si>
  <si>
    <r>
      <rPr>
        <sz val="10"/>
        <rFont val="宋体"/>
        <charset val="134"/>
      </rPr>
      <t>单位：万元</t>
    </r>
  </si>
  <si>
    <r>
      <rPr>
        <sz val="9"/>
        <rFont val="宋体"/>
        <charset val="134"/>
      </rPr>
      <t>地</t>
    </r>
    <r>
      <rPr>
        <sz val="9"/>
        <rFont val="Times New Roman"/>
        <charset val="134"/>
      </rPr>
      <t xml:space="preserve">    </t>
    </r>
    <r>
      <rPr>
        <sz val="9"/>
        <rFont val="宋体"/>
        <charset val="134"/>
      </rPr>
      <t>区</t>
    </r>
  </si>
  <si>
    <r>
      <rPr>
        <sz val="9"/>
        <rFont val="宋体"/>
        <charset val="134"/>
      </rPr>
      <t>收</t>
    </r>
    <r>
      <rPr>
        <sz val="9"/>
        <rFont val="Times New Roman"/>
        <charset val="134"/>
      </rPr>
      <t xml:space="preserve">       </t>
    </r>
    <r>
      <rPr>
        <sz val="9"/>
        <rFont val="宋体"/>
        <charset val="134"/>
      </rPr>
      <t>入</t>
    </r>
  </si>
  <si>
    <r>
      <rPr>
        <sz val="9"/>
        <rFont val="宋体"/>
        <charset val="134"/>
      </rPr>
      <t>收入合计</t>
    </r>
  </si>
  <si>
    <r>
      <rPr>
        <sz val="9"/>
        <rFont val="宋体"/>
        <charset val="134"/>
      </rPr>
      <t>税　　　　收　　　　收　　　　入</t>
    </r>
  </si>
  <si>
    <r>
      <rPr>
        <sz val="9"/>
        <rFont val="宋体"/>
        <charset val="134"/>
      </rPr>
      <t>非</t>
    </r>
    <r>
      <rPr>
        <sz val="9"/>
        <rFont val="Times New Roman"/>
        <charset val="134"/>
      </rPr>
      <t xml:space="preserve">  </t>
    </r>
    <r>
      <rPr>
        <sz val="9"/>
        <rFont val="宋体"/>
        <charset val="134"/>
      </rPr>
      <t>税</t>
    </r>
    <r>
      <rPr>
        <sz val="9"/>
        <rFont val="Times New Roman"/>
        <charset val="134"/>
      </rPr>
      <t xml:space="preserve">  </t>
    </r>
    <r>
      <rPr>
        <sz val="9"/>
        <rFont val="宋体"/>
        <charset val="134"/>
      </rPr>
      <t>收</t>
    </r>
    <r>
      <rPr>
        <sz val="9"/>
        <rFont val="Times New Roman"/>
        <charset val="134"/>
      </rPr>
      <t xml:space="preserve">  </t>
    </r>
    <r>
      <rPr>
        <sz val="9"/>
        <rFont val="宋体"/>
        <charset val="134"/>
      </rPr>
      <t>入</t>
    </r>
  </si>
  <si>
    <r>
      <rPr>
        <sz val="9"/>
        <rFont val="宋体"/>
        <charset val="134"/>
      </rPr>
      <t>小计</t>
    </r>
  </si>
  <si>
    <r>
      <rPr>
        <sz val="9"/>
        <rFont val="宋体"/>
        <charset val="134"/>
      </rPr>
      <t>增值税</t>
    </r>
  </si>
  <si>
    <r>
      <rPr>
        <sz val="9"/>
        <rFont val="宋体"/>
        <charset val="134"/>
      </rPr>
      <t>企业
所得税</t>
    </r>
  </si>
  <si>
    <r>
      <rPr>
        <sz val="9"/>
        <rFont val="宋体"/>
        <charset val="134"/>
      </rPr>
      <t>企业
所得税退税</t>
    </r>
  </si>
  <si>
    <r>
      <rPr>
        <sz val="9"/>
        <rFont val="宋体"/>
        <charset val="134"/>
      </rPr>
      <t>个人
所得税</t>
    </r>
  </si>
  <si>
    <r>
      <rPr>
        <sz val="9"/>
        <rFont val="宋体"/>
        <charset val="134"/>
      </rPr>
      <t>资源税</t>
    </r>
  </si>
  <si>
    <r>
      <rPr>
        <sz val="9"/>
        <rFont val="宋体"/>
        <charset val="134"/>
      </rPr>
      <t>城市维护
建设税</t>
    </r>
  </si>
  <si>
    <r>
      <rPr>
        <sz val="9"/>
        <rFont val="宋体"/>
        <charset val="134"/>
      </rPr>
      <t>房产税</t>
    </r>
  </si>
  <si>
    <r>
      <rPr>
        <sz val="9"/>
        <rFont val="宋体"/>
        <charset val="134"/>
      </rPr>
      <t>印花税</t>
    </r>
  </si>
  <si>
    <r>
      <rPr>
        <sz val="9"/>
        <rFont val="宋体"/>
        <charset val="134"/>
      </rPr>
      <t>城镇土地使用税</t>
    </r>
  </si>
  <si>
    <r>
      <rPr>
        <sz val="9"/>
        <rFont val="宋体"/>
        <charset val="134"/>
      </rPr>
      <t>土地增值税</t>
    </r>
  </si>
  <si>
    <r>
      <rPr>
        <sz val="9"/>
        <rFont val="宋体"/>
        <charset val="134"/>
      </rPr>
      <t>车船税</t>
    </r>
  </si>
  <si>
    <r>
      <rPr>
        <sz val="9"/>
        <rFont val="宋体"/>
        <charset val="134"/>
      </rPr>
      <t>耕地
占用税</t>
    </r>
  </si>
  <si>
    <r>
      <rPr>
        <sz val="9"/>
        <rFont val="宋体"/>
        <charset val="134"/>
      </rPr>
      <t>契税</t>
    </r>
  </si>
  <si>
    <r>
      <rPr>
        <sz val="9"/>
        <rFont val="宋体"/>
        <charset val="134"/>
      </rPr>
      <t>烟叶税</t>
    </r>
  </si>
  <si>
    <r>
      <rPr>
        <sz val="9"/>
        <rFont val="宋体"/>
        <charset val="134"/>
      </rPr>
      <t>环境保护税</t>
    </r>
  </si>
  <si>
    <r>
      <rPr>
        <sz val="9"/>
        <rFont val="宋体"/>
        <charset val="134"/>
      </rPr>
      <t>其他各项税收收入</t>
    </r>
  </si>
  <si>
    <r>
      <rPr>
        <sz val="9"/>
        <rFont val="宋体"/>
        <charset val="134"/>
      </rPr>
      <t>专项
收入</t>
    </r>
  </si>
  <si>
    <r>
      <rPr>
        <sz val="9"/>
        <rFont val="宋体"/>
        <charset val="134"/>
      </rPr>
      <t>行政事
业性收
费收入</t>
    </r>
  </si>
  <si>
    <r>
      <rPr>
        <sz val="9"/>
        <rFont val="宋体"/>
        <charset val="134"/>
      </rPr>
      <t>罚没
收入</t>
    </r>
  </si>
  <si>
    <r>
      <rPr>
        <sz val="9"/>
        <rFont val="宋体"/>
        <charset val="134"/>
      </rPr>
      <t>国有资本经营收入</t>
    </r>
  </si>
  <si>
    <r>
      <rPr>
        <sz val="9"/>
        <rFont val="宋体"/>
        <charset val="134"/>
      </rPr>
      <t>国有资源
（资产）有
偿使用收入</t>
    </r>
  </si>
  <si>
    <r>
      <rPr>
        <sz val="9"/>
        <rFont val="宋体"/>
        <charset val="134"/>
      </rPr>
      <t>捐赠
收入</t>
    </r>
  </si>
  <si>
    <r>
      <rPr>
        <sz val="9"/>
        <rFont val="宋体"/>
        <charset val="134"/>
      </rPr>
      <t>政府住房基金收入</t>
    </r>
  </si>
  <si>
    <r>
      <rPr>
        <sz val="9"/>
        <rFont val="宋体"/>
        <charset val="134"/>
      </rPr>
      <t>其他
收入</t>
    </r>
  </si>
  <si>
    <r>
      <rPr>
        <sz val="10"/>
        <rFont val="宋体"/>
        <charset val="134"/>
      </rPr>
      <t>湖南省合计</t>
    </r>
  </si>
  <si>
    <r>
      <rPr>
        <sz val="10"/>
        <rFont val="宋体"/>
        <charset val="134"/>
      </rPr>
      <t>湖南省本级</t>
    </r>
  </si>
  <si>
    <r>
      <rPr>
        <sz val="10"/>
        <rFont val="宋体"/>
        <charset val="134"/>
      </rPr>
      <t>市县合计</t>
    </r>
  </si>
  <si>
    <r>
      <rPr>
        <sz val="10"/>
        <rFont val="宋体"/>
        <charset val="134"/>
      </rPr>
      <t>长沙市合计</t>
    </r>
  </si>
  <si>
    <r>
      <rPr>
        <sz val="10"/>
        <rFont val="宋体"/>
        <charset val="134"/>
      </rPr>
      <t>长沙市本级</t>
    </r>
  </si>
  <si>
    <r>
      <rPr>
        <sz val="10"/>
        <rFont val="宋体"/>
        <charset val="134"/>
      </rPr>
      <t>长沙市区县级合计</t>
    </r>
  </si>
  <si>
    <r>
      <rPr>
        <sz val="10"/>
        <rFont val="宋体"/>
        <charset val="134"/>
      </rPr>
      <t>长沙县</t>
    </r>
  </si>
  <si>
    <r>
      <rPr>
        <sz val="10"/>
        <rFont val="宋体"/>
        <charset val="134"/>
      </rPr>
      <t>望城区</t>
    </r>
  </si>
  <si>
    <r>
      <rPr>
        <sz val="10"/>
        <rFont val="宋体"/>
        <charset val="134"/>
      </rPr>
      <t>浏阳市</t>
    </r>
  </si>
  <si>
    <r>
      <rPr>
        <sz val="10"/>
        <rFont val="宋体"/>
        <charset val="134"/>
      </rPr>
      <t>宁乡市</t>
    </r>
  </si>
  <si>
    <r>
      <rPr>
        <sz val="10"/>
        <rFont val="宋体"/>
        <charset val="134"/>
      </rPr>
      <t>雨花区</t>
    </r>
  </si>
  <si>
    <r>
      <rPr>
        <sz val="10"/>
        <rFont val="宋体"/>
        <charset val="134"/>
      </rPr>
      <t>芙蓉区</t>
    </r>
  </si>
  <si>
    <r>
      <rPr>
        <sz val="10"/>
        <rFont val="宋体"/>
        <charset val="134"/>
      </rPr>
      <t>天心区</t>
    </r>
  </si>
  <si>
    <r>
      <rPr>
        <sz val="10"/>
        <rFont val="宋体"/>
        <charset val="134"/>
      </rPr>
      <t>岳麓区</t>
    </r>
  </si>
  <si>
    <r>
      <rPr>
        <sz val="10"/>
        <rFont val="宋体"/>
        <charset val="134"/>
      </rPr>
      <t>开福区</t>
    </r>
  </si>
  <si>
    <r>
      <rPr>
        <sz val="10"/>
        <rFont val="宋体"/>
        <charset val="134"/>
      </rPr>
      <t>株洲市合计</t>
    </r>
  </si>
  <si>
    <r>
      <rPr>
        <sz val="10"/>
        <rFont val="宋体"/>
        <charset val="134"/>
      </rPr>
      <t>株洲市本级</t>
    </r>
  </si>
  <si>
    <r>
      <rPr>
        <sz val="10"/>
        <rFont val="宋体"/>
        <charset val="134"/>
      </rPr>
      <t>株洲市区县级合计</t>
    </r>
  </si>
  <si>
    <r>
      <rPr>
        <sz val="10"/>
        <rFont val="宋体"/>
        <charset val="134"/>
      </rPr>
      <t>天元区</t>
    </r>
  </si>
  <si>
    <r>
      <rPr>
        <sz val="10"/>
        <rFont val="宋体"/>
        <charset val="134"/>
      </rPr>
      <t>芦淞区</t>
    </r>
  </si>
  <si>
    <r>
      <rPr>
        <sz val="10"/>
        <rFont val="宋体"/>
        <charset val="134"/>
      </rPr>
      <t>荷塘区</t>
    </r>
  </si>
  <si>
    <r>
      <rPr>
        <sz val="10"/>
        <rFont val="宋体"/>
        <charset val="134"/>
      </rPr>
      <t>石峰区</t>
    </r>
  </si>
  <si>
    <r>
      <rPr>
        <sz val="10"/>
        <rFont val="宋体"/>
        <charset val="134"/>
      </rPr>
      <t>渌口区</t>
    </r>
  </si>
  <si>
    <r>
      <rPr>
        <sz val="10"/>
        <rFont val="宋体"/>
        <charset val="134"/>
      </rPr>
      <t>醴陵市</t>
    </r>
  </si>
  <si>
    <r>
      <rPr>
        <sz val="10"/>
        <rFont val="宋体"/>
        <charset val="134"/>
      </rPr>
      <t>攸</t>
    </r>
    <r>
      <rPr>
        <sz val="10"/>
        <rFont val="Times New Roman"/>
        <charset val="134"/>
      </rPr>
      <t xml:space="preserve"> </t>
    </r>
    <r>
      <rPr>
        <sz val="10"/>
        <rFont val="宋体"/>
        <charset val="134"/>
      </rPr>
      <t>县</t>
    </r>
  </si>
  <si>
    <r>
      <rPr>
        <sz val="10"/>
        <rFont val="宋体"/>
        <charset val="134"/>
      </rPr>
      <t>茶陵县</t>
    </r>
  </si>
  <si>
    <r>
      <rPr>
        <sz val="10"/>
        <rFont val="宋体"/>
        <charset val="134"/>
      </rPr>
      <t>炎陵县</t>
    </r>
  </si>
  <si>
    <r>
      <rPr>
        <sz val="10"/>
        <rFont val="宋体"/>
        <charset val="134"/>
      </rPr>
      <t>湘潭市合计</t>
    </r>
  </si>
  <si>
    <r>
      <rPr>
        <sz val="10"/>
        <rFont val="宋体"/>
        <charset val="134"/>
      </rPr>
      <t>湘潭市本级</t>
    </r>
  </si>
  <si>
    <r>
      <rPr>
        <sz val="10"/>
        <rFont val="宋体"/>
        <charset val="134"/>
      </rPr>
      <t>湘潭市区县级合计</t>
    </r>
  </si>
  <si>
    <r>
      <rPr>
        <sz val="10"/>
        <rFont val="宋体"/>
        <charset val="134"/>
      </rPr>
      <t>雨湖区</t>
    </r>
  </si>
  <si>
    <r>
      <rPr>
        <sz val="10"/>
        <rFont val="宋体"/>
        <charset val="134"/>
      </rPr>
      <t>岳塘区</t>
    </r>
  </si>
  <si>
    <r>
      <rPr>
        <sz val="10"/>
        <rFont val="宋体"/>
        <charset val="134"/>
      </rPr>
      <t>湘潭县</t>
    </r>
  </si>
  <si>
    <r>
      <rPr>
        <sz val="10"/>
        <rFont val="宋体"/>
        <charset val="134"/>
      </rPr>
      <t>湘乡市</t>
    </r>
  </si>
  <si>
    <r>
      <rPr>
        <sz val="10"/>
        <rFont val="宋体"/>
        <charset val="134"/>
      </rPr>
      <t>韶山市</t>
    </r>
  </si>
  <si>
    <r>
      <rPr>
        <sz val="10"/>
        <rFont val="宋体"/>
        <charset val="134"/>
      </rPr>
      <t>衡阳市合计</t>
    </r>
  </si>
  <si>
    <r>
      <rPr>
        <sz val="10"/>
        <rFont val="宋体"/>
        <charset val="134"/>
      </rPr>
      <t>衡阳市本级合计</t>
    </r>
  </si>
  <si>
    <r>
      <rPr>
        <sz val="10"/>
        <rFont val="宋体"/>
        <charset val="134"/>
      </rPr>
      <t>衡阳市区县级合计</t>
    </r>
  </si>
  <si>
    <r>
      <rPr>
        <sz val="10"/>
        <rFont val="宋体"/>
        <charset val="134"/>
      </rPr>
      <t>南岳区</t>
    </r>
  </si>
  <si>
    <r>
      <rPr>
        <sz val="10"/>
        <rFont val="宋体"/>
        <charset val="134"/>
      </rPr>
      <t>珠晖区</t>
    </r>
  </si>
  <si>
    <r>
      <rPr>
        <sz val="10"/>
        <rFont val="宋体"/>
        <charset val="134"/>
      </rPr>
      <t>雁峰区</t>
    </r>
  </si>
  <si>
    <r>
      <rPr>
        <sz val="10"/>
        <rFont val="宋体"/>
        <charset val="134"/>
      </rPr>
      <t>石鼓区</t>
    </r>
  </si>
  <si>
    <r>
      <rPr>
        <sz val="10"/>
        <rFont val="宋体"/>
        <charset val="134"/>
      </rPr>
      <t>蒸湘区</t>
    </r>
  </si>
  <si>
    <r>
      <rPr>
        <sz val="10"/>
        <rFont val="宋体"/>
        <charset val="134"/>
      </rPr>
      <t>衡南县</t>
    </r>
  </si>
  <si>
    <r>
      <rPr>
        <sz val="10"/>
        <rFont val="宋体"/>
        <charset val="134"/>
      </rPr>
      <t>衡阳县</t>
    </r>
  </si>
  <si>
    <r>
      <rPr>
        <sz val="10"/>
        <rFont val="宋体"/>
        <charset val="134"/>
      </rPr>
      <t>衡山县</t>
    </r>
  </si>
  <si>
    <r>
      <rPr>
        <sz val="10"/>
        <rFont val="宋体"/>
        <charset val="134"/>
      </rPr>
      <t>衡东县</t>
    </r>
  </si>
  <si>
    <r>
      <rPr>
        <sz val="10"/>
        <rFont val="宋体"/>
        <charset val="134"/>
      </rPr>
      <t>常宁市</t>
    </r>
  </si>
  <si>
    <r>
      <rPr>
        <sz val="10"/>
        <rFont val="宋体"/>
        <charset val="134"/>
      </rPr>
      <t>祁东县</t>
    </r>
  </si>
  <si>
    <r>
      <rPr>
        <sz val="10"/>
        <rFont val="宋体"/>
        <charset val="134"/>
      </rPr>
      <t>耒阳市</t>
    </r>
  </si>
  <si>
    <r>
      <rPr>
        <sz val="10"/>
        <rFont val="宋体"/>
        <charset val="134"/>
      </rPr>
      <t>邵阳市合计</t>
    </r>
  </si>
  <si>
    <r>
      <rPr>
        <sz val="10"/>
        <rFont val="宋体"/>
        <charset val="134"/>
      </rPr>
      <t>邵阳市本级</t>
    </r>
  </si>
  <si>
    <r>
      <rPr>
        <sz val="10"/>
        <rFont val="宋体"/>
        <charset val="134"/>
      </rPr>
      <t>邵阳市区县级合计</t>
    </r>
  </si>
  <si>
    <r>
      <rPr>
        <sz val="10"/>
        <rFont val="宋体"/>
        <charset val="134"/>
      </rPr>
      <t>双清区</t>
    </r>
  </si>
  <si>
    <r>
      <rPr>
        <sz val="10"/>
        <rFont val="宋体"/>
        <charset val="134"/>
      </rPr>
      <t>大祥区</t>
    </r>
  </si>
  <si>
    <r>
      <rPr>
        <sz val="10"/>
        <rFont val="宋体"/>
        <charset val="134"/>
      </rPr>
      <t>北塔区</t>
    </r>
  </si>
  <si>
    <r>
      <rPr>
        <sz val="10"/>
        <rFont val="宋体"/>
        <charset val="134"/>
      </rPr>
      <t>邵东县</t>
    </r>
  </si>
  <si>
    <r>
      <rPr>
        <sz val="10"/>
        <rFont val="宋体"/>
        <charset val="134"/>
      </rPr>
      <t>新邵县</t>
    </r>
  </si>
  <si>
    <r>
      <rPr>
        <sz val="10"/>
        <rFont val="宋体"/>
        <charset val="134"/>
      </rPr>
      <t>隆回县</t>
    </r>
  </si>
  <si>
    <r>
      <rPr>
        <sz val="10"/>
        <rFont val="宋体"/>
        <charset val="134"/>
      </rPr>
      <t>洞口县</t>
    </r>
  </si>
  <si>
    <r>
      <rPr>
        <sz val="10"/>
        <rFont val="宋体"/>
        <charset val="134"/>
      </rPr>
      <t>绥宁县</t>
    </r>
  </si>
  <si>
    <r>
      <rPr>
        <sz val="10"/>
        <rFont val="宋体"/>
        <charset val="134"/>
      </rPr>
      <t>城步县</t>
    </r>
  </si>
  <si>
    <r>
      <rPr>
        <sz val="10"/>
        <rFont val="宋体"/>
        <charset val="134"/>
      </rPr>
      <t>武冈市</t>
    </r>
  </si>
  <si>
    <r>
      <rPr>
        <sz val="10"/>
        <rFont val="宋体"/>
        <charset val="134"/>
      </rPr>
      <t>新宁县</t>
    </r>
  </si>
  <si>
    <r>
      <rPr>
        <sz val="10"/>
        <rFont val="宋体"/>
        <charset val="134"/>
      </rPr>
      <t>邵阳县</t>
    </r>
  </si>
  <si>
    <r>
      <rPr>
        <sz val="10"/>
        <rFont val="宋体"/>
        <charset val="134"/>
      </rPr>
      <t>岳阳市合计</t>
    </r>
  </si>
  <si>
    <r>
      <rPr>
        <sz val="10"/>
        <rFont val="宋体"/>
        <charset val="134"/>
      </rPr>
      <t>岳阳市本级</t>
    </r>
  </si>
  <si>
    <r>
      <rPr>
        <sz val="10"/>
        <rFont val="宋体"/>
        <charset val="134"/>
      </rPr>
      <t>岳阳市区县级合计</t>
    </r>
  </si>
  <si>
    <r>
      <rPr>
        <sz val="10"/>
        <rFont val="宋体"/>
        <charset val="134"/>
      </rPr>
      <t>岳阳楼区</t>
    </r>
  </si>
  <si>
    <r>
      <rPr>
        <sz val="10"/>
        <rFont val="宋体"/>
        <charset val="134"/>
      </rPr>
      <t>云溪区</t>
    </r>
  </si>
  <si>
    <r>
      <rPr>
        <sz val="10"/>
        <rFont val="宋体"/>
        <charset val="134"/>
      </rPr>
      <t>君山区</t>
    </r>
  </si>
  <si>
    <r>
      <rPr>
        <sz val="10"/>
        <rFont val="宋体"/>
        <charset val="134"/>
      </rPr>
      <t>岳阳县</t>
    </r>
  </si>
  <si>
    <r>
      <rPr>
        <sz val="10"/>
        <rFont val="宋体"/>
        <charset val="134"/>
      </rPr>
      <t>华容县</t>
    </r>
  </si>
  <si>
    <r>
      <rPr>
        <sz val="10"/>
        <rFont val="宋体"/>
        <charset val="134"/>
      </rPr>
      <t>湘阴县</t>
    </r>
  </si>
  <si>
    <r>
      <rPr>
        <sz val="10"/>
        <rFont val="宋体"/>
        <charset val="134"/>
      </rPr>
      <t>平江县</t>
    </r>
  </si>
  <si>
    <r>
      <rPr>
        <sz val="10"/>
        <rFont val="宋体"/>
        <charset val="134"/>
      </rPr>
      <t>汨罗市</t>
    </r>
  </si>
  <si>
    <r>
      <rPr>
        <sz val="10"/>
        <rFont val="宋体"/>
        <charset val="134"/>
      </rPr>
      <t>临湘市</t>
    </r>
  </si>
  <si>
    <r>
      <rPr>
        <sz val="10"/>
        <rFont val="宋体"/>
        <charset val="134"/>
      </rPr>
      <t>常德市合计</t>
    </r>
  </si>
  <si>
    <r>
      <rPr>
        <sz val="10"/>
        <rFont val="宋体"/>
        <charset val="134"/>
      </rPr>
      <t>常德市本级</t>
    </r>
  </si>
  <si>
    <r>
      <rPr>
        <sz val="10"/>
        <rFont val="宋体"/>
        <charset val="134"/>
      </rPr>
      <t>常德市区县级合计</t>
    </r>
  </si>
  <si>
    <r>
      <rPr>
        <sz val="10"/>
        <rFont val="宋体"/>
        <charset val="134"/>
      </rPr>
      <t>武陵区</t>
    </r>
  </si>
  <si>
    <r>
      <rPr>
        <sz val="10"/>
        <rFont val="宋体"/>
        <charset val="134"/>
      </rPr>
      <t>鼎城区</t>
    </r>
  </si>
  <si>
    <r>
      <rPr>
        <sz val="10"/>
        <rFont val="宋体"/>
        <charset val="134"/>
      </rPr>
      <t>津市市</t>
    </r>
  </si>
  <si>
    <r>
      <rPr>
        <sz val="10"/>
        <rFont val="宋体"/>
        <charset val="134"/>
      </rPr>
      <t>安乡县</t>
    </r>
  </si>
  <si>
    <r>
      <rPr>
        <sz val="10"/>
        <rFont val="宋体"/>
        <charset val="134"/>
      </rPr>
      <t>汉寿县</t>
    </r>
  </si>
  <si>
    <r>
      <rPr>
        <sz val="10"/>
        <rFont val="宋体"/>
        <charset val="134"/>
      </rPr>
      <t>澧县</t>
    </r>
  </si>
  <si>
    <r>
      <rPr>
        <sz val="10"/>
        <rFont val="宋体"/>
        <charset val="134"/>
      </rPr>
      <t>临澧县</t>
    </r>
  </si>
  <si>
    <r>
      <rPr>
        <sz val="10"/>
        <rFont val="宋体"/>
        <charset val="134"/>
      </rPr>
      <t>桃源县</t>
    </r>
  </si>
  <si>
    <r>
      <rPr>
        <sz val="10"/>
        <rFont val="宋体"/>
        <charset val="134"/>
      </rPr>
      <t>石门县</t>
    </r>
  </si>
  <si>
    <r>
      <rPr>
        <sz val="10"/>
        <rFont val="宋体"/>
        <charset val="134"/>
      </rPr>
      <t>张家界市合计</t>
    </r>
  </si>
  <si>
    <r>
      <rPr>
        <sz val="10"/>
        <rFont val="宋体"/>
        <charset val="134"/>
      </rPr>
      <t>张家界市本级</t>
    </r>
  </si>
  <si>
    <r>
      <rPr>
        <sz val="10"/>
        <rFont val="宋体"/>
        <charset val="134"/>
      </rPr>
      <t>张家界市区县级合计</t>
    </r>
  </si>
  <si>
    <r>
      <rPr>
        <sz val="10"/>
        <rFont val="宋体"/>
        <charset val="134"/>
      </rPr>
      <t>永定区</t>
    </r>
  </si>
  <si>
    <r>
      <rPr>
        <sz val="10"/>
        <rFont val="宋体"/>
        <charset val="134"/>
      </rPr>
      <t>武陵源区</t>
    </r>
  </si>
  <si>
    <r>
      <rPr>
        <sz val="10"/>
        <rFont val="宋体"/>
        <charset val="134"/>
      </rPr>
      <t>慈利县</t>
    </r>
  </si>
  <si>
    <r>
      <rPr>
        <sz val="10"/>
        <rFont val="宋体"/>
        <charset val="134"/>
      </rPr>
      <t>桑植县</t>
    </r>
  </si>
  <si>
    <r>
      <rPr>
        <sz val="10"/>
        <rFont val="宋体"/>
        <charset val="134"/>
      </rPr>
      <t>益阳市合计</t>
    </r>
  </si>
  <si>
    <r>
      <rPr>
        <sz val="10"/>
        <rFont val="宋体"/>
        <charset val="134"/>
      </rPr>
      <t>益阳市本级</t>
    </r>
  </si>
  <si>
    <r>
      <rPr>
        <sz val="10"/>
        <rFont val="宋体"/>
        <charset val="134"/>
      </rPr>
      <t>益阳市区县级合计</t>
    </r>
  </si>
  <si>
    <r>
      <rPr>
        <sz val="10"/>
        <rFont val="宋体"/>
        <charset val="134"/>
      </rPr>
      <t>赫山区</t>
    </r>
  </si>
  <si>
    <r>
      <rPr>
        <sz val="10"/>
        <rFont val="宋体"/>
        <charset val="134"/>
      </rPr>
      <t>资阳区</t>
    </r>
  </si>
  <si>
    <r>
      <rPr>
        <sz val="10"/>
        <rFont val="宋体"/>
        <charset val="134"/>
      </rPr>
      <t>桃江县</t>
    </r>
  </si>
  <si>
    <r>
      <rPr>
        <sz val="10"/>
        <rFont val="宋体"/>
        <charset val="134"/>
      </rPr>
      <t>安化县</t>
    </r>
  </si>
  <si>
    <r>
      <rPr>
        <sz val="10"/>
        <rFont val="宋体"/>
        <charset val="134"/>
      </rPr>
      <t>沅江市</t>
    </r>
  </si>
  <si>
    <r>
      <rPr>
        <sz val="10"/>
        <rFont val="宋体"/>
        <charset val="134"/>
      </rPr>
      <t>南县</t>
    </r>
  </si>
  <si>
    <r>
      <rPr>
        <sz val="10"/>
        <rFont val="宋体"/>
        <charset val="134"/>
      </rPr>
      <t>永州市合计</t>
    </r>
  </si>
  <si>
    <r>
      <rPr>
        <sz val="10"/>
        <rFont val="宋体"/>
        <charset val="134"/>
      </rPr>
      <t>永州市本级</t>
    </r>
  </si>
  <si>
    <r>
      <rPr>
        <sz val="10"/>
        <rFont val="宋体"/>
        <charset val="134"/>
      </rPr>
      <t>永州市区县级合计</t>
    </r>
  </si>
  <si>
    <r>
      <rPr>
        <sz val="10"/>
        <rFont val="宋体"/>
        <charset val="134"/>
      </rPr>
      <t>零陵区</t>
    </r>
  </si>
  <si>
    <r>
      <rPr>
        <sz val="10"/>
        <rFont val="宋体"/>
        <charset val="134"/>
      </rPr>
      <t>冷水滩区</t>
    </r>
  </si>
  <si>
    <r>
      <rPr>
        <sz val="10"/>
        <rFont val="宋体"/>
        <charset val="134"/>
      </rPr>
      <t>东安县</t>
    </r>
  </si>
  <si>
    <r>
      <rPr>
        <sz val="10"/>
        <rFont val="宋体"/>
        <charset val="134"/>
      </rPr>
      <t>道县</t>
    </r>
  </si>
  <si>
    <r>
      <rPr>
        <sz val="10"/>
        <rFont val="宋体"/>
        <charset val="134"/>
      </rPr>
      <t>宁远县</t>
    </r>
  </si>
  <si>
    <r>
      <rPr>
        <sz val="10"/>
        <rFont val="宋体"/>
        <charset val="134"/>
      </rPr>
      <t>江永县</t>
    </r>
  </si>
  <si>
    <r>
      <rPr>
        <sz val="10"/>
        <rFont val="宋体"/>
        <charset val="134"/>
      </rPr>
      <t>江华瑶族自治县</t>
    </r>
  </si>
  <si>
    <r>
      <rPr>
        <sz val="10"/>
        <rFont val="宋体"/>
        <charset val="134"/>
      </rPr>
      <t>蓝山县</t>
    </r>
  </si>
  <si>
    <r>
      <rPr>
        <sz val="10"/>
        <rFont val="宋体"/>
        <charset val="134"/>
      </rPr>
      <t>新田县</t>
    </r>
  </si>
  <si>
    <r>
      <rPr>
        <sz val="10"/>
        <rFont val="宋体"/>
        <charset val="134"/>
      </rPr>
      <t>双牌县</t>
    </r>
  </si>
  <si>
    <r>
      <rPr>
        <sz val="10"/>
        <rFont val="宋体"/>
        <charset val="134"/>
      </rPr>
      <t>祁阳县</t>
    </r>
  </si>
  <si>
    <r>
      <rPr>
        <sz val="10"/>
        <rFont val="宋体"/>
        <charset val="134"/>
      </rPr>
      <t>郴州市合计</t>
    </r>
  </si>
  <si>
    <r>
      <rPr>
        <sz val="10"/>
        <rFont val="宋体"/>
        <charset val="134"/>
      </rPr>
      <t>郴州市本级</t>
    </r>
  </si>
  <si>
    <r>
      <rPr>
        <sz val="10"/>
        <rFont val="宋体"/>
        <charset val="134"/>
      </rPr>
      <t>郴州市区县级合计</t>
    </r>
  </si>
  <si>
    <r>
      <rPr>
        <sz val="10"/>
        <rFont val="宋体"/>
        <charset val="134"/>
      </rPr>
      <t>北湖区</t>
    </r>
  </si>
  <si>
    <r>
      <rPr>
        <sz val="10"/>
        <rFont val="宋体"/>
        <charset val="134"/>
      </rPr>
      <t>苏仙区</t>
    </r>
  </si>
  <si>
    <r>
      <rPr>
        <sz val="10"/>
        <rFont val="宋体"/>
        <charset val="134"/>
      </rPr>
      <t>资兴市</t>
    </r>
  </si>
  <si>
    <r>
      <rPr>
        <sz val="10"/>
        <rFont val="宋体"/>
        <charset val="134"/>
      </rPr>
      <t>桂阳县</t>
    </r>
  </si>
  <si>
    <r>
      <rPr>
        <sz val="10"/>
        <rFont val="宋体"/>
        <charset val="134"/>
      </rPr>
      <t>永兴县</t>
    </r>
  </si>
  <si>
    <r>
      <rPr>
        <sz val="10"/>
        <rFont val="宋体"/>
        <charset val="134"/>
      </rPr>
      <t>宜章县</t>
    </r>
  </si>
  <si>
    <r>
      <rPr>
        <sz val="10"/>
        <rFont val="宋体"/>
        <charset val="134"/>
      </rPr>
      <t>嘉禾县</t>
    </r>
  </si>
  <si>
    <r>
      <rPr>
        <sz val="10"/>
        <rFont val="宋体"/>
        <charset val="134"/>
      </rPr>
      <t>临武县</t>
    </r>
  </si>
  <si>
    <r>
      <rPr>
        <sz val="10"/>
        <rFont val="宋体"/>
        <charset val="134"/>
      </rPr>
      <t>汝城县</t>
    </r>
  </si>
  <si>
    <r>
      <rPr>
        <sz val="10"/>
        <rFont val="宋体"/>
        <charset val="134"/>
      </rPr>
      <t>桂东县</t>
    </r>
  </si>
  <si>
    <r>
      <rPr>
        <sz val="10"/>
        <rFont val="宋体"/>
        <charset val="134"/>
      </rPr>
      <t>安仁县</t>
    </r>
  </si>
  <si>
    <r>
      <rPr>
        <sz val="10"/>
        <rFont val="宋体"/>
        <charset val="134"/>
      </rPr>
      <t>娄底市合计</t>
    </r>
  </si>
  <si>
    <r>
      <rPr>
        <sz val="10"/>
        <rFont val="宋体"/>
        <charset val="134"/>
      </rPr>
      <t>娄底市本级</t>
    </r>
  </si>
  <si>
    <r>
      <rPr>
        <sz val="10"/>
        <rFont val="宋体"/>
        <charset val="134"/>
      </rPr>
      <t>娄底市区县级合计</t>
    </r>
  </si>
  <si>
    <r>
      <rPr>
        <sz val="10"/>
        <rFont val="宋体"/>
        <charset val="134"/>
      </rPr>
      <t>娄星区</t>
    </r>
  </si>
  <si>
    <r>
      <rPr>
        <sz val="10"/>
        <rFont val="宋体"/>
        <charset val="134"/>
      </rPr>
      <t>冷水江市</t>
    </r>
  </si>
  <si>
    <r>
      <rPr>
        <sz val="10"/>
        <rFont val="宋体"/>
        <charset val="134"/>
      </rPr>
      <t>双峰县</t>
    </r>
  </si>
  <si>
    <r>
      <rPr>
        <sz val="10"/>
        <rFont val="宋体"/>
        <charset val="134"/>
      </rPr>
      <t>涟源市</t>
    </r>
  </si>
  <si>
    <r>
      <rPr>
        <sz val="10"/>
        <rFont val="宋体"/>
        <charset val="134"/>
      </rPr>
      <t>新化县</t>
    </r>
  </si>
  <si>
    <r>
      <rPr>
        <sz val="10"/>
        <rFont val="宋体"/>
        <charset val="134"/>
      </rPr>
      <t>怀化市合计</t>
    </r>
  </si>
  <si>
    <r>
      <rPr>
        <sz val="10"/>
        <rFont val="宋体"/>
        <charset val="134"/>
      </rPr>
      <t>怀化市本级</t>
    </r>
  </si>
  <si>
    <r>
      <rPr>
        <sz val="10"/>
        <rFont val="宋体"/>
        <charset val="134"/>
      </rPr>
      <t>怀化市区县级合计</t>
    </r>
  </si>
  <si>
    <r>
      <rPr>
        <sz val="10"/>
        <rFont val="宋体"/>
        <charset val="134"/>
      </rPr>
      <t>沅陵县</t>
    </r>
  </si>
  <si>
    <r>
      <rPr>
        <sz val="10"/>
        <rFont val="宋体"/>
        <charset val="134"/>
      </rPr>
      <t>辰溪县</t>
    </r>
  </si>
  <si>
    <r>
      <rPr>
        <sz val="10"/>
        <rFont val="宋体"/>
        <charset val="134"/>
      </rPr>
      <t>溆浦县</t>
    </r>
  </si>
  <si>
    <r>
      <rPr>
        <sz val="10"/>
        <rFont val="宋体"/>
        <charset val="134"/>
      </rPr>
      <t>麻阳县</t>
    </r>
  </si>
  <si>
    <r>
      <rPr>
        <sz val="10"/>
        <rFont val="宋体"/>
        <charset val="134"/>
      </rPr>
      <t>新晃县</t>
    </r>
  </si>
  <si>
    <r>
      <rPr>
        <sz val="10"/>
        <rFont val="宋体"/>
        <charset val="134"/>
      </rPr>
      <t>芷江县</t>
    </r>
  </si>
  <si>
    <r>
      <rPr>
        <sz val="10"/>
        <rFont val="宋体"/>
        <charset val="134"/>
      </rPr>
      <t>鹤城区</t>
    </r>
  </si>
  <si>
    <r>
      <rPr>
        <sz val="10"/>
        <rFont val="宋体"/>
        <charset val="134"/>
      </rPr>
      <t>中方县</t>
    </r>
  </si>
  <si>
    <r>
      <rPr>
        <sz val="10"/>
        <rFont val="宋体"/>
        <charset val="134"/>
      </rPr>
      <t>洪江市</t>
    </r>
  </si>
  <si>
    <r>
      <rPr>
        <sz val="10"/>
        <rFont val="宋体"/>
        <charset val="134"/>
      </rPr>
      <t>会同县</t>
    </r>
  </si>
  <si>
    <r>
      <rPr>
        <sz val="10"/>
        <rFont val="宋体"/>
        <charset val="134"/>
      </rPr>
      <t>靖州县</t>
    </r>
  </si>
  <si>
    <r>
      <rPr>
        <sz val="10"/>
        <rFont val="宋体"/>
        <charset val="134"/>
      </rPr>
      <t>通道县</t>
    </r>
  </si>
  <si>
    <r>
      <rPr>
        <sz val="10"/>
        <rFont val="宋体"/>
        <charset val="134"/>
      </rPr>
      <t>湘西自治州合计</t>
    </r>
  </si>
  <si>
    <r>
      <rPr>
        <sz val="10"/>
        <rFont val="宋体"/>
        <charset val="134"/>
      </rPr>
      <t>湘西自治州本级</t>
    </r>
  </si>
  <si>
    <r>
      <rPr>
        <sz val="10"/>
        <rFont val="宋体"/>
        <charset val="134"/>
      </rPr>
      <t>湘西自治州区县级合计</t>
    </r>
  </si>
  <si>
    <r>
      <rPr>
        <sz val="10"/>
        <rFont val="宋体"/>
        <charset val="134"/>
      </rPr>
      <t>吉首市</t>
    </r>
  </si>
  <si>
    <r>
      <rPr>
        <sz val="10"/>
        <rFont val="宋体"/>
        <charset val="134"/>
      </rPr>
      <t>泸溪县</t>
    </r>
  </si>
  <si>
    <r>
      <rPr>
        <sz val="10"/>
        <rFont val="宋体"/>
        <charset val="134"/>
      </rPr>
      <t>凤凰县</t>
    </r>
  </si>
  <si>
    <r>
      <rPr>
        <sz val="10"/>
        <rFont val="宋体"/>
        <charset val="134"/>
      </rPr>
      <t>花垣县</t>
    </r>
  </si>
  <si>
    <r>
      <rPr>
        <sz val="10"/>
        <rFont val="宋体"/>
        <charset val="134"/>
      </rPr>
      <t>保靖县</t>
    </r>
  </si>
  <si>
    <r>
      <rPr>
        <sz val="10"/>
        <rFont val="宋体"/>
        <charset val="134"/>
      </rPr>
      <t>古丈县</t>
    </r>
  </si>
  <si>
    <r>
      <rPr>
        <sz val="10"/>
        <rFont val="宋体"/>
        <charset val="134"/>
      </rPr>
      <t>永顺县</t>
    </r>
  </si>
  <si>
    <r>
      <rPr>
        <sz val="10"/>
        <rFont val="宋体"/>
        <charset val="134"/>
      </rPr>
      <t>龙山县</t>
    </r>
  </si>
  <si>
    <t>表八之二</t>
  </si>
  <si>
    <r>
      <rPr>
        <sz val="9"/>
        <rFont val="宋体"/>
        <charset val="134"/>
      </rPr>
      <t>支</t>
    </r>
    <r>
      <rPr>
        <sz val="9"/>
        <rFont val="Times New Roman"/>
        <charset val="134"/>
      </rPr>
      <t xml:space="preserve">            </t>
    </r>
    <r>
      <rPr>
        <sz val="9"/>
        <rFont val="宋体"/>
        <charset val="134"/>
      </rPr>
      <t>出</t>
    </r>
  </si>
  <si>
    <r>
      <rPr>
        <sz val="9"/>
        <rFont val="宋体"/>
        <charset val="134"/>
      </rPr>
      <t>支出
合计</t>
    </r>
  </si>
  <si>
    <r>
      <rPr>
        <sz val="10"/>
        <rFont val="宋体"/>
        <charset val="134"/>
      </rPr>
      <t>一般公共服务</t>
    </r>
  </si>
  <si>
    <r>
      <rPr>
        <sz val="10"/>
        <rFont val="宋体"/>
        <charset val="134"/>
      </rPr>
      <t>外交</t>
    </r>
  </si>
  <si>
    <r>
      <rPr>
        <sz val="10"/>
        <rFont val="宋体"/>
        <charset val="134"/>
      </rPr>
      <t>国防</t>
    </r>
  </si>
  <si>
    <r>
      <rPr>
        <sz val="10"/>
        <rFont val="宋体"/>
        <charset val="134"/>
      </rPr>
      <t>公共
安全</t>
    </r>
  </si>
  <si>
    <r>
      <rPr>
        <sz val="10"/>
        <rFont val="宋体"/>
        <charset val="134"/>
      </rPr>
      <t>教育</t>
    </r>
  </si>
  <si>
    <r>
      <rPr>
        <sz val="10"/>
        <rFont val="宋体"/>
        <charset val="134"/>
      </rPr>
      <t>科学
技术</t>
    </r>
  </si>
  <si>
    <r>
      <rPr>
        <sz val="10"/>
        <rFont val="宋体"/>
        <charset val="134"/>
      </rPr>
      <t>文化旅游体育与传媒</t>
    </r>
  </si>
  <si>
    <r>
      <rPr>
        <sz val="10"/>
        <rFont val="宋体"/>
        <charset val="134"/>
      </rPr>
      <t>社会保障和就业</t>
    </r>
  </si>
  <si>
    <r>
      <rPr>
        <sz val="10"/>
        <rFont val="宋体"/>
        <charset val="134"/>
      </rPr>
      <t>卫生健康</t>
    </r>
  </si>
  <si>
    <r>
      <rPr>
        <sz val="10"/>
        <rFont val="宋体"/>
        <charset val="134"/>
      </rPr>
      <t>节能环保</t>
    </r>
  </si>
  <si>
    <r>
      <rPr>
        <sz val="10"/>
        <rFont val="宋体"/>
        <charset val="134"/>
      </rPr>
      <t>城乡社区</t>
    </r>
  </si>
  <si>
    <r>
      <rPr>
        <sz val="10"/>
        <rFont val="宋体"/>
        <charset val="134"/>
      </rPr>
      <t>农林水</t>
    </r>
  </si>
  <si>
    <r>
      <rPr>
        <sz val="10"/>
        <rFont val="宋体"/>
        <charset val="134"/>
      </rPr>
      <t>交通
运输</t>
    </r>
  </si>
  <si>
    <r>
      <rPr>
        <sz val="10"/>
        <rFont val="宋体"/>
        <charset val="134"/>
      </rPr>
      <t>资源勘探信息等</t>
    </r>
  </si>
  <si>
    <r>
      <rPr>
        <sz val="10"/>
        <rFont val="宋体"/>
        <charset val="134"/>
      </rPr>
      <t>商业服务业等</t>
    </r>
  </si>
  <si>
    <r>
      <rPr>
        <sz val="10"/>
        <rFont val="宋体"/>
        <charset val="134"/>
      </rPr>
      <t>金融</t>
    </r>
  </si>
  <si>
    <r>
      <rPr>
        <sz val="10"/>
        <rFont val="宋体"/>
        <charset val="134"/>
      </rPr>
      <t>援助其他地区支出</t>
    </r>
  </si>
  <si>
    <r>
      <rPr>
        <sz val="10"/>
        <rFont val="宋体"/>
        <charset val="134"/>
      </rPr>
      <t>自然资源海洋气象等</t>
    </r>
  </si>
  <si>
    <r>
      <rPr>
        <sz val="10"/>
        <rFont val="宋体"/>
        <charset val="134"/>
      </rPr>
      <t>住房保障支出</t>
    </r>
  </si>
  <si>
    <r>
      <rPr>
        <sz val="10"/>
        <rFont val="宋体"/>
        <charset val="134"/>
      </rPr>
      <t>粮油物资储备</t>
    </r>
  </si>
  <si>
    <r>
      <rPr>
        <sz val="10"/>
        <rFont val="宋体"/>
        <charset val="134"/>
      </rPr>
      <t>灾害防治及应急管理</t>
    </r>
  </si>
  <si>
    <r>
      <rPr>
        <sz val="10"/>
        <rFont val="宋体"/>
        <charset val="134"/>
      </rPr>
      <t>债务付息支出</t>
    </r>
  </si>
  <si>
    <r>
      <rPr>
        <sz val="10"/>
        <rFont val="宋体"/>
        <charset val="134"/>
      </rPr>
      <t>债务发行费用支出</t>
    </r>
  </si>
  <si>
    <r>
      <rPr>
        <sz val="10"/>
        <rFont val="宋体"/>
        <charset val="134"/>
      </rPr>
      <t>其他
支出</t>
    </r>
  </si>
  <si>
    <r>
      <rPr>
        <sz val="10"/>
        <rFont val="宋体"/>
        <charset val="134"/>
      </rPr>
      <t>二、外交</t>
    </r>
  </si>
  <si>
    <r>
      <rPr>
        <sz val="10"/>
        <rFont val="宋体"/>
        <charset val="134"/>
      </rPr>
      <t>三、国防</t>
    </r>
  </si>
  <si>
    <r>
      <rPr>
        <sz val="10"/>
        <rFont val="宋体"/>
        <charset val="134"/>
      </rPr>
      <t>五、教育</t>
    </r>
  </si>
  <si>
    <r>
      <rPr>
        <sz val="10"/>
        <rFont val="宋体"/>
        <charset val="134"/>
      </rPr>
      <t>六、科学技术</t>
    </r>
  </si>
  <si>
    <r>
      <rPr>
        <sz val="10"/>
        <rFont val="宋体"/>
        <charset val="134"/>
      </rPr>
      <t>七、文化体育与传媒</t>
    </r>
  </si>
  <si>
    <r>
      <rPr>
        <sz val="10"/>
        <rFont val="宋体"/>
        <charset val="134"/>
      </rPr>
      <t>八、社会保障和就业</t>
    </r>
  </si>
  <si>
    <r>
      <rPr>
        <sz val="10"/>
        <rFont val="宋体"/>
        <charset val="134"/>
      </rPr>
      <t>九、医疗卫生</t>
    </r>
  </si>
  <si>
    <r>
      <rPr>
        <sz val="10"/>
        <rFont val="宋体"/>
        <charset val="134"/>
      </rPr>
      <t>十、环境保护</t>
    </r>
  </si>
  <si>
    <r>
      <rPr>
        <sz val="10"/>
        <rFont val="宋体"/>
        <charset val="134"/>
      </rPr>
      <t>十一、城乡社区事务</t>
    </r>
  </si>
  <si>
    <r>
      <rPr>
        <sz val="10"/>
        <rFont val="宋体"/>
        <charset val="134"/>
      </rPr>
      <t>十二、农林水事务</t>
    </r>
  </si>
  <si>
    <r>
      <rPr>
        <sz val="10"/>
        <rFont val="宋体"/>
        <charset val="134"/>
      </rPr>
      <t>十三、交通运输</t>
    </r>
  </si>
  <si>
    <r>
      <rPr>
        <sz val="10"/>
        <rFont val="宋体"/>
        <charset val="134"/>
      </rPr>
      <t>十四、资源勘探电力信息等事务</t>
    </r>
  </si>
  <si>
    <r>
      <rPr>
        <sz val="10"/>
        <rFont val="宋体"/>
        <charset val="134"/>
      </rPr>
      <t>十五、商业服务业等事务</t>
    </r>
  </si>
  <si>
    <r>
      <rPr>
        <sz val="10"/>
        <rFont val="宋体"/>
        <charset val="134"/>
      </rPr>
      <t>十六、金融监管等事务支出</t>
    </r>
  </si>
  <si>
    <r>
      <rPr>
        <sz val="10"/>
        <rFont val="宋体"/>
        <charset val="134"/>
      </rPr>
      <t>十八、国土资源气象等事务</t>
    </r>
  </si>
  <si>
    <r>
      <rPr>
        <sz val="10"/>
        <rFont val="宋体"/>
        <charset val="134"/>
      </rPr>
      <t>二十、粮油物资储备管理事务</t>
    </r>
  </si>
  <si>
    <r>
      <rPr>
        <sz val="10"/>
        <rFont val="宋体"/>
        <charset val="134"/>
      </rPr>
      <t>二十一、国债还本付息支出</t>
    </r>
  </si>
  <si>
    <r>
      <rPr>
        <sz val="10"/>
        <rFont val="宋体"/>
        <charset val="134"/>
      </rPr>
      <t>二十二、其他支出</t>
    </r>
  </si>
  <si>
    <r>
      <rPr>
        <sz val="10"/>
        <rFont val="宋体"/>
        <charset val="134"/>
      </rPr>
      <t>地（市）合计</t>
    </r>
  </si>
  <si>
    <r>
      <rPr>
        <sz val="10"/>
        <rFont val="宋体"/>
        <charset val="134"/>
      </rPr>
      <t>攸县</t>
    </r>
  </si>
  <si>
    <r>
      <rPr>
        <sz val="10"/>
        <rFont val="宋体"/>
        <charset val="134"/>
      </rPr>
      <t>衡阳市本级</t>
    </r>
  </si>
  <si>
    <t>岳阳市合计</t>
  </si>
  <si>
    <t>岳阳楼区</t>
  </si>
  <si>
    <t>云溪区</t>
  </si>
  <si>
    <t>君山区</t>
  </si>
  <si>
    <t>岳阳县</t>
  </si>
  <si>
    <t>华容县</t>
  </si>
  <si>
    <t>湘阴县</t>
  </si>
  <si>
    <t>平江县</t>
  </si>
  <si>
    <t>汨罗市</t>
  </si>
  <si>
    <t>临湘市</t>
  </si>
  <si>
    <r>
      <rPr>
        <sz val="9"/>
        <rFont val="宋体"/>
        <charset val="134"/>
      </rPr>
      <t>赫山区</t>
    </r>
  </si>
  <si>
    <r>
      <rPr>
        <sz val="9"/>
        <rFont val="宋体"/>
        <charset val="134"/>
      </rPr>
      <t>资阳区</t>
    </r>
  </si>
  <si>
    <r>
      <rPr>
        <sz val="9"/>
        <rFont val="宋体"/>
        <charset val="134"/>
      </rPr>
      <t>桃江县</t>
    </r>
  </si>
  <si>
    <r>
      <rPr>
        <sz val="9"/>
        <rFont val="宋体"/>
        <charset val="134"/>
      </rPr>
      <t>安化县</t>
    </r>
  </si>
  <si>
    <r>
      <rPr>
        <sz val="9"/>
        <rFont val="宋体"/>
        <charset val="134"/>
      </rPr>
      <t>沅江市</t>
    </r>
  </si>
  <si>
    <r>
      <rPr>
        <sz val="9"/>
        <rFont val="宋体"/>
        <charset val="134"/>
      </rPr>
      <t>南县</t>
    </r>
  </si>
  <si>
    <t>零陵区</t>
  </si>
  <si>
    <t>冷水滩区</t>
  </si>
  <si>
    <t>东安县</t>
  </si>
  <si>
    <t>道县</t>
  </si>
  <si>
    <t>宁远县</t>
  </si>
  <si>
    <t>江永县</t>
  </si>
  <si>
    <t>江华瑶族自治县</t>
  </si>
  <si>
    <t>蓝山县</t>
  </si>
  <si>
    <t>新田县</t>
  </si>
  <si>
    <t>双牌县</t>
  </si>
  <si>
    <t>祁阳县</t>
  </si>
  <si>
    <t>怀化市合计</t>
  </si>
  <si>
    <r>
      <rPr>
        <sz val="9"/>
        <rFont val="宋体"/>
        <charset val="134"/>
      </rPr>
      <t>怀化市本级</t>
    </r>
  </si>
  <si>
    <r>
      <rPr>
        <sz val="9"/>
        <rFont val="宋体"/>
        <charset val="134"/>
      </rPr>
      <t>怀化市区县级合计</t>
    </r>
  </si>
  <si>
    <t>沅陵县</t>
  </si>
  <si>
    <t>辰溪县</t>
  </si>
  <si>
    <t>溆浦县</t>
  </si>
  <si>
    <t>麻阳县</t>
  </si>
  <si>
    <t>新晃县</t>
  </si>
  <si>
    <t>芷江县</t>
  </si>
  <si>
    <t>鹤城区</t>
  </si>
  <si>
    <t>中方县</t>
  </si>
  <si>
    <t>洪江市</t>
  </si>
  <si>
    <t>会同县</t>
  </si>
  <si>
    <t>靖州县</t>
  </si>
  <si>
    <t>通道县</t>
  </si>
  <si>
    <t>表九之一</t>
  </si>
  <si>
    <r>
      <rPr>
        <b/>
        <sz val="16"/>
        <rFont val="Times New Roman"/>
        <charset val="134"/>
      </rPr>
      <t>2020</t>
    </r>
    <r>
      <rPr>
        <b/>
        <sz val="16"/>
        <rFont val="黑体"/>
        <charset val="134"/>
      </rPr>
      <t>年省对下一般公共预算转移支付预算表</t>
    </r>
  </si>
  <si>
    <t>地    区</t>
  </si>
  <si>
    <t>转移支付合计</t>
  </si>
  <si>
    <t>一          般              性                 转               移                 支            付</t>
  </si>
  <si>
    <t>一般性转移支付小计</t>
  </si>
  <si>
    <t>体制补助收入</t>
  </si>
  <si>
    <t>均衡性转移支付收入</t>
  </si>
  <si>
    <t>县级基本财力保障机制奖补资金收入</t>
  </si>
  <si>
    <t>结算补助收入</t>
  </si>
  <si>
    <t>资源枯竭型城市转移支付补助收入</t>
  </si>
  <si>
    <t>企业事业单位划转补助收入</t>
  </si>
  <si>
    <t>产粮（油）大县奖励资金收入</t>
  </si>
  <si>
    <t>重点生态功能区转移支付收入</t>
  </si>
  <si>
    <t>固定数额补助收入</t>
  </si>
  <si>
    <t>革命老区转移支付收入</t>
  </si>
  <si>
    <t>民族地区转移支付收入</t>
  </si>
  <si>
    <t>边境地区转移支付收入</t>
  </si>
  <si>
    <t>贫困地区转移支付收入</t>
  </si>
  <si>
    <t>一般公共服务共同财政事权转移支付收入</t>
  </si>
  <si>
    <t>外交共同财政事权转移支付收入</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</si>
  <si>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</si>
  <si>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</si>
  <si>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</si>
  <si>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</si>
  <si>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</si>
  <si>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</si>
  <si>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</si>
  <si>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</si>
  <si>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</si>
  <si>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</si>
  <si>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</si>
  <si>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</si>
  <si>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</si>
  <si>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</si>
  <si>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</si>
  <si>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</si>
  <si>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</si>
  <si>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灾害防治及应急管理共同财政事权转移支付收入</t>
  </si>
  <si>
    <t>其他共同财政事权转移支付收入</t>
  </si>
  <si>
    <t>其他一般性转移支付收入</t>
  </si>
  <si>
    <r>
      <rPr>
        <sz val="9"/>
        <rFont val="宋体"/>
        <charset val="134"/>
      </rPr>
      <t>湖南省合计</t>
    </r>
  </si>
  <si>
    <r>
      <rPr>
        <sz val="9"/>
        <rFont val="宋体"/>
        <charset val="134"/>
      </rPr>
      <t>湖南省本级</t>
    </r>
  </si>
  <si>
    <r>
      <rPr>
        <sz val="9"/>
        <rFont val="宋体"/>
        <charset val="134"/>
      </rPr>
      <t>市县合计</t>
    </r>
  </si>
  <si>
    <t>表九之二</t>
  </si>
  <si>
    <r>
      <rPr>
        <sz val="9"/>
        <rFont val="宋体"/>
        <charset val="134"/>
      </rPr>
      <t>专</t>
    </r>
    <r>
      <rPr>
        <sz val="9"/>
        <rFont val="Times New Roman"/>
        <charset val="134"/>
      </rPr>
      <t xml:space="preserve">                   </t>
    </r>
    <r>
      <rPr>
        <sz val="9"/>
        <rFont val="宋体"/>
        <charset val="134"/>
      </rPr>
      <t>项</t>
    </r>
    <r>
      <rPr>
        <sz val="9"/>
        <rFont val="Times New Roman"/>
        <charset val="134"/>
      </rPr>
      <t xml:space="preserve">                 </t>
    </r>
    <r>
      <rPr>
        <sz val="9"/>
        <rFont val="宋体"/>
        <charset val="134"/>
      </rPr>
      <t>转</t>
    </r>
    <r>
      <rPr>
        <sz val="9"/>
        <rFont val="Times New Roman"/>
        <charset val="134"/>
      </rPr>
      <t xml:space="preserve">               </t>
    </r>
    <r>
      <rPr>
        <sz val="9"/>
        <rFont val="宋体"/>
        <charset val="134"/>
      </rPr>
      <t>移</t>
    </r>
    <r>
      <rPr>
        <sz val="9"/>
        <rFont val="Times New Roman"/>
        <charset val="134"/>
      </rPr>
      <t xml:space="preserve">                 </t>
    </r>
    <r>
      <rPr>
        <sz val="9"/>
        <rFont val="宋体"/>
        <charset val="134"/>
      </rPr>
      <t>支</t>
    </r>
    <r>
      <rPr>
        <sz val="9"/>
        <rFont val="Times New Roman"/>
        <charset val="134"/>
      </rPr>
      <t xml:space="preserve">            </t>
    </r>
    <r>
      <rPr>
        <sz val="9"/>
        <rFont val="宋体"/>
        <charset val="134"/>
      </rPr>
      <t>付</t>
    </r>
  </si>
  <si>
    <r>
      <rPr>
        <b/>
        <sz val="9"/>
        <rFont val="宋体"/>
        <charset val="134"/>
      </rPr>
      <t>专项转移支付小计</t>
    </r>
  </si>
  <si>
    <r>
      <rPr>
        <sz val="9"/>
        <rFont val="宋体"/>
        <charset val="134"/>
      </rPr>
      <t>一般公共服务</t>
    </r>
  </si>
  <si>
    <r>
      <rPr>
        <sz val="9"/>
        <rFont val="宋体"/>
        <charset val="134"/>
      </rPr>
      <t>外交</t>
    </r>
  </si>
  <si>
    <r>
      <rPr>
        <sz val="9"/>
        <rFont val="宋体"/>
        <charset val="134"/>
      </rPr>
      <t>国防</t>
    </r>
  </si>
  <si>
    <r>
      <rPr>
        <sz val="9"/>
        <rFont val="宋体"/>
        <charset val="134"/>
      </rPr>
      <t>公共
安全</t>
    </r>
  </si>
  <si>
    <r>
      <rPr>
        <sz val="9"/>
        <rFont val="宋体"/>
        <charset val="134"/>
      </rPr>
      <t>教育</t>
    </r>
  </si>
  <si>
    <r>
      <rPr>
        <sz val="9"/>
        <rFont val="宋体"/>
        <charset val="134"/>
      </rPr>
      <t>科学
技术</t>
    </r>
  </si>
  <si>
    <r>
      <rPr>
        <sz val="9"/>
        <rFont val="宋体"/>
        <charset val="134"/>
      </rPr>
      <t>文化旅游体育与传媒</t>
    </r>
  </si>
  <si>
    <r>
      <rPr>
        <sz val="9"/>
        <rFont val="宋体"/>
        <charset val="134"/>
      </rPr>
      <t>社会保障和就业</t>
    </r>
  </si>
  <si>
    <r>
      <rPr>
        <sz val="9"/>
        <rFont val="宋体"/>
        <charset val="134"/>
      </rPr>
      <t>卫生
健康</t>
    </r>
  </si>
  <si>
    <r>
      <rPr>
        <sz val="9"/>
        <rFont val="宋体"/>
        <charset val="134"/>
      </rPr>
      <t>节能
环保</t>
    </r>
  </si>
  <si>
    <r>
      <rPr>
        <sz val="9"/>
        <rFont val="宋体"/>
        <charset val="134"/>
      </rPr>
      <t>城乡
社区</t>
    </r>
  </si>
  <si>
    <r>
      <rPr>
        <sz val="9"/>
        <rFont val="宋体"/>
        <charset val="134"/>
      </rPr>
      <t>农林水</t>
    </r>
  </si>
  <si>
    <r>
      <rPr>
        <sz val="9"/>
        <rFont val="宋体"/>
        <charset val="134"/>
      </rPr>
      <t>交通
运输</t>
    </r>
  </si>
  <si>
    <r>
      <rPr>
        <sz val="9"/>
        <rFont val="宋体"/>
        <charset val="134"/>
      </rPr>
      <t>资源勘探信息等</t>
    </r>
  </si>
  <si>
    <r>
      <rPr>
        <sz val="9"/>
        <rFont val="宋体"/>
        <charset val="134"/>
      </rPr>
      <t>商业服务业等</t>
    </r>
  </si>
  <si>
    <r>
      <rPr>
        <sz val="9"/>
        <rFont val="宋体"/>
        <charset val="134"/>
      </rPr>
      <t>金融</t>
    </r>
  </si>
  <si>
    <r>
      <rPr>
        <sz val="9"/>
        <rFont val="宋体"/>
        <charset val="134"/>
      </rPr>
      <t>自然资源海洋气象</t>
    </r>
  </si>
  <si>
    <r>
      <rPr>
        <sz val="9"/>
        <rFont val="宋体"/>
        <charset val="134"/>
      </rPr>
      <t>住房
保障</t>
    </r>
  </si>
  <si>
    <r>
      <rPr>
        <sz val="9"/>
        <rFont val="宋体"/>
        <charset val="134"/>
      </rPr>
      <t>粮油物资储备</t>
    </r>
  </si>
  <si>
    <r>
      <rPr>
        <sz val="9"/>
        <rFont val="宋体"/>
        <charset val="134"/>
      </rPr>
      <t>灾害防治及应急管理</t>
    </r>
  </si>
  <si>
    <r>
      <rPr>
        <sz val="9"/>
        <rFont val="宋体"/>
        <charset val="134"/>
      </rPr>
      <t>其他专项转移支付</t>
    </r>
  </si>
  <si>
    <r>
      <rPr>
        <sz val="12"/>
        <rFont val="黑体"/>
        <charset val="134"/>
      </rPr>
      <t>表十</t>
    </r>
  </si>
  <si>
    <r>
      <rPr>
        <sz val="16"/>
        <rFont val="Times New Roman"/>
        <charset val="134"/>
      </rPr>
      <t>2020</t>
    </r>
    <r>
      <rPr>
        <sz val="16"/>
        <rFont val="方正小标宋简体"/>
        <charset val="134"/>
      </rPr>
      <t>年地方政府一般债务限额和余额情况表</t>
    </r>
  </si>
  <si>
    <r>
      <rPr>
        <sz val="12"/>
        <rFont val="宋体"/>
        <charset val="134"/>
      </rPr>
      <t>项目</t>
    </r>
  </si>
  <si>
    <r>
      <rPr>
        <sz val="12"/>
        <rFont val="宋体"/>
        <charset val="134"/>
      </rPr>
      <t>合计</t>
    </r>
  </si>
  <si>
    <r>
      <rPr>
        <sz val="12"/>
        <rFont val="宋体"/>
        <charset val="134"/>
      </rPr>
      <t>一般债务</t>
    </r>
  </si>
  <si>
    <r>
      <rPr>
        <sz val="12"/>
        <rFont val="宋体"/>
        <charset val="134"/>
      </rPr>
      <t>小计</t>
    </r>
  </si>
  <si>
    <r>
      <rPr>
        <sz val="12"/>
        <rFont val="宋体"/>
        <charset val="134"/>
      </rPr>
      <t>一般债券</t>
    </r>
  </si>
  <si>
    <r>
      <rPr>
        <sz val="12"/>
        <rFont val="宋体"/>
        <charset val="134"/>
      </rPr>
      <t>向外国政府借款</t>
    </r>
  </si>
  <si>
    <r>
      <rPr>
        <sz val="12"/>
        <rFont val="宋体"/>
        <charset val="134"/>
      </rPr>
      <t>向国际组织借款</t>
    </r>
  </si>
  <si>
    <r>
      <rPr>
        <sz val="12"/>
        <rFont val="宋体"/>
        <charset val="134"/>
      </rPr>
      <t>其他一般债务</t>
    </r>
  </si>
  <si>
    <r>
      <rPr>
        <sz val="12"/>
        <rFont val="宋体"/>
        <charset val="134"/>
      </rPr>
      <t>上年末地方政府债务余额</t>
    </r>
  </si>
  <si>
    <r>
      <rPr>
        <sz val="12"/>
        <rFont val="宋体"/>
        <charset val="134"/>
      </rPr>
      <t>本年地方政府债务余额限额（预算数）</t>
    </r>
  </si>
  <si>
    <r>
      <rPr>
        <sz val="12"/>
        <rFont val="宋体"/>
        <charset val="134"/>
      </rPr>
      <t>本年地方政府债务（转贷）收入</t>
    </r>
  </si>
  <si>
    <r>
      <rPr>
        <sz val="12"/>
        <rFont val="宋体"/>
        <charset val="134"/>
      </rPr>
      <t>本年地方政府债务还本支出</t>
    </r>
  </si>
  <si>
    <r>
      <rPr>
        <sz val="12"/>
        <rFont val="宋体"/>
        <charset val="134"/>
      </rPr>
      <t>本年采用其他方式化解的债务本金</t>
    </r>
  </si>
  <si>
    <r>
      <rPr>
        <sz val="12"/>
        <rFont val="宋体"/>
        <charset val="134"/>
      </rPr>
      <t>年末地方政府债务余额</t>
    </r>
  </si>
  <si>
    <t>注：1.2020年我区到期一般债券18775.91万元，计划发行再融资债券18768万元，自有资金偿还7.91万元。</t>
  </si>
  <si>
    <r>
      <rPr>
        <sz val="12"/>
        <rFont val="Times New Roman"/>
        <charset val="134"/>
      </rPr>
      <t xml:space="preserve">        2.</t>
    </r>
    <r>
      <rPr>
        <sz val="12"/>
        <rFont val="宋体"/>
        <charset val="134"/>
      </rPr>
      <t>因省财政厅末提前下达一般债券额度，未编入年初预算，纳入调整预算。</t>
    </r>
  </si>
  <si>
    <t>表十一</t>
  </si>
  <si>
    <r>
      <rPr>
        <b/>
        <sz val="16"/>
        <rFont val="Times New Roman"/>
        <charset val="134"/>
      </rPr>
      <t>2020</t>
    </r>
    <r>
      <rPr>
        <b/>
        <sz val="16"/>
        <rFont val="黑体"/>
        <charset val="134"/>
      </rPr>
      <t>年政府性基金预算收入表</t>
    </r>
  </si>
  <si>
    <r>
      <rPr>
        <sz val="11"/>
        <rFont val="宋体"/>
        <charset val="134"/>
      </rPr>
      <t>一、农网还贷资金收入</t>
    </r>
  </si>
  <si>
    <r>
      <rPr>
        <sz val="11"/>
        <rFont val="宋体"/>
        <charset val="134"/>
      </rPr>
      <t>二、海南省高等级公路车辆通行附加费收入</t>
    </r>
  </si>
  <si>
    <r>
      <rPr>
        <sz val="11"/>
        <rFont val="宋体"/>
        <charset val="134"/>
      </rPr>
      <t>三、港口建设费收入</t>
    </r>
  </si>
  <si>
    <r>
      <rPr>
        <sz val="11"/>
        <color theme="1"/>
        <rFont val="宋体"/>
        <charset val="134"/>
      </rPr>
      <t>四、国家电影事业发展专项资金收入</t>
    </r>
  </si>
  <si>
    <r>
      <rPr>
        <sz val="11"/>
        <rFont val="宋体"/>
        <charset val="134"/>
      </rPr>
      <t>五、国有土地收益基金收入</t>
    </r>
  </si>
  <si>
    <r>
      <rPr>
        <sz val="11"/>
        <rFont val="宋体"/>
        <charset val="134"/>
      </rPr>
      <t>六、农业土地开发资金收入</t>
    </r>
  </si>
  <si>
    <r>
      <rPr>
        <sz val="11"/>
        <rFont val="宋体"/>
        <charset val="134"/>
      </rPr>
      <t>七、国有土地使用权出让收入</t>
    </r>
  </si>
  <si>
    <r>
      <rPr>
        <sz val="11"/>
        <rFont val="宋体"/>
        <charset val="134"/>
      </rPr>
      <t>八、大中型水库库区基金收入</t>
    </r>
  </si>
  <si>
    <r>
      <rPr>
        <sz val="11"/>
        <rFont val="宋体"/>
        <charset val="134"/>
      </rPr>
      <t>九、彩票公益金收入</t>
    </r>
  </si>
  <si>
    <r>
      <rPr>
        <sz val="11"/>
        <rFont val="宋体"/>
        <charset val="134"/>
      </rPr>
      <t>十、城市基础设施配套费收入</t>
    </r>
  </si>
  <si>
    <r>
      <rPr>
        <sz val="11"/>
        <rFont val="宋体"/>
        <charset val="134"/>
      </rPr>
      <t>十一、小型水库移民扶助基金收入</t>
    </r>
  </si>
  <si>
    <r>
      <rPr>
        <sz val="11"/>
        <rFont val="宋体"/>
        <charset val="134"/>
      </rPr>
      <t>十二、国家重大水利工程建设基金收入</t>
    </r>
  </si>
  <si>
    <r>
      <rPr>
        <sz val="11"/>
        <rFont val="宋体"/>
        <charset val="134"/>
      </rPr>
      <t>十三、车辆通行费</t>
    </r>
  </si>
  <si>
    <r>
      <rPr>
        <sz val="11"/>
        <rFont val="宋体"/>
        <charset val="134"/>
      </rPr>
      <t>十四、污水处理费收入</t>
    </r>
  </si>
  <si>
    <r>
      <rPr>
        <sz val="11"/>
        <rFont val="宋体"/>
        <charset val="134"/>
      </rPr>
      <t>十五、彩票发行机构和彩票销售机构的业务费用</t>
    </r>
  </si>
  <si>
    <r>
      <rPr>
        <sz val="11"/>
        <rFont val="宋体"/>
        <charset val="134"/>
      </rPr>
      <t>十六、其他政府性基金收入</t>
    </r>
  </si>
  <si>
    <r>
      <rPr>
        <sz val="11"/>
        <rFont val="宋体"/>
        <charset val="134"/>
      </rPr>
      <t>十七、专项债券对应项目专项收入</t>
    </r>
  </si>
  <si>
    <r>
      <rPr>
        <sz val="11"/>
        <rFont val="Times New Roman"/>
        <charset val="134"/>
      </rPr>
      <t xml:space="preserve">  </t>
    </r>
    <r>
      <rPr>
        <sz val="11"/>
        <rFont val="宋体"/>
        <charset val="134"/>
      </rPr>
      <t>政府性基金转移收入</t>
    </r>
  </si>
  <si>
    <r>
      <rPr>
        <sz val="11"/>
        <rFont val="Times New Roman"/>
        <charset val="134"/>
      </rPr>
      <t xml:space="preserve">    </t>
    </r>
    <r>
      <rPr>
        <sz val="11"/>
        <rFont val="宋体"/>
        <charset val="134"/>
      </rPr>
      <t>政府性基金补助收入</t>
    </r>
  </si>
  <si>
    <r>
      <rPr>
        <sz val="11"/>
        <rFont val="Times New Roman"/>
        <charset val="134"/>
      </rPr>
      <t xml:space="preserve">    </t>
    </r>
    <r>
      <rPr>
        <sz val="11"/>
        <rFont val="宋体"/>
        <charset val="134"/>
      </rPr>
      <t>政府性基金上解收入</t>
    </r>
  </si>
  <si>
    <r>
      <rPr>
        <sz val="11"/>
        <rFont val="Times New Roman"/>
        <charset val="134"/>
      </rPr>
      <t xml:space="preserve">    </t>
    </r>
    <r>
      <rPr>
        <sz val="11"/>
        <rFont val="宋体"/>
        <charset val="134"/>
      </rPr>
      <t>其中：地方政府性基金调入专项收入</t>
    </r>
  </si>
  <si>
    <r>
      <rPr>
        <sz val="11"/>
        <rFont val="Times New Roman"/>
        <charset val="134"/>
      </rPr>
      <t xml:space="preserve">  </t>
    </r>
    <r>
      <rPr>
        <sz val="11"/>
        <rFont val="宋体"/>
        <charset val="134"/>
      </rPr>
      <t>地方政府专项债务收入</t>
    </r>
  </si>
  <si>
    <r>
      <rPr>
        <sz val="11"/>
        <rFont val="Times New Roman"/>
        <charset val="134"/>
      </rPr>
      <t xml:space="preserve">  </t>
    </r>
    <r>
      <rPr>
        <sz val="11"/>
        <rFont val="宋体"/>
        <charset val="134"/>
      </rPr>
      <t>地方政府专项债务转贷收入</t>
    </r>
  </si>
  <si>
    <t>表十二</t>
  </si>
  <si>
    <r>
      <rPr>
        <b/>
        <sz val="16"/>
        <rFont val="Times New Roman"/>
        <charset val="134"/>
      </rPr>
      <t>2020</t>
    </r>
    <r>
      <rPr>
        <b/>
        <sz val="16"/>
        <rFont val="黑体"/>
        <charset val="134"/>
      </rPr>
      <t>年政府性基金预算支出表</t>
    </r>
  </si>
  <si>
    <r>
      <rPr>
        <sz val="11"/>
        <rFont val="宋体"/>
        <charset val="134"/>
      </rPr>
      <t>一、文化旅游体育与传媒支出</t>
    </r>
  </si>
  <si>
    <r>
      <rPr>
        <sz val="11"/>
        <rFont val="Times New Roman"/>
        <charset val="134"/>
      </rPr>
      <t xml:space="preserve">   </t>
    </r>
    <r>
      <rPr>
        <sz val="11"/>
        <rFont val="宋体"/>
        <charset val="134"/>
      </rPr>
      <t>国家电影事业发展专项资金安排的支出</t>
    </r>
  </si>
  <si>
    <r>
      <rPr>
        <sz val="11"/>
        <rFont val="Times New Roman"/>
        <charset val="134"/>
      </rPr>
      <t xml:space="preserve">   </t>
    </r>
    <r>
      <rPr>
        <sz val="11"/>
        <rFont val="宋体"/>
        <charset val="134"/>
      </rPr>
      <t>旅游发展基金支出</t>
    </r>
  </si>
  <si>
    <r>
      <rPr>
        <sz val="11"/>
        <rFont val="Times New Roman"/>
        <charset val="134"/>
      </rPr>
      <t xml:space="preserve">   </t>
    </r>
    <r>
      <rPr>
        <sz val="11"/>
        <rFont val="宋体"/>
        <charset val="134"/>
      </rPr>
      <t>国家电影事业发展专项资金对应专项债务收入安排的支出</t>
    </r>
  </si>
  <si>
    <r>
      <rPr>
        <sz val="11"/>
        <rFont val="宋体"/>
        <charset val="134"/>
      </rPr>
      <t>二、社会保障和就业支出</t>
    </r>
  </si>
  <si>
    <r>
      <rPr>
        <sz val="11"/>
        <rFont val="Times New Roman"/>
        <charset val="134"/>
      </rPr>
      <t xml:space="preserve">    </t>
    </r>
    <r>
      <rPr>
        <sz val="11"/>
        <rFont val="宋体"/>
        <charset val="134"/>
      </rPr>
      <t>大中型水库移民后期扶持基金支出</t>
    </r>
  </si>
  <si>
    <r>
      <rPr>
        <sz val="11"/>
        <rFont val="Times New Roman"/>
        <charset val="134"/>
      </rPr>
      <t xml:space="preserve">    </t>
    </r>
    <r>
      <rPr>
        <sz val="11"/>
        <rFont val="宋体"/>
        <charset val="134"/>
      </rPr>
      <t>小型水库移民扶助基金安排的支出</t>
    </r>
  </si>
  <si>
    <r>
      <rPr>
        <sz val="11"/>
        <rFont val="Times New Roman"/>
        <charset val="134"/>
      </rPr>
      <t xml:space="preserve">    </t>
    </r>
    <r>
      <rPr>
        <sz val="11"/>
        <rFont val="宋体"/>
        <charset val="134"/>
      </rPr>
      <t>小型水库移民扶助基金对应专项债务收入安排的支出</t>
    </r>
  </si>
  <si>
    <r>
      <rPr>
        <sz val="11"/>
        <rFont val="宋体"/>
        <charset val="134"/>
      </rPr>
      <t>三、节能环保支出</t>
    </r>
  </si>
  <si>
    <r>
      <rPr>
        <sz val="11"/>
        <rFont val="Times New Roman"/>
        <charset val="134"/>
      </rPr>
      <t xml:space="preserve">    </t>
    </r>
    <r>
      <rPr>
        <sz val="11"/>
        <rFont val="宋体"/>
        <charset val="134"/>
      </rPr>
      <t>可再生能源电价附加收入安排的支出</t>
    </r>
  </si>
  <si>
    <r>
      <rPr>
        <sz val="11"/>
        <rFont val="Times New Roman"/>
        <charset val="134"/>
      </rPr>
      <t xml:space="preserve">    </t>
    </r>
    <r>
      <rPr>
        <sz val="11"/>
        <rFont val="宋体"/>
        <charset val="134"/>
      </rPr>
      <t>废弃电器电子产品处理基金支出</t>
    </r>
  </si>
  <si>
    <r>
      <rPr>
        <sz val="11"/>
        <rFont val="宋体"/>
        <charset val="134"/>
      </rPr>
      <t>四、城乡社区支出</t>
    </r>
  </si>
  <si>
    <r>
      <rPr>
        <sz val="11"/>
        <rFont val="Times New Roman"/>
        <charset val="134"/>
      </rPr>
      <t xml:space="preserve">    </t>
    </r>
    <r>
      <rPr>
        <sz val="11"/>
        <rFont val="宋体"/>
        <charset val="134"/>
      </rPr>
      <t>国有土地使用权出让收入安排的支出</t>
    </r>
  </si>
  <si>
    <r>
      <rPr>
        <sz val="11"/>
        <rFont val="Times New Roman"/>
        <charset val="134"/>
      </rPr>
      <t xml:space="preserve">    </t>
    </r>
    <r>
      <rPr>
        <sz val="11"/>
        <rFont val="宋体"/>
        <charset val="134"/>
      </rPr>
      <t>国有土地收益基金安排的支出</t>
    </r>
  </si>
  <si>
    <r>
      <rPr>
        <sz val="11"/>
        <rFont val="Times New Roman"/>
        <charset val="134"/>
      </rPr>
      <t xml:space="preserve">    </t>
    </r>
    <r>
      <rPr>
        <sz val="11"/>
        <rFont val="宋体"/>
        <charset val="134"/>
      </rPr>
      <t>农业土地开发资金安排的支出</t>
    </r>
  </si>
  <si>
    <r>
      <rPr>
        <sz val="11"/>
        <rFont val="Times New Roman"/>
        <charset val="134"/>
      </rPr>
      <t xml:space="preserve">    </t>
    </r>
    <r>
      <rPr>
        <sz val="11"/>
        <rFont val="宋体"/>
        <charset val="134"/>
      </rPr>
      <t>城市基础设施配套费安排的支出</t>
    </r>
  </si>
  <si>
    <r>
      <rPr>
        <sz val="11"/>
        <rFont val="Times New Roman"/>
        <charset val="134"/>
      </rPr>
      <t xml:space="preserve">    </t>
    </r>
    <r>
      <rPr>
        <sz val="11"/>
        <rFont val="宋体"/>
        <charset val="134"/>
      </rPr>
      <t>污水处理费安排的支出</t>
    </r>
  </si>
  <si>
    <r>
      <rPr>
        <sz val="11"/>
        <rFont val="Times New Roman"/>
        <charset val="134"/>
      </rPr>
      <t xml:space="preserve">    </t>
    </r>
    <r>
      <rPr>
        <sz val="11"/>
        <rFont val="宋体"/>
        <charset val="134"/>
      </rPr>
      <t>土地储备专项债券收入安排的支出</t>
    </r>
  </si>
  <si>
    <r>
      <rPr>
        <sz val="11"/>
        <rFont val="Times New Roman"/>
        <charset val="134"/>
      </rPr>
      <t xml:space="preserve">    </t>
    </r>
    <r>
      <rPr>
        <sz val="11"/>
        <rFont val="宋体"/>
        <charset val="134"/>
      </rPr>
      <t>棚户区改造专项债券收入安排的支出</t>
    </r>
  </si>
  <si>
    <r>
      <rPr>
        <sz val="11"/>
        <rFont val="Times New Roman"/>
        <charset val="134"/>
      </rPr>
      <t xml:space="preserve">    </t>
    </r>
    <r>
      <rPr>
        <sz val="11"/>
        <rFont val="宋体"/>
        <charset val="134"/>
      </rPr>
      <t>城市基础设施配套费对应专项债务收入安排的支出</t>
    </r>
  </si>
  <si>
    <r>
      <rPr>
        <sz val="11"/>
        <rFont val="Times New Roman"/>
        <charset val="134"/>
      </rPr>
      <t xml:space="preserve">    </t>
    </r>
    <r>
      <rPr>
        <sz val="11"/>
        <rFont val="宋体"/>
        <charset val="134"/>
      </rPr>
      <t>污水处理费对应专项债务收入安排的支出</t>
    </r>
  </si>
  <si>
    <r>
      <rPr>
        <sz val="11"/>
        <rFont val="Times New Roman"/>
        <charset val="134"/>
      </rPr>
      <t xml:space="preserve">    </t>
    </r>
    <r>
      <rPr>
        <sz val="11"/>
        <rFont val="宋体"/>
        <charset val="134"/>
      </rPr>
      <t>国有土地使用权出让收入对应专项债务收入安排的支出</t>
    </r>
  </si>
  <si>
    <r>
      <rPr>
        <sz val="11"/>
        <rFont val="宋体"/>
        <charset val="134"/>
      </rPr>
      <t>五、农林水支出</t>
    </r>
  </si>
  <si>
    <r>
      <rPr>
        <sz val="11"/>
        <rFont val="Times New Roman"/>
        <charset val="134"/>
      </rPr>
      <t xml:space="preserve">    </t>
    </r>
    <r>
      <rPr>
        <sz val="11"/>
        <rFont val="宋体"/>
        <charset val="134"/>
      </rPr>
      <t>大中型水库库区基金安排的支出</t>
    </r>
  </si>
  <si>
    <r>
      <rPr>
        <sz val="11"/>
        <rFont val="Times New Roman"/>
        <charset val="134"/>
      </rPr>
      <t xml:space="preserve">    </t>
    </r>
    <r>
      <rPr>
        <sz val="11"/>
        <rFont val="宋体"/>
        <charset val="134"/>
      </rPr>
      <t>三峡水库库区基金支出</t>
    </r>
  </si>
  <si>
    <r>
      <rPr>
        <sz val="11"/>
        <rFont val="Times New Roman"/>
        <charset val="134"/>
      </rPr>
      <t xml:space="preserve">    </t>
    </r>
    <r>
      <rPr>
        <sz val="11"/>
        <rFont val="宋体"/>
        <charset val="134"/>
      </rPr>
      <t>国家重大水利工程建设基金安排的支出</t>
    </r>
  </si>
  <si>
    <r>
      <rPr>
        <sz val="11"/>
        <rFont val="Times New Roman"/>
        <charset val="134"/>
      </rPr>
      <t xml:space="preserve">    </t>
    </r>
    <r>
      <rPr>
        <sz val="11"/>
        <rFont val="宋体"/>
        <charset val="134"/>
      </rPr>
      <t>大中型水库库区基金对应专项债务收入安排的支出</t>
    </r>
  </si>
  <si>
    <r>
      <rPr>
        <sz val="11"/>
        <rFont val="Times New Roman"/>
        <charset val="134"/>
      </rPr>
      <t xml:space="preserve">    </t>
    </r>
    <r>
      <rPr>
        <sz val="11"/>
        <rFont val="宋体"/>
        <charset val="134"/>
      </rPr>
      <t>国家重大水利工程建设基金对应专项债务收入安排的支出</t>
    </r>
  </si>
  <si>
    <r>
      <rPr>
        <sz val="11"/>
        <rFont val="宋体"/>
        <charset val="134"/>
      </rPr>
      <t>六、交通运输支出</t>
    </r>
  </si>
  <si>
    <r>
      <rPr>
        <sz val="11"/>
        <rFont val="Times New Roman"/>
        <charset val="134"/>
      </rPr>
      <t xml:space="preserve">    </t>
    </r>
    <r>
      <rPr>
        <sz val="11"/>
        <rFont val="宋体"/>
        <charset val="134"/>
      </rPr>
      <t>海南省高等级公路车辆通行附加费安排的支出</t>
    </r>
  </si>
  <si>
    <r>
      <rPr>
        <sz val="11"/>
        <rFont val="Times New Roman"/>
        <charset val="134"/>
      </rPr>
      <t xml:space="preserve">    </t>
    </r>
    <r>
      <rPr>
        <sz val="11"/>
        <rFont val="宋体"/>
        <charset val="134"/>
      </rPr>
      <t>车辆通行费安排的支出</t>
    </r>
  </si>
  <si>
    <r>
      <rPr>
        <sz val="11"/>
        <rFont val="Times New Roman"/>
        <charset val="134"/>
      </rPr>
      <t xml:space="preserve">    </t>
    </r>
    <r>
      <rPr>
        <sz val="11"/>
        <rFont val="宋体"/>
        <charset val="134"/>
      </rPr>
      <t>港口建设费安排的支出</t>
    </r>
  </si>
  <si>
    <r>
      <rPr>
        <sz val="11"/>
        <rFont val="Times New Roman"/>
        <charset val="134"/>
      </rPr>
      <t xml:space="preserve">    </t>
    </r>
    <r>
      <rPr>
        <sz val="11"/>
        <rFont val="宋体"/>
        <charset val="134"/>
      </rPr>
      <t>铁路建设基金支出</t>
    </r>
  </si>
  <si>
    <r>
      <rPr>
        <sz val="11"/>
        <rFont val="Times New Roman"/>
        <charset val="134"/>
      </rPr>
      <t xml:space="preserve">    </t>
    </r>
    <r>
      <rPr>
        <sz val="11"/>
        <rFont val="宋体"/>
        <charset val="134"/>
      </rPr>
      <t>船舶油污损害赔偿基金支出</t>
    </r>
  </si>
  <si>
    <r>
      <rPr>
        <sz val="11"/>
        <rFont val="Times New Roman"/>
        <charset val="134"/>
      </rPr>
      <t xml:space="preserve">    </t>
    </r>
    <r>
      <rPr>
        <sz val="11"/>
        <rFont val="宋体"/>
        <charset val="134"/>
      </rPr>
      <t>民航发展基金支出</t>
    </r>
  </si>
  <si>
    <r>
      <rPr>
        <sz val="11"/>
        <rFont val="Times New Roman"/>
        <charset val="134"/>
      </rPr>
      <t xml:space="preserve">    </t>
    </r>
    <r>
      <rPr>
        <sz val="11"/>
        <rFont val="宋体"/>
        <charset val="134"/>
      </rPr>
      <t>海南省高等级公路车辆通行附加费对应专项债务收入安排的支出</t>
    </r>
  </si>
  <si>
    <r>
      <rPr>
        <sz val="11"/>
        <rFont val="Times New Roman"/>
        <charset val="134"/>
      </rPr>
      <t xml:space="preserve">    </t>
    </r>
    <r>
      <rPr>
        <sz val="11"/>
        <rFont val="宋体"/>
        <charset val="134"/>
      </rPr>
      <t>政府收费公路专项债券收入安排的支出</t>
    </r>
  </si>
  <si>
    <r>
      <rPr>
        <sz val="11"/>
        <rFont val="Times New Roman"/>
        <charset val="134"/>
      </rPr>
      <t xml:space="preserve">    </t>
    </r>
    <r>
      <rPr>
        <sz val="11"/>
        <rFont val="宋体"/>
        <charset val="134"/>
      </rPr>
      <t>车辆通行费对应专项债务收入安排的支出</t>
    </r>
  </si>
  <si>
    <r>
      <rPr>
        <sz val="11"/>
        <rFont val="Times New Roman"/>
        <charset val="134"/>
      </rPr>
      <t xml:space="preserve">    </t>
    </r>
    <r>
      <rPr>
        <sz val="11"/>
        <rFont val="宋体"/>
        <charset val="134"/>
      </rPr>
      <t>港口建设费对应专项债务收入安排的支出</t>
    </r>
  </si>
  <si>
    <r>
      <rPr>
        <sz val="11"/>
        <rFont val="宋体"/>
        <charset val="134"/>
      </rPr>
      <t>七、资源勘探工业信息等支出</t>
    </r>
  </si>
  <si>
    <r>
      <rPr>
        <sz val="11"/>
        <rFont val="Times New Roman"/>
        <charset val="134"/>
      </rPr>
      <t xml:space="preserve">    </t>
    </r>
    <r>
      <rPr>
        <sz val="11"/>
        <rFont val="宋体"/>
        <charset val="134"/>
      </rPr>
      <t>农网还贷资金支出</t>
    </r>
  </si>
  <si>
    <r>
      <rPr>
        <sz val="11"/>
        <rFont val="宋体"/>
        <charset val="134"/>
      </rPr>
      <t>八、其他支出</t>
    </r>
  </si>
  <si>
    <r>
      <rPr>
        <sz val="11"/>
        <rFont val="Times New Roman"/>
        <charset val="134"/>
      </rPr>
      <t xml:space="preserve">    </t>
    </r>
    <r>
      <rPr>
        <sz val="11"/>
        <rFont val="宋体"/>
        <charset val="134"/>
      </rPr>
      <t>其他政府性基金及对应专项债务收入安排的支出</t>
    </r>
  </si>
  <si>
    <r>
      <rPr>
        <sz val="11"/>
        <rFont val="Times New Roman"/>
        <charset val="134"/>
      </rPr>
      <t xml:space="preserve">    </t>
    </r>
    <r>
      <rPr>
        <sz val="11"/>
        <rFont val="宋体"/>
        <charset val="134"/>
      </rPr>
      <t>彩票发行销售机构业务费安排的支出</t>
    </r>
  </si>
  <si>
    <r>
      <rPr>
        <sz val="11"/>
        <rFont val="Times New Roman"/>
        <charset val="134"/>
      </rPr>
      <t xml:space="preserve">    </t>
    </r>
    <r>
      <rPr>
        <sz val="11"/>
        <rFont val="宋体"/>
        <charset val="134"/>
      </rPr>
      <t>彩票公益金安排的支出</t>
    </r>
  </si>
  <si>
    <r>
      <rPr>
        <sz val="11"/>
        <rFont val="宋体"/>
        <charset val="134"/>
      </rPr>
      <t>九、债务付息支出</t>
    </r>
  </si>
  <si>
    <r>
      <rPr>
        <sz val="11"/>
        <rFont val="宋体"/>
        <charset val="134"/>
      </rPr>
      <t>十、债务发行费用支出</t>
    </r>
  </si>
  <si>
    <r>
      <rPr>
        <sz val="11"/>
        <rFont val="Times New Roman"/>
        <charset val="134"/>
      </rPr>
      <t xml:space="preserve">  </t>
    </r>
    <r>
      <rPr>
        <sz val="11"/>
        <rFont val="宋体"/>
        <charset val="134"/>
      </rPr>
      <t>政府性基金转移支付</t>
    </r>
  </si>
  <si>
    <r>
      <rPr>
        <sz val="11"/>
        <rFont val="Times New Roman"/>
        <charset val="134"/>
      </rPr>
      <t xml:space="preserve">    </t>
    </r>
    <r>
      <rPr>
        <sz val="11"/>
        <rFont val="宋体"/>
        <charset val="134"/>
      </rPr>
      <t>政府性基金补助支出</t>
    </r>
  </si>
  <si>
    <r>
      <rPr>
        <sz val="11"/>
        <rFont val="Times New Roman"/>
        <charset val="134"/>
      </rPr>
      <t xml:space="preserve">    </t>
    </r>
    <r>
      <rPr>
        <sz val="11"/>
        <rFont val="宋体"/>
        <charset val="134"/>
      </rPr>
      <t>政府性基金上解支出</t>
    </r>
  </si>
  <si>
    <r>
      <rPr>
        <sz val="11"/>
        <rFont val="Times New Roman"/>
        <charset val="134"/>
      </rPr>
      <t xml:space="preserve"> </t>
    </r>
    <r>
      <rPr>
        <sz val="11"/>
        <rFont val="宋体"/>
        <charset val="134"/>
      </rPr>
      <t>调出资金</t>
    </r>
  </si>
  <si>
    <r>
      <rPr>
        <sz val="11"/>
        <rFont val="Times New Roman"/>
        <charset val="134"/>
      </rPr>
      <t xml:space="preserve"> </t>
    </r>
    <r>
      <rPr>
        <sz val="11"/>
        <rFont val="宋体"/>
        <charset val="134"/>
      </rPr>
      <t>年终结余</t>
    </r>
  </si>
  <si>
    <r>
      <rPr>
        <sz val="11"/>
        <rFont val="Times New Roman"/>
        <charset val="134"/>
      </rPr>
      <t xml:space="preserve"> </t>
    </r>
    <r>
      <rPr>
        <sz val="11"/>
        <rFont val="宋体"/>
        <charset val="134"/>
      </rPr>
      <t>地方政府专项债务还本支出</t>
    </r>
  </si>
  <si>
    <r>
      <rPr>
        <sz val="11"/>
        <rFont val="Times New Roman"/>
        <charset val="134"/>
      </rPr>
      <t xml:space="preserve"> </t>
    </r>
    <r>
      <rPr>
        <sz val="11"/>
        <rFont val="宋体"/>
        <charset val="134"/>
      </rPr>
      <t>地方政府专项债务转贷支出</t>
    </r>
  </si>
  <si>
    <t>表十三</t>
  </si>
  <si>
    <r>
      <rPr>
        <b/>
        <sz val="16"/>
        <rFont val="Times New Roman"/>
        <charset val="134"/>
      </rPr>
      <t>2020</t>
    </r>
    <r>
      <rPr>
        <b/>
        <sz val="16"/>
        <rFont val="黑体"/>
        <charset val="134"/>
      </rPr>
      <t>年政府性基金预算收支明细表</t>
    </r>
  </si>
  <si>
    <r>
      <rPr>
        <b/>
        <sz val="14"/>
        <rFont val="宋体"/>
        <charset val="134"/>
      </rPr>
      <t>收入</t>
    </r>
  </si>
  <si>
    <r>
      <rPr>
        <b/>
        <sz val="14"/>
        <rFont val="宋体"/>
        <charset val="134"/>
      </rPr>
      <t>支出</t>
    </r>
  </si>
  <si>
    <r>
      <rPr>
        <b/>
        <sz val="11"/>
        <rFont val="宋体"/>
        <charset val="134"/>
      </rPr>
      <t>项</t>
    </r>
    <r>
      <rPr>
        <b/>
        <sz val="12"/>
        <rFont val="宋体"/>
        <charset val="134"/>
      </rPr>
      <t>目</t>
    </r>
  </si>
  <si>
    <r>
      <rPr>
        <sz val="11"/>
        <rFont val="Times New Roman"/>
        <charset val="134"/>
      </rPr>
      <t xml:space="preserve">      </t>
    </r>
    <r>
      <rPr>
        <sz val="11"/>
        <rFont val="宋体"/>
        <charset val="134"/>
      </rPr>
      <t>资助国产影片放映</t>
    </r>
  </si>
  <si>
    <r>
      <rPr>
        <sz val="11"/>
        <rFont val="宋体"/>
        <charset val="134"/>
      </rPr>
      <t>四、国家电影事业发展专项资金收入</t>
    </r>
  </si>
  <si>
    <r>
      <rPr>
        <sz val="11"/>
        <rFont val="Times New Roman"/>
        <charset val="134"/>
      </rPr>
      <t xml:space="preserve">      </t>
    </r>
    <r>
      <rPr>
        <sz val="11"/>
        <rFont val="宋体"/>
        <charset val="134"/>
      </rPr>
      <t>资助影院建设</t>
    </r>
  </si>
  <si>
    <r>
      <rPr>
        <sz val="11"/>
        <rFont val="Times New Roman"/>
        <charset val="134"/>
      </rPr>
      <t xml:space="preserve">      </t>
    </r>
    <r>
      <rPr>
        <sz val="11"/>
        <rFont val="宋体"/>
        <charset val="134"/>
      </rPr>
      <t>资助少数民族语电影译制</t>
    </r>
  </si>
  <si>
    <r>
      <rPr>
        <sz val="11"/>
        <rFont val="Times New Roman"/>
        <charset val="134"/>
      </rPr>
      <t xml:space="preserve">      </t>
    </r>
    <r>
      <rPr>
        <sz val="11"/>
        <rFont val="宋体"/>
        <charset val="134"/>
      </rPr>
      <t>购买农村电影公益性放映版权服务</t>
    </r>
  </si>
  <si>
    <r>
      <rPr>
        <sz val="11"/>
        <rFont val="Times New Roman"/>
        <charset val="134"/>
      </rPr>
      <t xml:space="preserve">      </t>
    </r>
    <r>
      <rPr>
        <sz val="11"/>
        <rFont val="宋体"/>
        <charset val="134"/>
      </rPr>
      <t>其他国家电影事业发展专项资金支出</t>
    </r>
  </si>
  <si>
    <r>
      <rPr>
        <sz val="11"/>
        <rFont val="Times New Roman"/>
        <charset val="134"/>
      </rPr>
      <t xml:space="preserve">  </t>
    </r>
    <r>
      <rPr>
        <sz val="11"/>
        <rFont val="宋体"/>
        <charset val="134"/>
      </rPr>
      <t>土地出让价款收入</t>
    </r>
  </si>
  <si>
    <r>
      <rPr>
        <sz val="11"/>
        <rFont val="Times New Roman"/>
        <charset val="134"/>
      </rPr>
      <t xml:space="preserve">  </t>
    </r>
    <r>
      <rPr>
        <sz val="11"/>
        <rFont val="宋体"/>
        <charset val="134"/>
      </rPr>
      <t>补缴的土地价款</t>
    </r>
  </si>
  <si>
    <r>
      <rPr>
        <sz val="11"/>
        <rFont val="Times New Roman"/>
        <charset val="134"/>
      </rPr>
      <t xml:space="preserve">      </t>
    </r>
    <r>
      <rPr>
        <sz val="11"/>
        <rFont val="宋体"/>
        <charset val="134"/>
      </rPr>
      <t>宣传促销</t>
    </r>
  </si>
  <si>
    <r>
      <rPr>
        <sz val="11"/>
        <rFont val="Times New Roman"/>
        <charset val="134"/>
      </rPr>
      <t xml:space="preserve">  </t>
    </r>
    <r>
      <rPr>
        <sz val="11"/>
        <rFont val="宋体"/>
        <charset val="134"/>
      </rPr>
      <t>划拨土地收入</t>
    </r>
  </si>
  <si>
    <r>
      <rPr>
        <sz val="11"/>
        <rFont val="Times New Roman"/>
        <charset val="134"/>
      </rPr>
      <t xml:space="preserve">      </t>
    </r>
    <r>
      <rPr>
        <sz val="11"/>
        <rFont val="宋体"/>
        <charset val="134"/>
      </rPr>
      <t>行业规划</t>
    </r>
  </si>
  <si>
    <r>
      <rPr>
        <sz val="11"/>
        <rFont val="Times New Roman"/>
        <charset val="134"/>
      </rPr>
      <t xml:space="preserve">  </t>
    </r>
    <r>
      <rPr>
        <sz val="11"/>
        <rFont val="宋体"/>
        <charset val="134"/>
      </rPr>
      <t>缴纳新增建设用地土地有偿使用费</t>
    </r>
  </si>
  <si>
    <r>
      <rPr>
        <sz val="11"/>
        <rFont val="Times New Roman"/>
        <charset val="134"/>
      </rPr>
      <t xml:space="preserve">      </t>
    </r>
    <r>
      <rPr>
        <sz val="11"/>
        <rFont val="宋体"/>
        <charset val="134"/>
      </rPr>
      <t>旅游事业补助</t>
    </r>
  </si>
  <si>
    <r>
      <rPr>
        <sz val="11"/>
        <rFont val="Times New Roman"/>
        <charset val="134"/>
      </rPr>
      <t xml:space="preserve">  </t>
    </r>
    <r>
      <rPr>
        <sz val="11"/>
        <rFont val="宋体"/>
        <charset val="134"/>
      </rPr>
      <t>其他土地出让收入</t>
    </r>
  </si>
  <si>
    <r>
      <rPr>
        <sz val="11"/>
        <rFont val="Times New Roman"/>
        <charset val="134"/>
      </rPr>
      <t xml:space="preserve">      </t>
    </r>
    <r>
      <rPr>
        <sz val="11"/>
        <rFont val="宋体"/>
        <charset val="134"/>
      </rPr>
      <t>地方旅游开发项目补助</t>
    </r>
  </si>
  <si>
    <r>
      <rPr>
        <sz val="11"/>
        <rFont val="Times New Roman"/>
        <charset val="134"/>
      </rPr>
      <t xml:space="preserve">      </t>
    </r>
    <r>
      <rPr>
        <sz val="11"/>
        <rFont val="宋体"/>
        <charset val="134"/>
      </rPr>
      <t>其他旅游发展基金支出</t>
    </r>
    <r>
      <rPr>
        <sz val="11"/>
        <rFont val="Times New Roman"/>
        <charset val="134"/>
      </rPr>
      <t xml:space="preserve"> </t>
    </r>
  </si>
  <si>
    <r>
      <rPr>
        <sz val="11"/>
        <rFont val="Times New Roman"/>
        <charset val="134"/>
      </rPr>
      <t xml:space="preserve">  </t>
    </r>
    <r>
      <rPr>
        <sz val="11"/>
        <rFont val="宋体"/>
        <charset val="134"/>
      </rPr>
      <t>福利彩票公益金收入</t>
    </r>
  </si>
  <si>
    <r>
      <rPr>
        <sz val="11"/>
        <rFont val="Times New Roman"/>
        <charset val="134"/>
      </rPr>
      <t xml:space="preserve">      </t>
    </r>
    <r>
      <rPr>
        <sz val="11"/>
        <rFont val="宋体"/>
        <charset val="134"/>
      </rPr>
      <t>资助城市影院</t>
    </r>
  </si>
  <si>
    <r>
      <rPr>
        <sz val="11"/>
        <rFont val="Times New Roman"/>
        <charset val="134"/>
      </rPr>
      <t xml:space="preserve">  </t>
    </r>
    <r>
      <rPr>
        <sz val="11"/>
        <rFont val="宋体"/>
        <charset val="134"/>
      </rPr>
      <t>体育彩票公益金收入</t>
    </r>
  </si>
  <si>
    <r>
      <rPr>
        <sz val="11"/>
        <rFont val="Times New Roman"/>
        <charset val="134"/>
      </rPr>
      <t xml:space="preserve">      </t>
    </r>
    <r>
      <rPr>
        <sz val="11"/>
        <rFont val="宋体"/>
        <charset val="134"/>
      </rPr>
      <t>其他国家电影事业发展专项资金对应专项债务收入支出</t>
    </r>
  </si>
  <si>
    <r>
      <rPr>
        <sz val="11"/>
        <rFont val="Times New Roman"/>
        <charset val="134"/>
      </rPr>
      <t xml:space="preserve">      </t>
    </r>
    <r>
      <rPr>
        <sz val="11"/>
        <rFont val="宋体"/>
        <charset val="134"/>
      </rPr>
      <t>移民补助</t>
    </r>
  </si>
  <si>
    <r>
      <rPr>
        <sz val="11"/>
        <rFont val="Times New Roman"/>
        <charset val="134"/>
      </rPr>
      <t xml:space="preserve">      </t>
    </r>
    <r>
      <rPr>
        <sz val="11"/>
        <rFont val="宋体"/>
        <charset val="134"/>
      </rPr>
      <t>基础设施建设和经济发展</t>
    </r>
  </si>
  <si>
    <r>
      <rPr>
        <sz val="11"/>
        <rFont val="Times New Roman"/>
        <charset val="134"/>
      </rPr>
      <t xml:space="preserve">      </t>
    </r>
    <r>
      <rPr>
        <sz val="11"/>
        <rFont val="宋体"/>
        <charset val="134"/>
      </rPr>
      <t>其他大中型水库移民后期扶持基金支出</t>
    </r>
  </si>
  <si>
    <r>
      <rPr>
        <sz val="11"/>
        <rFont val="Times New Roman"/>
        <charset val="134"/>
      </rPr>
      <t xml:space="preserve">  </t>
    </r>
    <r>
      <rPr>
        <sz val="11"/>
        <rFont val="宋体"/>
        <charset val="134"/>
      </rPr>
      <t>福利彩票销售机构的业务费用</t>
    </r>
  </si>
  <si>
    <r>
      <rPr>
        <sz val="11"/>
        <rFont val="Times New Roman"/>
        <charset val="134"/>
      </rPr>
      <t xml:space="preserve">  </t>
    </r>
    <r>
      <rPr>
        <sz val="11"/>
        <rFont val="宋体"/>
        <charset val="134"/>
      </rPr>
      <t>体育彩票销售机构的业务费用</t>
    </r>
  </si>
  <si>
    <r>
      <rPr>
        <sz val="11"/>
        <rFont val="Times New Roman"/>
        <charset val="134"/>
      </rPr>
      <t xml:space="preserve">  </t>
    </r>
    <r>
      <rPr>
        <sz val="11"/>
        <rFont val="宋体"/>
        <charset val="134"/>
      </rPr>
      <t>彩票兑奖周转金</t>
    </r>
  </si>
  <si>
    <r>
      <rPr>
        <sz val="11"/>
        <rFont val="Times New Roman"/>
        <charset val="134"/>
      </rPr>
      <t xml:space="preserve">      </t>
    </r>
    <r>
      <rPr>
        <sz val="11"/>
        <rFont val="宋体"/>
        <charset val="134"/>
      </rPr>
      <t>其他小型水库移民扶助基金支出</t>
    </r>
  </si>
  <si>
    <r>
      <rPr>
        <sz val="11"/>
        <rFont val="Times New Roman"/>
        <charset val="134"/>
      </rPr>
      <t xml:space="preserve">  </t>
    </r>
    <r>
      <rPr>
        <sz val="11"/>
        <rFont val="宋体"/>
        <charset val="134"/>
      </rPr>
      <t>彩票发行销售风险基金</t>
    </r>
  </si>
  <si>
    <r>
      <rPr>
        <sz val="11"/>
        <rFont val="Times New Roman"/>
        <charset val="134"/>
      </rPr>
      <t xml:space="preserve">  </t>
    </r>
    <r>
      <rPr>
        <sz val="11"/>
        <rFont val="宋体"/>
        <charset val="134"/>
      </rPr>
      <t>彩票市场调控资金收入</t>
    </r>
  </si>
  <si>
    <r>
      <rPr>
        <sz val="11"/>
        <rFont val="Times New Roman"/>
        <charset val="134"/>
      </rPr>
      <t xml:space="preserve">      </t>
    </r>
    <r>
      <rPr>
        <sz val="11"/>
        <rFont val="宋体"/>
        <charset val="134"/>
      </rPr>
      <t>其他小型水库移民扶助基金对应专项债务收入安排的支出</t>
    </r>
  </si>
  <si>
    <r>
      <rPr>
        <sz val="11"/>
        <rFont val="Times New Roman"/>
        <charset val="134"/>
      </rPr>
      <t xml:space="preserve">      </t>
    </r>
    <r>
      <rPr>
        <sz val="11"/>
        <rFont val="宋体"/>
        <charset val="134"/>
      </rPr>
      <t>风力发电补助</t>
    </r>
  </si>
  <si>
    <r>
      <rPr>
        <sz val="11"/>
        <rFont val="Times New Roman"/>
        <charset val="134"/>
      </rPr>
      <t xml:space="preserve">      </t>
    </r>
    <r>
      <rPr>
        <sz val="11"/>
        <rFont val="宋体"/>
        <charset val="134"/>
      </rPr>
      <t>太阳能发电补助</t>
    </r>
  </si>
  <si>
    <r>
      <rPr>
        <sz val="11"/>
        <rFont val="Times New Roman"/>
        <charset val="134"/>
      </rPr>
      <t xml:space="preserve">      </t>
    </r>
    <r>
      <rPr>
        <sz val="11"/>
        <rFont val="宋体"/>
        <charset val="134"/>
      </rPr>
      <t>生物质能发电补助</t>
    </r>
  </si>
  <si>
    <r>
      <rPr>
        <sz val="11"/>
        <rFont val="Times New Roman"/>
        <charset val="134"/>
      </rPr>
      <t xml:space="preserve">      </t>
    </r>
    <r>
      <rPr>
        <sz val="11"/>
        <rFont val="宋体"/>
        <charset val="134"/>
      </rPr>
      <t>其他可再生能源电价附加收入安排的支出</t>
    </r>
  </si>
  <si>
    <r>
      <rPr>
        <sz val="11"/>
        <rFont val="Times New Roman"/>
        <charset val="134"/>
      </rPr>
      <t xml:space="preserve">      </t>
    </r>
    <r>
      <rPr>
        <sz val="11"/>
        <rFont val="宋体"/>
        <charset val="134"/>
      </rPr>
      <t>回收处理费用补贴</t>
    </r>
  </si>
  <si>
    <r>
      <rPr>
        <sz val="11"/>
        <rFont val="Times New Roman"/>
        <charset val="134"/>
      </rPr>
      <t xml:space="preserve">      </t>
    </r>
    <r>
      <rPr>
        <sz val="11"/>
        <rFont val="宋体"/>
        <charset val="134"/>
      </rPr>
      <t>信息系统建设</t>
    </r>
  </si>
  <si>
    <r>
      <rPr>
        <sz val="11"/>
        <rFont val="Times New Roman"/>
        <charset val="134"/>
      </rPr>
      <t xml:space="preserve">      </t>
    </r>
    <r>
      <rPr>
        <sz val="11"/>
        <rFont val="宋体"/>
        <charset val="134"/>
      </rPr>
      <t>基金征管经费</t>
    </r>
  </si>
  <si>
    <r>
      <rPr>
        <sz val="11"/>
        <rFont val="Times New Roman"/>
        <charset val="134"/>
      </rPr>
      <t xml:space="preserve">      </t>
    </r>
    <r>
      <rPr>
        <sz val="11"/>
        <rFont val="宋体"/>
        <charset val="134"/>
      </rPr>
      <t>其他废弃电器电子产品处理基金支出</t>
    </r>
  </si>
  <si>
    <r>
      <rPr>
        <sz val="11"/>
        <rFont val="Times New Roman"/>
        <charset val="134"/>
      </rPr>
      <t xml:space="preserve">      </t>
    </r>
    <r>
      <rPr>
        <sz val="11"/>
        <rFont val="宋体"/>
        <charset val="134"/>
      </rPr>
      <t>征地和拆迁补偿支出</t>
    </r>
  </si>
  <si>
    <r>
      <rPr>
        <sz val="11"/>
        <rFont val="Times New Roman"/>
        <charset val="134"/>
      </rPr>
      <t xml:space="preserve">      </t>
    </r>
    <r>
      <rPr>
        <sz val="11"/>
        <rFont val="宋体"/>
        <charset val="134"/>
      </rPr>
      <t>土地开发支出</t>
    </r>
  </si>
  <si>
    <r>
      <rPr>
        <sz val="11"/>
        <rFont val="Times New Roman"/>
        <charset val="134"/>
      </rPr>
      <t xml:space="preserve">      </t>
    </r>
    <r>
      <rPr>
        <sz val="11"/>
        <rFont val="宋体"/>
        <charset val="134"/>
      </rPr>
      <t>城市建设支出</t>
    </r>
  </si>
  <si>
    <r>
      <rPr>
        <sz val="11"/>
        <rFont val="Times New Roman"/>
        <charset val="134"/>
      </rPr>
      <t xml:space="preserve">      </t>
    </r>
    <r>
      <rPr>
        <sz val="11"/>
        <rFont val="宋体"/>
        <charset val="134"/>
      </rPr>
      <t>农村基础设施建设支出</t>
    </r>
  </si>
  <si>
    <r>
      <rPr>
        <sz val="11"/>
        <rFont val="Times New Roman"/>
        <charset val="134"/>
      </rPr>
      <t xml:space="preserve">      </t>
    </r>
    <r>
      <rPr>
        <sz val="11"/>
        <rFont val="宋体"/>
        <charset val="134"/>
      </rPr>
      <t>补助被征地农民支出</t>
    </r>
  </si>
  <si>
    <r>
      <rPr>
        <sz val="11"/>
        <rFont val="Times New Roman"/>
        <charset val="134"/>
      </rPr>
      <t xml:space="preserve">      </t>
    </r>
    <r>
      <rPr>
        <sz val="11"/>
        <rFont val="宋体"/>
        <charset val="134"/>
      </rPr>
      <t>土地出让业务支出</t>
    </r>
  </si>
  <si>
    <r>
      <rPr>
        <sz val="11"/>
        <rFont val="Times New Roman"/>
        <charset val="134"/>
      </rPr>
      <t xml:space="preserve">      </t>
    </r>
    <r>
      <rPr>
        <sz val="11"/>
        <rFont val="宋体"/>
        <charset val="134"/>
      </rPr>
      <t>廉租住房支出</t>
    </r>
  </si>
  <si>
    <r>
      <rPr>
        <sz val="11"/>
        <rFont val="Times New Roman"/>
        <charset val="134"/>
      </rPr>
      <t xml:space="preserve">      </t>
    </r>
    <r>
      <rPr>
        <sz val="11"/>
        <rFont val="宋体"/>
        <charset val="134"/>
      </rPr>
      <t>支付破产或改制企业职工安置费</t>
    </r>
  </si>
  <si>
    <r>
      <rPr>
        <sz val="11"/>
        <rFont val="Times New Roman"/>
        <charset val="134"/>
      </rPr>
      <t xml:space="preserve">      </t>
    </r>
    <r>
      <rPr>
        <sz val="11"/>
        <rFont val="宋体"/>
        <charset val="134"/>
      </rPr>
      <t>棚户区改造支出</t>
    </r>
  </si>
  <si>
    <r>
      <rPr>
        <sz val="11"/>
        <rFont val="Times New Roman"/>
        <charset val="134"/>
      </rPr>
      <t xml:space="preserve">      </t>
    </r>
    <r>
      <rPr>
        <sz val="11"/>
        <rFont val="宋体"/>
        <charset val="134"/>
      </rPr>
      <t>公共租赁住房支出</t>
    </r>
  </si>
  <si>
    <r>
      <rPr>
        <sz val="11"/>
        <rFont val="Times New Roman"/>
        <charset val="134"/>
      </rPr>
      <t xml:space="preserve">      </t>
    </r>
    <r>
      <rPr>
        <sz val="11"/>
        <rFont val="宋体"/>
        <charset val="134"/>
      </rPr>
      <t>其他国有土地使用权出让收入安排的支出</t>
    </r>
  </si>
  <si>
    <r>
      <rPr>
        <sz val="11"/>
        <rFont val="Times New Roman"/>
        <charset val="134"/>
      </rPr>
      <t xml:space="preserve">      </t>
    </r>
    <r>
      <rPr>
        <sz val="11"/>
        <rFont val="宋体"/>
        <charset val="134"/>
      </rPr>
      <t>其他国有土地收益基金支出</t>
    </r>
  </si>
  <si>
    <r>
      <rPr>
        <sz val="11"/>
        <rFont val="Times New Roman"/>
        <charset val="134"/>
      </rPr>
      <t xml:space="preserve">      </t>
    </r>
    <r>
      <rPr>
        <sz val="11"/>
        <rFont val="宋体"/>
        <charset val="134"/>
      </rPr>
      <t>城市公共设施</t>
    </r>
  </si>
  <si>
    <r>
      <rPr>
        <sz val="11"/>
        <rFont val="Times New Roman"/>
        <charset val="134"/>
      </rPr>
      <t xml:space="preserve">      </t>
    </r>
    <r>
      <rPr>
        <sz val="11"/>
        <rFont val="宋体"/>
        <charset val="134"/>
      </rPr>
      <t>城市环境卫生</t>
    </r>
  </si>
  <si>
    <r>
      <rPr>
        <sz val="11"/>
        <rFont val="Times New Roman"/>
        <charset val="134"/>
      </rPr>
      <t xml:space="preserve">      </t>
    </r>
    <r>
      <rPr>
        <sz val="11"/>
        <rFont val="宋体"/>
        <charset val="134"/>
      </rPr>
      <t>公有房屋</t>
    </r>
  </si>
  <si>
    <r>
      <rPr>
        <sz val="11"/>
        <rFont val="Times New Roman"/>
        <charset val="134"/>
      </rPr>
      <t xml:space="preserve">      </t>
    </r>
    <r>
      <rPr>
        <sz val="11"/>
        <rFont val="宋体"/>
        <charset val="134"/>
      </rPr>
      <t>城市防洪</t>
    </r>
  </si>
  <si>
    <r>
      <rPr>
        <sz val="11"/>
        <rFont val="Times New Roman"/>
        <charset val="134"/>
      </rPr>
      <t xml:space="preserve">      </t>
    </r>
    <r>
      <rPr>
        <sz val="11"/>
        <rFont val="宋体"/>
        <charset val="134"/>
      </rPr>
      <t>其他城市基础设施配套费安排的支出</t>
    </r>
  </si>
  <si>
    <r>
      <rPr>
        <sz val="11"/>
        <rFont val="Times New Roman"/>
        <charset val="134"/>
      </rPr>
      <t xml:space="preserve">    </t>
    </r>
    <r>
      <rPr>
        <sz val="11"/>
        <rFont val="宋体"/>
        <charset val="134"/>
      </rPr>
      <t>污水处理费收入安排的支出</t>
    </r>
  </si>
  <si>
    <r>
      <rPr>
        <sz val="11"/>
        <rFont val="Times New Roman"/>
        <charset val="134"/>
      </rPr>
      <t xml:space="preserve">      </t>
    </r>
    <r>
      <rPr>
        <sz val="11"/>
        <rFont val="宋体"/>
        <charset val="134"/>
      </rPr>
      <t>污水处理设施建设和运营</t>
    </r>
  </si>
  <si>
    <r>
      <rPr>
        <sz val="11"/>
        <rFont val="Times New Roman"/>
        <charset val="134"/>
      </rPr>
      <t xml:space="preserve">      </t>
    </r>
    <r>
      <rPr>
        <sz val="11"/>
        <rFont val="宋体"/>
        <charset val="134"/>
      </rPr>
      <t>代征手续费</t>
    </r>
  </si>
  <si>
    <r>
      <rPr>
        <sz val="11"/>
        <rFont val="Times New Roman"/>
        <charset val="134"/>
      </rPr>
      <t xml:space="preserve">      </t>
    </r>
    <r>
      <rPr>
        <sz val="11"/>
        <rFont val="宋体"/>
        <charset val="134"/>
      </rPr>
      <t>其他污水处理费安排的支出</t>
    </r>
  </si>
  <si>
    <r>
      <rPr>
        <sz val="11"/>
        <rFont val="Times New Roman"/>
        <charset val="134"/>
      </rPr>
      <t xml:space="preserve">      </t>
    </r>
    <r>
      <rPr>
        <sz val="11"/>
        <rFont val="宋体"/>
        <charset val="134"/>
      </rPr>
      <t>其他土地储备专项债券收入安排的支出</t>
    </r>
  </si>
  <si>
    <r>
      <rPr>
        <sz val="11"/>
        <rFont val="Times New Roman"/>
        <charset val="134"/>
      </rPr>
      <t xml:space="preserve">      </t>
    </r>
    <r>
      <rPr>
        <sz val="11"/>
        <rFont val="宋体"/>
        <charset val="134"/>
      </rPr>
      <t>其他棚户区改造专项债券收入安排的支出</t>
    </r>
  </si>
  <si>
    <r>
      <rPr>
        <sz val="11"/>
        <rFont val="Times New Roman"/>
        <charset val="134"/>
      </rPr>
      <t xml:space="preserve">      </t>
    </r>
    <r>
      <rPr>
        <sz val="11"/>
        <rFont val="宋体"/>
        <charset val="134"/>
      </rPr>
      <t>其他城市基础设施配套费对应专项债务收入安排的支出</t>
    </r>
  </si>
  <si>
    <r>
      <rPr>
        <sz val="11"/>
        <rFont val="Times New Roman"/>
        <charset val="134"/>
      </rPr>
      <t xml:space="preserve">      </t>
    </r>
    <r>
      <rPr>
        <sz val="11"/>
        <rFont val="宋体"/>
        <charset val="134"/>
      </rPr>
      <t>其他污水处理费对应专项债务收入安排的支出</t>
    </r>
  </si>
  <si>
    <r>
      <rPr>
        <sz val="11"/>
        <rFont val="Times New Roman"/>
        <charset val="134"/>
      </rPr>
      <t xml:space="preserve">      </t>
    </r>
    <r>
      <rPr>
        <sz val="11"/>
        <rFont val="宋体"/>
        <charset val="134"/>
      </rPr>
      <t>其他国有土地使用权出让收入对应专项债务收入安排的支出</t>
    </r>
  </si>
  <si>
    <r>
      <rPr>
        <sz val="11"/>
        <rFont val="Times New Roman"/>
        <charset val="134"/>
      </rPr>
      <t xml:space="preserve">      </t>
    </r>
    <r>
      <rPr>
        <sz val="11"/>
        <rFont val="宋体"/>
        <charset val="134"/>
      </rPr>
      <t>解决移民遗留问题</t>
    </r>
  </si>
  <si>
    <r>
      <rPr>
        <sz val="11"/>
        <rFont val="Times New Roman"/>
        <charset val="134"/>
      </rPr>
      <t xml:space="preserve">      </t>
    </r>
    <r>
      <rPr>
        <sz val="11"/>
        <rFont val="宋体"/>
        <charset val="134"/>
      </rPr>
      <t>库区防护工程维护</t>
    </r>
  </si>
  <si>
    <r>
      <rPr>
        <sz val="11"/>
        <rFont val="Times New Roman"/>
        <charset val="134"/>
      </rPr>
      <t xml:space="preserve">      </t>
    </r>
    <r>
      <rPr>
        <sz val="11"/>
        <rFont val="宋体"/>
        <charset val="134"/>
      </rPr>
      <t>其他大中型水库库区基金支出</t>
    </r>
  </si>
  <si>
    <r>
      <rPr>
        <sz val="11"/>
        <rFont val="Times New Roman"/>
        <charset val="134"/>
      </rPr>
      <t xml:space="preserve">      </t>
    </r>
    <r>
      <rPr>
        <sz val="11"/>
        <rFont val="宋体"/>
        <charset val="134"/>
      </rPr>
      <t>库区维护和管理</t>
    </r>
  </si>
  <si>
    <r>
      <rPr>
        <sz val="11"/>
        <rFont val="Times New Roman"/>
        <charset val="134"/>
      </rPr>
      <t xml:space="preserve">      </t>
    </r>
    <r>
      <rPr>
        <sz val="11"/>
        <rFont val="宋体"/>
        <charset val="134"/>
      </rPr>
      <t>其他三峡水库库区基金支出</t>
    </r>
  </si>
  <si>
    <r>
      <rPr>
        <sz val="11"/>
        <rFont val="Times New Roman"/>
        <charset val="134"/>
      </rPr>
      <t xml:space="preserve">      </t>
    </r>
    <r>
      <rPr>
        <sz val="11"/>
        <rFont val="宋体"/>
        <charset val="134"/>
      </rPr>
      <t>三峡后续工作</t>
    </r>
  </si>
  <si>
    <r>
      <rPr>
        <sz val="11"/>
        <rFont val="Times New Roman"/>
        <charset val="134"/>
      </rPr>
      <t xml:space="preserve">      </t>
    </r>
    <r>
      <rPr>
        <sz val="11"/>
        <rFont val="宋体"/>
        <charset val="134"/>
      </rPr>
      <t>地方重大水利工程建设</t>
    </r>
  </si>
  <si>
    <r>
      <rPr>
        <sz val="11"/>
        <rFont val="Times New Roman"/>
        <charset val="134"/>
      </rPr>
      <t xml:space="preserve">      </t>
    </r>
    <r>
      <rPr>
        <sz val="11"/>
        <rFont val="宋体"/>
        <charset val="134"/>
      </rPr>
      <t>其他重大水利工程建设基金支出</t>
    </r>
  </si>
  <si>
    <r>
      <rPr>
        <sz val="11"/>
        <rFont val="Times New Roman"/>
        <charset val="134"/>
      </rPr>
      <t xml:space="preserve">      </t>
    </r>
    <r>
      <rPr>
        <sz val="11"/>
        <rFont val="宋体"/>
        <charset val="134"/>
      </rPr>
      <t>公路还贷</t>
    </r>
  </si>
  <si>
    <r>
      <rPr>
        <sz val="11"/>
        <rFont val="Times New Roman"/>
        <charset val="134"/>
      </rPr>
      <t xml:space="preserve">      </t>
    </r>
    <r>
      <rPr>
        <sz val="11"/>
        <rFont val="宋体"/>
        <charset val="134"/>
      </rPr>
      <t>其他海南省高等级公路车辆通行附加费安排的支出</t>
    </r>
  </si>
  <si>
    <r>
      <rPr>
        <sz val="11"/>
        <rFont val="Times New Roman"/>
        <charset val="134"/>
      </rPr>
      <t xml:space="preserve">      </t>
    </r>
    <r>
      <rPr>
        <sz val="11"/>
        <rFont val="宋体"/>
        <charset val="134"/>
      </rPr>
      <t>政府还贷公路养护</t>
    </r>
  </si>
  <si>
    <r>
      <rPr>
        <sz val="11"/>
        <rFont val="Times New Roman"/>
        <charset val="134"/>
      </rPr>
      <t xml:space="preserve">      </t>
    </r>
    <r>
      <rPr>
        <sz val="11"/>
        <rFont val="宋体"/>
        <charset val="134"/>
      </rPr>
      <t>政府还贷公路管理</t>
    </r>
  </si>
  <si>
    <r>
      <rPr>
        <sz val="11"/>
        <rFont val="Times New Roman"/>
        <charset val="134"/>
      </rPr>
      <t xml:space="preserve">      </t>
    </r>
    <r>
      <rPr>
        <sz val="11"/>
        <rFont val="宋体"/>
        <charset val="134"/>
      </rPr>
      <t>其他车辆通行费安排的支出</t>
    </r>
  </si>
  <si>
    <r>
      <rPr>
        <sz val="11"/>
        <rFont val="Times New Roman"/>
        <charset val="134"/>
      </rPr>
      <t xml:space="preserve">      </t>
    </r>
    <r>
      <rPr>
        <sz val="11"/>
        <rFont val="宋体"/>
        <charset val="134"/>
      </rPr>
      <t>航道建设和维护</t>
    </r>
  </si>
  <si>
    <r>
      <rPr>
        <sz val="11"/>
        <rFont val="Times New Roman"/>
        <charset val="134"/>
      </rPr>
      <t xml:space="preserve">      </t>
    </r>
    <r>
      <rPr>
        <sz val="11"/>
        <rFont val="宋体"/>
        <charset val="134"/>
      </rPr>
      <t>航运保障系统建设</t>
    </r>
  </si>
  <si>
    <r>
      <rPr>
        <sz val="11"/>
        <rFont val="Times New Roman"/>
        <charset val="134"/>
      </rPr>
      <t xml:space="preserve">      </t>
    </r>
    <r>
      <rPr>
        <sz val="11"/>
        <rFont val="宋体"/>
        <charset val="134"/>
      </rPr>
      <t>其他港口建设费安排的支出</t>
    </r>
  </si>
  <si>
    <r>
      <rPr>
        <sz val="11"/>
        <rFont val="Times New Roman"/>
        <charset val="134"/>
      </rPr>
      <t xml:space="preserve">      </t>
    </r>
    <r>
      <rPr>
        <sz val="11"/>
        <rFont val="宋体"/>
        <charset val="134"/>
      </rPr>
      <t>铁路建设投资</t>
    </r>
  </si>
  <si>
    <r>
      <rPr>
        <sz val="11"/>
        <rFont val="Times New Roman"/>
        <charset val="134"/>
      </rPr>
      <t xml:space="preserve">      </t>
    </r>
    <r>
      <rPr>
        <sz val="11"/>
        <rFont val="宋体"/>
        <charset val="134"/>
      </rPr>
      <t>购置铁路机车车辆</t>
    </r>
  </si>
  <si>
    <r>
      <rPr>
        <sz val="11"/>
        <rFont val="Times New Roman"/>
        <charset val="134"/>
      </rPr>
      <t xml:space="preserve">      </t>
    </r>
    <r>
      <rPr>
        <sz val="11"/>
        <rFont val="宋体"/>
        <charset val="134"/>
      </rPr>
      <t>铁路还贷</t>
    </r>
  </si>
  <si>
    <r>
      <rPr>
        <sz val="11"/>
        <rFont val="Times New Roman"/>
        <charset val="134"/>
      </rPr>
      <t xml:space="preserve">      </t>
    </r>
    <r>
      <rPr>
        <sz val="11"/>
        <rFont val="宋体"/>
        <charset val="134"/>
      </rPr>
      <t>建设项目铺底资金</t>
    </r>
  </si>
  <si>
    <r>
      <rPr>
        <sz val="11"/>
        <rFont val="Times New Roman"/>
        <charset val="134"/>
      </rPr>
      <t xml:space="preserve">      </t>
    </r>
    <r>
      <rPr>
        <sz val="11"/>
        <rFont val="宋体"/>
        <charset val="134"/>
      </rPr>
      <t>勘测设计</t>
    </r>
  </si>
  <si>
    <r>
      <rPr>
        <sz val="11"/>
        <rFont val="Times New Roman"/>
        <charset val="134"/>
      </rPr>
      <t xml:space="preserve">      </t>
    </r>
    <r>
      <rPr>
        <sz val="11"/>
        <rFont val="宋体"/>
        <charset val="134"/>
      </rPr>
      <t>注册资本金</t>
    </r>
  </si>
  <si>
    <r>
      <rPr>
        <sz val="11"/>
        <rFont val="Times New Roman"/>
        <charset val="134"/>
      </rPr>
      <t xml:space="preserve">      </t>
    </r>
    <r>
      <rPr>
        <sz val="11"/>
        <rFont val="宋体"/>
        <charset val="134"/>
      </rPr>
      <t>周转资金</t>
    </r>
  </si>
  <si>
    <r>
      <rPr>
        <sz val="11"/>
        <rFont val="Times New Roman"/>
        <charset val="134"/>
      </rPr>
      <t xml:space="preserve">      </t>
    </r>
    <r>
      <rPr>
        <sz val="11"/>
        <rFont val="宋体"/>
        <charset val="134"/>
      </rPr>
      <t>其他铁路建设基金支出</t>
    </r>
  </si>
  <si>
    <r>
      <rPr>
        <sz val="11"/>
        <rFont val="Times New Roman"/>
        <charset val="134"/>
      </rPr>
      <t xml:space="preserve">      </t>
    </r>
    <r>
      <rPr>
        <sz val="11"/>
        <rFont val="宋体"/>
        <charset val="134"/>
      </rPr>
      <t>应急处置费用</t>
    </r>
  </si>
  <si>
    <r>
      <rPr>
        <sz val="11"/>
        <rFont val="Times New Roman"/>
        <charset val="134"/>
      </rPr>
      <t xml:space="preserve">      </t>
    </r>
    <r>
      <rPr>
        <sz val="11"/>
        <rFont val="宋体"/>
        <charset val="134"/>
      </rPr>
      <t>控制清除污染</t>
    </r>
  </si>
  <si>
    <r>
      <rPr>
        <sz val="11"/>
        <rFont val="Times New Roman"/>
        <charset val="134"/>
      </rPr>
      <t xml:space="preserve">      </t>
    </r>
    <r>
      <rPr>
        <sz val="11"/>
        <rFont val="宋体"/>
        <charset val="134"/>
      </rPr>
      <t>损失补偿</t>
    </r>
  </si>
  <si>
    <r>
      <rPr>
        <sz val="11"/>
        <rFont val="Times New Roman"/>
        <charset val="134"/>
      </rPr>
      <t xml:space="preserve">      </t>
    </r>
    <r>
      <rPr>
        <sz val="11"/>
        <rFont val="宋体"/>
        <charset val="134"/>
      </rPr>
      <t>生态恢复</t>
    </r>
  </si>
  <si>
    <r>
      <rPr>
        <sz val="11"/>
        <rFont val="Times New Roman"/>
        <charset val="134"/>
      </rPr>
      <t xml:space="preserve">      </t>
    </r>
    <r>
      <rPr>
        <sz val="11"/>
        <rFont val="宋体"/>
        <charset val="134"/>
      </rPr>
      <t>监视监测</t>
    </r>
  </si>
  <si>
    <r>
      <rPr>
        <sz val="11"/>
        <rFont val="Times New Roman"/>
        <charset val="134"/>
      </rPr>
      <t xml:space="preserve">      </t>
    </r>
    <r>
      <rPr>
        <sz val="11"/>
        <rFont val="宋体"/>
        <charset val="134"/>
      </rPr>
      <t>其他船舶油污损害赔偿基金支出</t>
    </r>
  </si>
  <si>
    <r>
      <rPr>
        <sz val="11"/>
        <rFont val="Times New Roman"/>
        <charset val="134"/>
      </rPr>
      <t xml:space="preserve">      </t>
    </r>
    <r>
      <rPr>
        <sz val="11"/>
        <rFont val="宋体"/>
        <charset val="134"/>
      </rPr>
      <t>民航机场建设</t>
    </r>
  </si>
  <si>
    <r>
      <rPr>
        <sz val="11"/>
        <rFont val="Times New Roman"/>
        <charset val="134"/>
      </rPr>
      <t xml:space="preserve">      </t>
    </r>
    <r>
      <rPr>
        <sz val="11"/>
        <rFont val="宋体"/>
        <charset val="134"/>
      </rPr>
      <t>民航安全</t>
    </r>
  </si>
  <si>
    <r>
      <rPr>
        <sz val="11"/>
        <rFont val="Times New Roman"/>
        <charset val="134"/>
      </rPr>
      <t xml:space="preserve">      </t>
    </r>
    <r>
      <rPr>
        <sz val="11"/>
        <rFont val="宋体"/>
        <charset val="134"/>
      </rPr>
      <t>航线和机场补贴</t>
    </r>
  </si>
  <si>
    <r>
      <rPr>
        <sz val="11"/>
        <rFont val="Times New Roman"/>
        <charset val="134"/>
      </rPr>
      <t xml:space="preserve">      </t>
    </r>
    <r>
      <rPr>
        <sz val="11"/>
        <rFont val="宋体"/>
        <charset val="134"/>
      </rPr>
      <t>民航节能减排</t>
    </r>
  </si>
  <si>
    <r>
      <rPr>
        <sz val="11"/>
        <rFont val="Times New Roman"/>
        <charset val="134"/>
      </rPr>
      <t xml:space="preserve">      </t>
    </r>
    <r>
      <rPr>
        <sz val="11"/>
        <rFont val="宋体"/>
        <charset val="134"/>
      </rPr>
      <t>通用航空发展</t>
    </r>
  </si>
  <si>
    <r>
      <rPr>
        <sz val="11"/>
        <rFont val="Times New Roman"/>
        <charset val="134"/>
      </rPr>
      <t xml:space="preserve">      </t>
    </r>
    <r>
      <rPr>
        <sz val="11"/>
        <rFont val="宋体"/>
        <charset val="134"/>
      </rPr>
      <t>征管经费</t>
    </r>
  </si>
  <si>
    <r>
      <rPr>
        <sz val="11"/>
        <rFont val="Times New Roman"/>
        <charset val="134"/>
      </rPr>
      <t xml:space="preserve">      </t>
    </r>
    <r>
      <rPr>
        <sz val="11"/>
        <rFont val="宋体"/>
        <charset val="134"/>
      </rPr>
      <t>其他民航发展基金支出</t>
    </r>
  </si>
  <si>
    <r>
      <rPr>
        <sz val="11"/>
        <rFont val="Times New Roman"/>
        <charset val="134"/>
      </rPr>
      <t xml:space="preserve">      </t>
    </r>
    <r>
      <rPr>
        <sz val="11"/>
        <rFont val="宋体"/>
        <charset val="134"/>
      </rPr>
      <t>其他海南省高等级公路车辆通行附加费对应专项债务收入安排的支出</t>
    </r>
  </si>
  <si>
    <r>
      <rPr>
        <sz val="11"/>
        <rFont val="Times New Roman"/>
        <charset val="134"/>
      </rPr>
      <t xml:space="preserve">      </t>
    </r>
    <r>
      <rPr>
        <sz val="11"/>
        <rFont val="宋体"/>
        <charset val="134"/>
      </rPr>
      <t>其他政府收费公路专项债券收入安排的支出</t>
    </r>
  </si>
  <si>
    <r>
      <rPr>
        <sz val="11"/>
        <rFont val="Times New Roman"/>
        <charset val="134"/>
      </rPr>
      <t xml:space="preserve">      </t>
    </r>
    <r>
      <rPr>
        <sz val="11"/>
        <rFont val="宋体"/>
        <charset val="134"/>
      </rPr>
      <t>其他港口建设费对应专项债务收入安排的支出</t>
    </r>
  </si>
  <si>
    <r>
      <rPr>
        <sz val="11"/>
        <rFont val="Times New Roman"/>
        <charset val="134"/>
      </rPr>
      <t xml:space="preserve">      </t>
    </r>
    <r>
      <rPr>
        <sz val="11"/>
        <rFont val="宋体"/>
        <charset val="134"/>
      </rPr>
      <t>地方农网还贷资金支出</t>
    </r>
  </si>
  <si>
    <r>
      <rPr>
        <sz val="11"/>
        <rFont val="Times New Roman"/>
        <charset val="134"/>
      </rPr>
      <t xml:space="preserve">      </t>
    </r>
    <r>
      <rPr>
        <sz val="11"/>
        <rFont val="宋体"/>
        <charset val="134"/>
      </rPr>
      <t>其他农网还贷资金支出</t>
    </r>
  </si>
  <si>
    <r>
      <rPr>
        <sz val="11"/>
        <rFont val="Times New Roman"/>
        <charset val="134"/>
      </rPr>
      <t xml:space="preserve">      </t>
    </r>
    <r>
      <rPr>
        <sz val="11"/>
        <rFont val="宋体"/>
        <charset val="134"/>
      </rPr>
      <t>其他政府性基金安排的支出</t>
    </r>
  </si>
  <si>
    <r>
      <rPr>
        <sz val="11"/>
        <rFont val="Times New Roman"/>
        <charset val="134"/>
      </rPr>
      <t xml:space="preserve">      </t>
    </r>
    <r>
      <rPr>
        <sz val="11"/>
        <rFont val="宋体"/>
        <charset val="134"/>
      </rPr>
      <t>其他地方自行试点项目收益专项债券收入安排的支出</t>
    </r>
  </si>
  <si>
    <r>
      <rPr>
        <sz val="11"/>
        <rFont val="Times New Roman"/>
        <charset val="134"/>
      </rPr>
      <t xml:space="preserve">      </t>
    </r>
    <r>
      <rPr>
        <sz val="11"/>
        <rFont val="宋体"/>
        <charset val="134"/>
      </rPr>
      <t>其他政府性基金债务收入安排的支出</t>
    </r>
  </si>
  <si>
    <r>
      <rPr>
        <sz val="11"/>
        <rFont val="Times New Roman"/>
        <charset val="134"/>
      </rPr>
      <t xml:space="preserve">      </t>
    </r>
    <r>
      <rPr>
        <sz val="11"/>
        <rFont val="宋体"/>
        <charset val="134"/>
      </rPr>
      <t>福利彩票发行机构的业务费支出</t>
    </r>
  </si>
  <si>
    <r>
      <rPr>
        <sz val="11"/>
        <rFont val="Times New Roman"/>
        <charset val="134"/>
      </rPr>
      <t xml:space="preserve">      </t>
    </r>
    <r>
      <rPr>
        <sz val="11"/>
        <rFont val="宋体"/>
        <charset val="134"/>
      </rPr>
      <t>体育彩票发行机构的业务费支出</t>
    </r>
  </si>
  <si>
    <r>
      <rPr>
        <sz val="11"/>
        <rFont val="Times New Roman"/>
        <charset val="134"/>
      </rPr>
      <t xml:space="preserve">      </t>
    </r>
    <r>
      <rPr>
        <sz val="11"/>
        <rFont val="宋体"/>
        <charset val="134"/>
      </rPr>
      <t>福利彩票销售机构的业务费支出</t>
    </r>
  </si>
  <si>
    <r>
      <rPr>
        <sz val="11"/>
        <rFont val="Times New Roman"/>
        <charset val="134"/>
      </rPr>
      <t xml:space="preserve">      </t>
    </r>
    <r>
      <rPr>
        <sz val="11"/>
        <rFont val="宋体"/>
        <charset val="134"/>
      </rPr>
      <t>体育彩票销售机构的业务费支出</t>
    </r>
  </si>
  <si>
    <r>
      <rPr>
        <sz val="11"/>
        <rFont val="Times New Roman"/>
        <charset val="134"/>
      </rPr>
      <t xml:space="preserve">      </t>
    </r>
    <r>
      <rPr>
        <sz val="11"/>
        <rFont val="宋体"/>
        <charset val="134"/>
      </rPr>
      <t>彩票兑奖周转金支出</t>
    </r>
  </si>
  <si>
    <r>
      <rPr>
        <sz val="11"/>
        <rFont val="Times New Roman"/>
        <charset val="134"/>
      </rPr>
      <t xml:space="preserve">      </t>
    </r>
    <r>
      <rPr>
        <sz val="11"/>
        <rFont val="宋体"/>
        <charset val="134"/>
      </rPr>
      <t>彩票发行销售风险基金支出</t>
    </r>
  </si>
  <si>
    <r>
      <rPr>
        <sz val="11"/>
        <rFont val="Times New Roman"/>
        <charset val="134"/>
      </rPr>
      <t xml:space="preserve">      </t>
    </r>
    <r>
      <rPr>
        <sz val="11"/>
        <rFont val="宋体"/>
        <charset val="134"/>
      </rPr>
      <t>彩票市场调控资金支出</t>
    </r>
  </si>
  <si>
    <r>
      <rPr>
        <sz val="11"/>
        <rFont val="Times New Roman"/>
        <charset val="134"/>
      </rPr>
      <t xml:space="preserve">      </t>
    </r>
    <r>
      <rPr>
        <sz val="11"/>
        <rFont val="宋体"/>
        <charset val="134"/>
      </rPr>
      <t>其他彩票发行销售机构业务费安排的支出</t>
    </r>
  </si>
  <si>
    <r>
      <rPr>
        <sz val="11"/>
        <rFont val="Times New Roman"/>
        <charset val="134"/>
      </rPr>
      <t xml:space="preserve">      </t>
    </r>
    <r>
      <rPr>
        <sz val="11"/>
        <rFont val="宋体"/>
        <charset val="134"/>
      </rPr>
      <t>用于社会福利的彩票公益金支出</t>
    </r>
  </si>
  <si>
    <r>
      <rPr>
        <sz val="11"/>
        <rFont val="Times New Roman"/>
        <charset val="134"/>
      </rPr>
      <t xml:space="preserve">      </t>
    </r>
    <r>
      <rPr>
        <sz val="11"/>
        <rFont val="宋体"/>
        <charset val="134"/>
      </rPr>
      <t>用于体育事业的彩票公益金支出</t>
    </r>
  </si>
  <si>
    <r>
      <rPr>
        <sz val="11"/>
        <rFont val="Times New Roman"/>
        <charset val="134"/>
      </rPr>
      <t xml:space="preserve">      </t>
    </r>
    <r>
      <rPr>
        <sz val="11"/>
        <rFont val="宋体"/>
        <charset val="134"/>
      </rPr>
      <t>用于教育事业的彩票公益金支出</t>
    </r>
  </si>
  <si>
    <r>
      <rPr>
        <sz val="11"/>
        <rFont val="Times New Roman"/>
        <charset val="134"/>
      </rPr>
      <t xml:space="preserve">      </t>
    </r>
    <r>
      <rPr>
        <sz val="11"/>
        <rFont val="宋体"/>
        <charset val="134"/>
      </rPr>
      <t>用于红十字事业的彩票公益金支出</t>
    </r>
  </si>
  <si>
    <r>
      <rPr>
        <sz val="11"/>
        <rFont val="Times New Roman"/>
        <charset val="134"/>
      </rPr>
      <t xml:space="preserve">      </t>
    </r>
    <r>
      <rPr>
        <sz val="11"/>
        <rFont val="宋体"/>
        <charset val="134"/>
      </rPr>
      <t>用于残疾人事业的彩票公益金支出</t>
    </r>
  </si>
  <si>
    <r>
      <rPr>
        <sz val="11"/>
        <rFont val="Times New Roman"/>
        <charset val="134"/>
      </rPr>
      <t xml:space="preserve">      </t>
    </r>
    <r>
      <rPr>
        <sz val="11"/>
        <rFont val="宋体"/>
        <charset val="134"/>
      </rPr>
      <t>用于文化事业的彩票公益金支出</t>
    </r>
  </si>
  <si>
    <r>
      <rPr>
        <sz val="11"/>
        <rFont val="Times New Roman"/>
        <charset val="134"/>
      </rPr>
      <t xml:space="preserve">      </t>
    </r>
    <r>
      <rPr>
        <sz val="11"/>
        <rFont val="宋体"/>
        <charset val="134"/>
      </rPr>
      <t>用于扶贫的彩票公益金支出</t>
    </r>
  </si>
  <si>
    <r>
      <rPr>
        <sz val="11"/>
        <rFont val="Times New Roman"/>
        <charset val="134"/>
      </rPr>
      <t xml:space="preserve">      </t>
    </r>
    <r>
      <rPr>
        <sz val="11"/>
        <rFont val="宋体"/>
        <charset val="134"/>
      </rPr>
      <t>用于法律援助的彩票公益金支出</t>
    </r>
  </si>
  <si>
    <r>
      <rPr>
        <sz val="11"/>
        <rFont val="Times New Roman"/>
        <charset val="134"/>
      </rPr>
      <t xml:space="preserve">      </t>
    </r>
    <r>
      <rPr>
        <sz val="11"/>
        <rFont val="宋体"/>
        <charset val="134"/>
      </rPr>
      <t>用于城乡医疗救助的的彩票公益金支出</t>
    </r>
  </si>
  <si>
    <r>
      <rPr>
        <sz val="11"/>
        <rFont val="Times New Roman"/>
        <charset val="134"/>
      </rPr>
      <t xml:space="preserve">      </t>
    </r>
    <r>
      <rPr>
        <sz val="11"/>
        <rFont val="宋体"/>
        <charset val="134"/>
      </rPr>
      <t>用于其他社会公益事业的彩票公益金支出</t>
    </r>
  </si>
  <si>
    <r>
      <rPr>
        <sz val="11"/>
        <rFont val="Times New Roman"/>
        <charset val="134"/>
      </rPr>
      <t xml:space="preserve">      </t>
    </r>
    <r>
      <rPr>
        <sz val="11"/>
        <rFont val="宋体"/>
        <charset val="134"/>
      </rPr>
      <t>海南省高等级公路车辆通行附加费债务付息支出</t>
    </r>
  </si>
  <si>
    <r>
      <rPr>
        <sz val="11"/>
        <rFont val="Times New Roman"/>
        <charset val="134"/>
      </rPr>
      <t xml:space="preserve">      </t>
    </r>
    <r>
      <rPr>
        <sz val="11"/>
        <rFont val="宋体"/>
        <charset val="134"/>
      </rPr>
      <t>港口建设费债务付息支出</t>
    </r>
  </si>
  <si>
    <r>
      <rPr>
        <sz val="11"/>
        <rFont val="Times New Roman"/>
        <charset val="134"/>
      </rPr>
      <t xml:space="preserve">      </t>
    </r>
    <r>
      <rPr>
        <sz val="11"/>
        <rFont val="宋体"/>
        <charset val="134"/>
      </rPr>
      <t>国家电影事业发展专项资金债务付息支出</t>
    </r>
  </si>
  <si>
    <r>
      <rPr>
        <sz val="11"/>
        <rFont val="Times New Roman"/>
        <charset val="134"/>
      </rPr>
      <t xml:space="preserve">      </t>
    </r>
    <r>
      <rPr>
        <sz val="11"/>
        <rFont val="宋体"/>
        <charset val="134"/>
      </rPr>
      <t>国有土地使用权出让金债务付息支出</t>
    </r>
  </si>
  <si>
    <r>
      <rPr>
        <sz val="11"/>
        <rFont val="Times New Roman"/>
        <charset val="134"/>
      </rPr>
      <t xml:space="preserve">      </t>
    </r>
    <r>
      <rPr>
        <sz val="11"/>
        <rFont val="宋体"/>
        <charset val="134"/>
      </rPr>
      <t>农业土地开发资金债务付息支出</t>
    </r>
  </si>
  <si>
    <r>
      <rPr>
        <sz val="11"/>
        <rFont val="Times New Roman"/>
        <charset val="134"/>
      </rPr>
      <t xml:space="preserve">      </t>
    </r>
    <r>
      <rPr>
        <sz val="11"/>
        <rFont val="宋体"/>
        <charset val="134"/>
      </rPr>
      <t>大中型水库库区基金债务付息支出</t>
    </r>
  </si>
  <si>
    <r>
      <rPr>
        <sz val="11"/>
        <rFont val="Times New Roman"/>
        <charset val="134"/>
      </rPr>
      <t xml:space="preserve">      </t>
    </r>
    <r>
      <rPr>
        <sz val="11"/>
        <rFont val="宋体"/>
        <charset val="134"/>
      </rPr>
      <t>城市基础设施配套费债务付息支出</t>
    </r>
  </si>
  <si>
    <r>
      <rPr>
        <sz val="11"/>
        <rFont val="Times New Roman"/>
        <charset val="134"/>
      </rPr>
      <t xml:space="preserve">      </t>
    </r>
    <r>
      <rPr>
        <sz val="11"/>
        <rFont val="宋体"/>
        <charset val="134"/>
      </rPr>
      <t>小型水库移民扶助基金债务付息支出</t>
    </r>
  </si>
  <si>
    <r>
      <rPr>
        <sz val="11"/>
        <rFont val="Times New Roman"/>
        <charset val="134"/>
      </rPr>
      <t xml:space="preserve">      </t>
    </r>
    <r>
      <rPr>
        <sz val="11"/>
        <rFont val="宋体"/>
        <charset val="134"/>
      </rPr>
      <t>国家重大水利工程建设基金债务付息支出</t>
    </r>
  </si>
  <si>
    <r>
      <rPr>
        <sz val="11"/>
        <rFont val="Times New Roman"/>
        <charset val="134"/>
      </rPr>
      <t xml:space="preserve">      </t>
    </r>
    <r>
      <rPr>
        <sz val="11"/>
        <rFont val="宋体"/>
        <charset val="134"/>
      </rPr>
      <t>车辆通行费债务付息支出</t>
    </r>
  </si>
  <si>
    <r>
      <rPr>
        <sz val="11"/>
        <rFont val="Times New Roman"/>
        <charset val="134"/>
      </rPr>
      <t xml:space="preserve">      </t>
    </r>
    <r>
      <rPr>
        <sz val="11"/>
        <rFont val="宋体"/>
        <charset val="134"/>
      </rPr>
      <t>污水处理费债务付息支出</t>
    </r>
  </si>
  <si>
    <r>
      <rPr>
        <sz val="11"/>
        <rFont val="Times New Roman"/>
        <charset val="134"/>
      </rPr>
      <t xml:space="preserve">      </t>
    </r>
    <r>
      <rPr>
        <sz val="11"/>
        <rFont val="宋体"/>
        <charset val="134"/>
      </rPr>
      <t>土地储备专项债券付息支出</t>
    </r>
  </si>
  <si>
    <r>
      <rPr>
        <sz val="11"/>
        <rFont val="Times New Roman"/>
        <charset val="134"/>
      </rPr>
      <t xml:space="preserve">      </t>
    </r>
    <r>
      <rPr>
        <sz val="11"/>
        <rFont val="宋体"/>
        <charset val="134"/>
      </rPr>
      <t>政府收费公路专项债券付息支出</t>
    </r>
  </si>
  <si>
    <r>
      <rPr>
        <sz val="11"/>
        <rFont val="Times New Roman"/>
        <charset val="134"/>
      </rPr>
      <t xml:space="preserve">      </t>
    </r>
    <r>
      <rPr>
        <sz val="11"/>
        <rFont val="宋体"/>
        <charset val="134"/>
      </rPr>
      <t>棚户区改造专项债券付息支出</t>
    </r>
  </si>
  <si>
    <r>
      <rPr>
        <sz val="11"/>
        <rFont val="Times New Roman"/>
        <charset val="134"/>
      </rPr>
      <t xml:space="preserve">      </t>
    </r>
    <r>
      <rPr>
        <sz val="11"/>
        <rFont val="宋体"/>
        <charset val="134"/>
      </rPr>
      <t>其他地方自行试点项目收益专项债券付息支出</t>
    </r>
  </si>
  <si>
    <r>
      <rPr>
        <sz val="11"/>
        <rFont val="Times New Roman"/>
        <charset val="134"/>
      </rPr>
      <t xml:space="preserve">      </t>
    </r>
    <r>
      <rPr>
        <sz val="11"/>
        <rFont val="宋体"/>
        <charset val="134"/>
      </rPr>
      <t>其他政府性基金债务付息支出</t>
    </r>
  </si>
  <si>
    <r>
      <rPr>
        <sz val="11"/>
        <rFont val="Times New Roman"/>
        <charset val="134"/>
      </rPr>
      <t xml:space="preserve">      </t>
    </r>
    <r>
      <rPr>
        <sz val="11"/>
        <rFont val="宋体"/>
        <charset val="134"/>
      </rPr>
      <t>海南省高等级公路车辆通行附加费债务发行费用支出</t>
    </r>
  </si>
  <si>
    <r>
      <rPr>
        <sz val="11"/>
        <rFont val="Times New Roman"/>
        <charset val="134"/>
      </rPr>
      <t xml:space="preserve">      </t>
    </r>
    <r>
      <rPr>
        <sz val="11"/>
        <rFont val="宋体"/>
        <charset val="134"/>
      </rPr>
      <t>港口建设费债务发行费用支出</t>
    </r>
  </si>
  <si>
    <r>
      <rPr>
        <sz val="11"/>
        <rFont val="Times New Roman"/>
        <charset val="134"/>
      </rPr>
      <t xml:space="preserve">      </t>
    </r>
    <r>
      <rPr>
        <sz val="11"/>
        <rFont val="宋体"/>
        <charset val="134"/>
      </rPr>
      <t>国家电影事业发展专项资金债务发行费用支出</t>
    </r>
  </si>
  <si>
    <r>
      <rPr>
        <sz val="11"/>
        <rFont val="Times New Roman"/>
        <charset val="134"/>
      </rPr>
      <t xml:space="preserve">      </t>
    </r>
    <r>
      <rPr>
        <sz val="11"/>
        <rFont val="宋体"/>
        <charset val="134"/>
      </rPr>
      <t>国有土地使用权出让金债务发行费用支出</t>
    </r>
  </si>
  <si>
    <r>
      <rPr>
        <sz val="11"/>
        <rFont val="Times New Roman"/>
        <charset val="134"/>
      </rPr>
      <t xml:space="preserve">      </t>
    </r>
    <r>
      <rPr>
        <sz val="11"/>
        <rFont val="宋体"/>
        <charset val="134"/>
      </rPr>
      <t>农业土地开发资金债务发行费用支出</t>
    </r>
  </si>
  <si>
    <r>
      <rPr>
        <sz val="11"/>
        <rFont val="Times New Roman"/>
        <charset val="134"/>
      </rPr>
      <t xml:space="preserve">      </t>
    </r>
    <r>
      <rPr>
        <sz val="11"/>
        <rFont val="宋体"/>
        <charset val="134"/>
      </rPr>
      <t>大中型水库库区基金债务发行费用支出</t>
    </r>
  </si>
  <si>
    <r>
      <rPr>
        <sz val="11"/>
        <rFont val="Times New Roman"/>
        <charset val="134"/>
      </rPr>
      <t xml:space="preserve">      </t>
    </r>
    <r>
      <rPr>
        <sz val="11"/>
        <rFont val="宋体"/>
        <charset val="134"/>
      </rPr>
      <t>城市基础设施配套费债务发行费用支出</t>
    </r>
  </si>
  <si>
    <r>
      <rPr>
        <sz val="11"/>
        <rFont val="Times New Roman"/>
        <charset val="134"/>
      </rPr>
      <t xml:space="preserve">      </t>
    </r>
    <r>
      <rPr>
        <sz val="11"/>
        <rFont val="宋体"/>
        <charset val="134"/>
      </rPr>
      <t>小型水库移民扶助基金债务发行费用支出</t>
    </r>
  </si>
  <si>
    <r>
      <rPr>
        <sz val="11"/>
        <rFont val="Times New Roman"/>
        <charset val="134"/>
      </rPr>
      <t xml:space="preserve">      </t>
    </r>
    <r>
      <rPr>
        <sz val="11"/>
        <rFont val="宋体"/>
        <charset val="134"/>
      </rPr>
      <t>国家重大水利工程建设基金债务发行费用支出</t>
    </r>
  </si>
  <si>
    <r>
      <rPr>
        <sz val="11"/>
        <rFont val="Times New Roman"/>
        <charset val="134"/>
      </rPr>
      <t xml:space="preserve">      </t>
    </r>
    <r>
      <rPr>
        <sz val="11"/>
        <rFont val="宋体"/>
        <charset val="134"/>
      </rPr>
      <t>车辆通行费债务发行费用支出</t>
    </r>
  </si>
  <si>
    <r>
      <rPr>
        <sz val="11"/>
        <rFont val="Times New Roman"/>
        <charset val="134"/>
      </rPr>
      <t xml:space="preserve">      </t>
    </r>
    <r>
      <rPr>
        <sz val="11"/>
        <rFont val="宋体"/>
        <charset val="134"/>
      </rPr>
      <t>污水处理费债务发行费用支出</t>
    </r>
  </si>
  <si>
    <r>
      <rPr>
        <sz val="11"/>
        <rFont val="Times New Roman"/>
        <charset val="134"/>
      </rPr>
      <t xml:space="preserve">      </t>
    </r>
    <r>
      <rPr>
        <sz val="11"/>
        <rFont val="宋体"/>
        <charset val="134"/>
      </rPr>
      <t>土地储备专项债券发行费用支出</t>
    </r>
  </si>
  <si>
    <r>
      <rPr>
        <sz val="11"/>
        <rFont val="Times New Roman"/>
        <charset val="134"/>
      </rPr>
      <t xml:space="preserve">      </t>
    </r>
    <r>
      <rPr>
        <sz val="11"/>
        <rFont val="宋体"/>
        <charset val="134"/>
      </rPr>
      <t>政府收费公路专项债券发行费用支出</t>
    </r>
  </si>
  <si>
    <r>
      <rPr>
        <sz val="11"/>
        <rFont val="Times New Roman"/>
        <charset val="134"/>
      </rPr>
      <t xml:space="preserve">      </t>
    </r>
    <r>
      <rPr>
        <sz val="11"/>
        <rFont val="宋体"/>
        <charset val="134"/>
      </rPr>
      <t>棚户区改造专项债券发行费用支出</t>
    </r>
  </si>
  <si>
    <r>
      <rPr>
        <sz val="11"/>
        <rFont val="Times New Roman"/>
        <charset val="134"/>
      </rPr>
      <t xml:space="preserve">      </t>
    </r>
    <r>
      <rPr>
        <sz val="11"/>
        <rFont val="宋体"/>
        <charset val="134"/>
      </rPr>
      <t>其他地方自行试点项目收益专项债务发行费用支出</t>
    </r>
  </si>
  <si>
    <r>
      <rPr>
        <sz val="11"/>
        <rFont val="Times New Roman"/>
        <charset val="134"/>
      </rPr>
      <t xml:space="preserve">      </t>
    </r>
    <r>
      <rPr>
        <sz val="11"/>
        <rFont val="宋体"/>
        <charset val="134"/>
      </rPr>
      <t>其他政府性基金债务发行费用支出</t>
    </r>
  </si>
  <si>
    <r>
      <rPr>
        <sz val="12"/>
        <rFont val="黑体"/>
        <charset val="134"/>
      </rPr>
      <t>表十四</t>
    </r>
  </si>
  <si>
    <r>
      <rPr>
        <sz val="16"/>
        <rFont val="Times New Roman"/>
        <charset val="134"/>
      </rPr>
      <t>2020</t>
    </r>
    <r>
      <rPr>
        <sz val="16"/>
        <rFont val="方正小标宋简体"/>
        <charset val="134"/>
      </rPr>
      <t>年地方政府专项债务限额和余额情况表</t>
    </r>
  </si>
  <si>
    <r>
      <rPr>
        <sz val="12"/>
        <rFont val="宋体"/>
        <charset val="134"/>
      </rPr>
      <t>专项债务</t>
    </r>
  </si>
  <si>
    <r>
      <rPr>
        <sz val="12"/>
        <rFont val="宋体"/>
        <charset val="134"/>
      </rPr>
      <t>专项债券</t>
    </r>
  </si>
  <si>
    <r>
      <rPr>
        <sz val="12"/>
        <rFont val="宋体"/>
        <charset val="134"/>
      </rPr>
      <t>其他专项债券</t>
    </r>
  </si>
  <si>
    <t>注：1.2020年我区无到期专项债券。</t>
  </si>
  <si>
    <r>
      <rPr>
        <sz val="12"/>
        <rFont val="Times New Roman"/>
        <charset val="134"/>
      </rPr>
      <t xml:space="preserve">        2.</t>
    </r>
    <r>
      <rPr>
        <sz val="12"/>
        <rFont val="宋体"/>
        <charset val="134"/>
      </rPr>
      <t>因省财政厅末提前下达专项债券额度，未编入年初预算，纳入调整预算。</t>
    </r>
  </si>
  <si>
    <r>
      <rPr>
        <sz val="12"/>
        <rFont val="黑体"/>
        <charset val="134"/>
      </rPr>
      <t>表十五</t>
    </r>
  </si>
  <si>
    <r>
      <rPr>
        <b/>
        <sz val="16"/>
        <rFont val="Times New Roman"/>
        <charset val="134"/>
      </rPr>
      <t>2020</t>
    </r>
    <r>
      <rPr>
        <b/>
        <sz val="16"/>
        <rFont val="黑体"/>
        <charset val="134"/>
      </rPr>
      <t>年政府性基金预算支出资金来源情况表</t>
    </r>
  </si>
  <si>
    <r>
      <rPr>
        <b/>
        <sz val="12"/>
        <rFont val="宋体"/>
        <charset val="134"/>
      </rPr>
      <t>当年预算收入安排</t>
    </r>
  </si>
  <si>
    <r>
      <rPr>
        <b/>
        <sz val="12"/>
        <rFont val="宋体"/>
        <charset val="134"/>
      </rPr>
      <t>转移支付收入安排</t>
    </r>
  </si>
  <si>
    <r>
      <rPr>
        <b/>
        <sz val="12"/>
        <rFont val="宋体"/>
        <charset val="134"/>
      </rPr>
      <t>上年结余</t>
    </r>
  </si>
  <si>
    <r>
      <rPr>
        <sz val="12"/>
        <rFont val="黑体"/>
        <charset val="134"/>
      </rPr>
      <t>表十六</t>
    </r>
  </si>
  <si>
    <r>
      <rPr>
        <sz val="20"/>
        <rFont val="Times New Roman"/>
        <charset val="134"/>
      </rPr>
      <t>2020</t>
    </r>
    <r>
      <rPr>
        <sz val="20"/>
        <rFont val="方正小标宋简体"/>
        <charset val="134"/>
      </rPr>
      <t>年国有资本经营预算收支总表</t>
    </r>
  </si>
  <si>
    <r>
      <rPr>
        <sz val="11"/>
        <rFont val="宋体"/>
        <charset val="134"/>
      </rPr>
      <t>金额单位：万元</t>
    </r>
  </si>
  <si>
    <r>
      <rPr>
        <b/>
        <sz val="12"/>
        <rFont val="宋体"/>
        <charset val="134"/>
      </rPr>
      <t>收</t>
    </r>
    <r>
      <rPr>
        <b/>
        <sz val="12"/>
        <rFont val="Times New Roman"/>
        <charset val="134"/>
      </rPr>
      <t xml:space="preserve">          </t>
    </r>
    <r>
      <rPr>
        <b/>
        <sz val="12"/>
        <rFont val="宋体"/>
        <charset val="134"/>
      </rPr>
      <t>入</t>
    </r>
  </si>
  <si>
    <r>
      <rPr>
        <b/>
        <sz val="12"/>
        <rFont val="宋体"/>
        <charset val="134"/>
      </rPr>
      <t>支</t>
    </r>
    <r>
      <rPr>
        <b/>
        <sz val="12"/>
        <rFont val="Times New Roman"/>
        <charset val="134"/>
      </rPr>
      <t xml:space="preserve">          </t>
    </r>
    <r>
      <rPr>
        <b/>
        <sz val="12"/>
        <rFont val="宋体"/>
        <charset val="134"/>
      </rPr>
      <t>出</t>
    </r>
  </si>
  <si>
    <r>
      <rPr>
        <b/>
        <sz val="12"/>
        <rFont val="宋体"/>
        <charset val="134"/>
      </rPr>
      <t>项</t>
    </r>
    <r>
      <rPr>
        <b/>
        <sz val="12"/>
        <rFont val="Times New Roman"/>
        <charset val="134"/>
      </rPr>
      <t xml:space="preserve">        </t>
    </r>
    <r>
      <rPr>
        <b/>
        <sz val="12"/>
        <rFont val="宋体"/>
        <charset val="134"/>
      </rPr>
      <t>目</t>
    </r>
  </si>
  <si>
    <r>
      <rPr>
        <b/>
        <sz val="12"/>
        <rFont val="Times New Roman"/>
        <charset val="134"/>
      </rPr>
      <t>2019</t>
    </r>
    <r>
      <rPr>
        <b/>
        <sz val="12"/>
        <rFont val="宋体"/>
        <charset val="134"/>
      </rPr>
      <t>年执行数</t>
    </r>
  </si>
  <si>
    <r>
      <rPr>
        <b/>
        <sz val="12"/>
        <rFont val="Times New Roman"/>
        <charset val="134"/>
      </rPr>
      <t>2020</t>
    </r>
    <r>
      <rPr>
        <b/>
        <sz val="12"/>
        <rFont val="宋体"/>
        <charset val="134"/>
      </rPr>
      <t>年预算数</t>
    </r>
  </si>
  <si>
    <r>
      <rPr>
        <sz val="12"/>
        <rFont val="宋体"/>
        <charset val="134"/>
      </rPr>
      <t>一、利润收入</t>
    </r>
  </si>
  <si>
    <r>
      <rPr>
        <sz val="12"/>
        <rFont val="宋体"/>
        <charset val="134"/>
      </rPr>
      <t>一、解决历史遗留问题及改革成本支出</t>
    </r>
  </si>
  <si>
    <r>
      <rPr>
        <sz val="12"/>
        <rFont val="宋体"/>
        <charset val="134"/>
      </rPr>
      <t>二、股利、股息收入</t>
    </r>
  </si>
  <si>
    <r>
      <rPr>
        <sz val="12"/>
        <rFont val="宋体"/>
        <charset val="134"/>
      </rPr>
      <t>二、国有企业资本金注入</t>
    </r>
  </si>
  <si>
    <r>
      <rPr>
        <sz val="12"/>
        <rFont val="宋体"/>
        <charset val="134"/>
      </rPr>
      <t>三、产权转让收入</t>
    </r>
  </si>
  <si>
    <r>
      <rPr>
        <sz val="12"/>
        <rFont val="宋体"/>
        <charset val="134"/>
      </rPr>
      <t>三、国有企业政策性补贴</t>
    </r>
  </si>
  <si>
    <r>
      <rPr>
        <sz val="12"/>
        <rFont val="宋体"/>
        <charset val="134"/>
      </rPr>
      <t>四、清算收入</t>
    </r>
  </si>
  <si>
    <r>
      <rPr>
        <sz val="12"/>
        <rFont val="宋体"/>
        <charset val="134"/>
      </rPr>
      <t>四、金融国有资本经营预算支出</t>
    </r>
  </si>
  <si>
    <r>
      <rPr>
        <sz val="12"/>
        <rFont val="宋体"/>
        <charset val="134"/>
      </rPr>
      <t>五、国有资本经营预算转移支付收入</t>
    </r>
  </si>
  <si>
    <r>
      <rPr>
        <sz val="12"/>
        <rFont val="宋体"/>
        <charset val="134"/>
      </rPr>
      <t>五、调出资金</t>
    </r>
  </si>
  <si>
    <r>
      <rPr>
        <sz val="12"/>
        <rFont val="宋体"/>
        <charset val="134"/>
      </rPr>
      <t>六、其他国有资本经营预算收入</t>
    </r>
  </si>
  <si>
    <r>
      <rPr>
        <sz val="12"/>
        <rFont val="宋体"/>
        <charset val="134"/>
      </rPr>
      <t>六、国有资本经营预算转移支付支出</t>
    </r>
  </si>
  <si>
    <r>
      <rPr>
        <sz val="12"/>
        <rFont val="宋体"/>
        <charset val="134"/>
      </rPr>
      <t>七、其他国有资本经营预算支出</t>
    </r>
  </si>
  <si>
    <r>
      <rPr>
        <sz val="12"/>
        <rFont val="宋体"/>
        <charset val="134"/>
      </rPr>
      <t>本年收入合计</t>
    </r>
  </si>
  <si>
    <r>
      <rPr>
        <sz val="12"/>
        <rFont val="宋体"/>
        <charset val="134"/>
      </rPr>
      <t>本年支出合计</t>
    </r>
  </si>
  <si>
    <r>
      <rPr>
        <sz val="12"/>
        <rFont val="宋体"/>
        <charset val="134"/>
      </rPr>
      <t>上年结转</t>
    </r>
  </si>
  <si>
    <r>
      <rPr>
        <sz val="12"/>
        <rFont val="宋体"/>
        <charset val="134"/>
      </rPr>
      <t>结转下年</t>
    </r>
  </si>
  <si>
    <r>
      <rPr>
        <sz val="12"/>
        <rFont val="宋体"/>
        <charset val="134"/>
      </rPr>
      <t>收</t>
    </r>
    <r>
      <rPr>
        <sz val="12"/>
        <rFont val="Times New Roman"/>
        <charset val="134"/>
      </rPr>
      <t xml:space="preserve"> </t>
    </r>
    <r>
      <rPr>
        <sz val="12"/>
        <rFont val="宋体"/>
        <charset val="134"/>
      </rPr>
      <t>入</t>
    </r>
    <r>
      <rPr>
        <sz val="12"/>
        <rFont val="Times New Roman"/>
        <charset val="134"/>
      </rPr>
      <t xml:space="preserve"> </t>
    </r>
    <r>
      <rPr>
        <sz val="12"/>
        <rFont val="宋体"/>
        <charset val="134"/>
      </rPr>
      <t>总</t>
    </r>
    <r>
      <rPr>
        <sz val="12"/>
        <rFont val="Times New Roman"/>
        <charset val="134"/>
      </rPr>
      <t xml:space="preserve"> </t>
    </r>
    <r>
      <rPr>
        <sz val="12"/>
        <rFont val="宋体"/>
        <charset val="134"/>
      </rPr>
      <t>计</t>
    </r>
  </si>
  <si>
    <r>
      <rPr>
        <sz val="12"/>
        <rFont val="宋体"/>
        <charset val="134"/>
      </rPr>
      <t>支</t>
    </r>
    <r>
      <rPr>
        <sz val="12"/>
        <rFont val="Times New Roman"/>
        <charset val="134"/>
      </rPr>
      <t xml:space="preserve"> </t>
    </r>
    <r>
      <rPr>
        <sz val="12"/>
        <rFont val="宋体"/>
        <charset val="134"/>
      </rPr>
      <t>出</t>
    </r>
    <r>
      <rPr>
        <sz val="12"/>
        <rFont val="Times New Roman"/>
        <charset val="134"/>
      </rPr>
      <t xml:space="preserve"> </t>
    </r>
    <r>
      <rPr>
        <sz val="12"/>
        <rFont val="宋体"/>
        <charset val="134"/>
      </rPr>
      <t>总</t>
    </r>
    <r>
      <rPr>
        <sz val="12"/>
        <rFont val="Times New Roman"/>
        <charset val="134"/>
      </rPr>
      <t xml:space="preserve"> </t>
    </r>
    <r>
      <rPr>
        <sz val="12"/>
        <rFont val="宋体"/>
        <charset val="134"/>
      </rPr>
      <t>计</t>
    </r>
  </si>
  <si>
    <t>注: 以上项目以2020年政府收支科目为准。</t>
  </si>
  <si>
    <r>
      <rPr>
        <sz val="12"/>
        <rFont val="黑体"/>
        <charset val="134"/>
      </rPr>
      <t>表十七</t>
    </r>
  </si>
  <si>
    <r>
      <rPr>
        <sz val="20"/>
        <rFont val="Times New Roman"/>
        <charset val="134"/>
      </rPr>
      <t>2020</t>
    </r>
    <r>
      <rPr>
        <sz val="20"/>
        <rFont val="方正小标宋简体"/>
        <charset val="134"/>
      </rPr>
      <t>年国有资本经营预算收入表</t>
    </r>
  </si>
  <si>
    <r>
      <rPr>
        <sz val="12"/>
        <rFont val="宋体"/>
        <charset val="134"/>
      </rPr>
      <t>金额单位：万元</t>
    </r>
  </si>
  <si>
    <r>
      <rPr>
        <sz val="12"/>
        <rFont val="宋体"/>
        <charset val="134"/>
      </rPr>
      <t>科目编码</t>
    </r>
  </si>
  <si>
    <r>
      <rPr>
        <sz val="12"/>
        <rFont val="宋体"/>
        <charset val="134"/>
      </rPr>
      <t>科目名称</t>
    </r>
  </si>
  <si>
    <r>
      <rPr>
        <sz val="12"/>
        <rFont val="Times New Roman"/>
        <charset val="134"/>
      </rPr>
      <t>2019</t>
    </r>
    <r>
      <rPr>
        <sz val="12"/>
        <rFont val="宋体"/>
        <charset val="134"/>
      </rPr>
      <t>年执行数</t>
    </r>
  </si>
  <si>
    <r>
      <rPr>
        <sz val="12"/>
        <rFont val="Times New Roman"/>
        <charset val="134"/>
      </rPr>
      <t>2020</t>
    </r>
    <r>
      <rPr>
        <sz val="12"/>
        <rFont val="宋体"/>
        <charset val="134"/>
      </rPr>
      <t>年预算数</t>
    </r>
  </si>
  <si>
    <r>
      <rPr>
        <sz val="12"/>
        <rFont val="宋体"/>
        <charset val="134"/>
      </rPr>
      <t>预算数为执行数的</t>
    </r>
    <r>
      <rPr>
        <sz val="12"/>
        <rFont val="Times New Roman"/>
        <charset val="134"/>
      </rPr>
      <t>100%</t>
    </r>
  </si>
  <si>
    <r>
      <rPr>
        <sz val="12"/>
        <rFont val="Times New Roman"/>
        <charset val="134"/>
      </rPr>
      <t xml:space="preserve">    </t>
    </r>
    <r>
      <rPr>
        <sz val="12"/>
        <rFont val="宋体"/>
        <charset val="134"/>
      </rPr>
      <t>其他国有资本经营预算企业利润收入</t>
    </r>
  </si>
  <si>
    <r>
      <rPr>
        <sz val="12"/>
        <rFont val="Times New Roman"/>
        <charset val="134"/>
      </rPr>
      <t xml:space="preserve">          </t>
    </r>
    <r>
      <rPr>
        <sz val="12"/>
        <rFont val="宋体"/>
        <charset val="134"/>
      </rPr>
      <t>国有控股公司股利、股息收入</t>
    </r>
  </si>
  <si>
    <r>
      <rPr>
        <sz val="12"/>
        <rFont val="Times New Roman"/>
        <charset val="134"/>
      </rPr>
      <t xml:space="preserve">          </t>
    </r>
    <r>
      <rPr>
        <sz val="12"/>
        <rFont val="宋体"/>
        <charset val="134"/>
      </rPr>
      <t>国有参股公司股利、股息收入</t>
    </r>
  </si>
  <si>
    <r>
      <rPr>
        <sz val="12"/>
        <rFont val="Times New Roman"/>
        <charset val="134"/>
      </rPr>
      <t xml:space="preserve">          </t>
    </r>
    <r>
      <rPr>
        <sz val="12"/>
        <rFont val="宋体"/>
        <charset val="134"/>
      </rPr>
      <t>其他国有资本经营预算企业股利、股息收入</t>
    </r>
  </si>
  <si>
    <r>
      <rPr>
        <sz val="12"/>
        <rFont val="Times New Roman"/>
        <charset val="134"/>
      </rPr>
      <t xml:space="preserve">          </t>
    </r>
    <r>
      <rPr>
        <sz val="12"/>
        <rFont val="宋体"/>
        <charset val="134"/>
      </rPr>
      <t>国有股权、股份转让收入</t>
    </r>
  </si>
  <si>
    <r>
      <rPr>
        <sz val="12"/>
        <rFont val="Times New Roman"/>
        <charset val="134"/>
      </rPr>
      <t xml:space="preserve">          </t>
    </r>
    <r>
      <rPr>
        <sz val="12"/>
        <rFont val="宋体"/>
        <charset val="134"/>
      </rPr>
      <t>国有独资企业产权转让收入</t>
    </r>
  </si>
  <si>
    <r>
      <rPr>
        <sz val="12"/>
        <rFont val="Times New Roman"/>
        <charset val="134"/>
      </rPr>
      <t xml:space="preserve">          </t>
    </r>
    <r>
      <rPr>
        <sz val="12"/>
        <rFont val="宋体"/>
        <charset val="134"/>
      </rPr>
      <t>其他国有资本经营预算企业产权转让收入</t>
    </r>
  </si>
  <si>
    <r>
      <rPr>
        <sz val="12"/>
        <rFont val="Times New Roman"/>
        <charset val="134"/>
      </rPr>
      <t xml:space="preserve">         </t>
    </r>
    <r>
      <rPr>
        <sz val="12"/>
        <rFont val="宋体"/>
        <charset val="134"/>
      </rPr>
      <t>国有股权、股份清算收入</t>
    </r>
  </si>
  <si>
    <r>
      <rPr>
        <sz val="12"/>
        <rFont val="Times New Roman"/>
        <charset val="134"/>
      </rPr>
      <t xml:space="preserve">         </t>
    </r>
    <r>
      <rPr>
        <sz val="12"/>
        <rFont val="宋体"/>
        <charset val="134"/>
      </rPr>
      <t>国有独资企业清算收入</t>
    </r>
  </si>
  <si>
    <r>
      <rPr>
        <sz val="12"/>
        <rFont val="Times New Roman"/>
        <charset val="134"/>
      </rPr>
      <t xml:space="preserve">         </t>
    </r>
    <r>
      <rPr>
        <sz val="12"/>
        <rFont val="宋体"/>
        <charset val="134"/>
      </rPr>
      <t>其他国有资本经营预算企业清算收入</t>
    </r>
  </si>
  <si>
    <r>
      <rPr>
        <sz val="12"/>
        <rFont val="Times New Roman"/>
        <charset val="134"/>
      </rPr>
      <t xml:space="preserve">    </t>
    </r>
    <r>
      <rPr>
        <sz val="12"/>
        <rFont val="宋体"/>
        <charset val="134"/>
      </rPr>
      <t>国有资本经营预算转移支付收入</t>
    </r>
  </si>
  <si>
    <r>
      <rPr>
        <b/>
        <sz val="12"/>
        <rFont val="宋体"/>
        <charset val="134"/>
      </rPr>
      <t>本年收入合计</t>
    </r>
  </si>
  <si>
    <r>
      <rPr>
        <sz val="12"/>
        <rFont val="宋体"/>
        <charset val="134"/>
      </rPr>
      <t>注: 以上科目以20</t>
    </r>
    <r>
      <rPr>
        <sz val="12"/>
        <rFont val="宋体"/>
        <charset val="134"/>
      </rPr>
      <t>20</t>
    </r>
    <r>
      <rPr>
        <sz val="12"/>
        <rFont val="宋体"/>
        <charset val="134"/>
      </rPr>
      <t>年政府收支科目为准。</t>
    </r>
  </si>
  <si>
    <r>
      <rPr>
        <sz val="12"/>
        <rFont val="黑体"/>
        <charset val="134"/>
      </rPr>
      <t>表十八</t>
    </r>
  </si>
  <si>
    <r>
      <rPr>
        <sz val="20"/>
        <rFont val="Times New Roman"/>
        <charset val="134"/>
      </rPr>
      <t>2020</t>
    </r>
    <r>
      <rPr>
        <sz val="20"/>
        <rFont val="方正小标宋简体"/>
        <charset val="134"/>
      </rPr>
      <t>年国有资本经营预算支出表</t>
    </r>
  </si>
  <si>
    <r>
      <rPr>
        <sz val="10"/>
        <rFont val="宋体"/>
        <charset val="134"/>
      </rPr>
      <t>填报单位：</t>
    </r>
  </si>
  <si>
    <r>
      <rPr>
        <sz val="10"/>
        <rFont val="宋体"/>
        <charset val="134"/>
      </rPr>
      <t>金额单位：万元</t>
    </r>
  </si>
  <si>
    <r>
      <rPr>
        <b/>
        <sz val="11"/>
        <rFont val="宋体"/>
        <charset val="134"/>
      </rPr>
      <t>科目编码</t>
    </r>
  </si>
  <si>
    <r>
      <rPr>
        <b/>
        <sz val="11"/>
        <rFont val="宋体"/>
        <charset val="134"/>
      </rPr>
      <t>科目名称</t>
    </r>
  </si>
  <si>
    <r>
      <rPr>
        <b/>
        <sz val="11"/>
        <rFont val="Times New Roman"/>
        <charset val="134"/>
      </rPr>
      <t>2020</t>
    </r>
    <r>
      <rPr>
        <b/>
        <sz val="11"/>
        <rFont val="宋体"/>
        <charset val="134"/>
      </rPr>
      <t>年执行数</t>
    </r>
  </si>
  <si>
    <r>
      <rPr>
        <b/>
        <sz val="11"/>
        <rFont val="Times New Roman"/>
        <charset val="134"/>
      </rPr>
      <t>2020</t>
    </r>
    <r>
      <rPr>
        <b/>
        <sz val="11"/>
        <rFont val="宋体"/>
        <charset val="134"/>
      </rPr>
      <t>年预算数</t>
    </r>
  </si>
  <si>
    <r>
      <rPr>
        <b/>
        <sz val="11"/>
        <rFont val="宋体"/>
        <charset val="134"/>
      </rPr>
      <t>预算数为执行数的</t>
    </r>
    <r>
      <rPr>
        <b/>
        <sz val="11"/>
        <rFont val="Times New Roman"/>
        <charset val="134"/>
      </rPr>
      <t>100%</t>
    </r>
  </si>
  <si>
    <r>
      <rPr>
        <b/>
        <sz val="11"/>
        <rFont val="宋体"/>
        <charset val="134"/>
      </rPr>
      <t>合计</t>
    </r>
  </si>
  <si>
    <r>
      <rPr>
        <b/>
        <sz val="11"/>
        <rFont val="宋体"/>
        <charset val="134"/>
      </rPr>
      <t>资本性支出</t>
    </r>
  </si>
  <si>
    <r>
      <rPr>
        <b/>
        <sz val="11"/>
        <rFont val="宋体"/>
        <charset val="134"/>
      </rPr>
      <t>费用性支出</t>
    </r>
    <r>
      <rPr>
        <b/>
        <sz val="11"/>
        <rFont val="Times New Roman"/>
        <charset val="134"/>
      </rPr>
      <t xml:space="preserve"> </t>
    </r>
  </si>
  <si>
    <r>
      <rPr>
        <b/>
        <sz val="11"/>
        <rFont val="宋体"/>
        <charset val="134"/>
      </rPr>
      <t>其他支出</t>
    </r>
  </si>
  <si>
    <r>
      <rPr>
        <sz val="11"/>
        <rFont val="宋体"/>
        <charset val="134"/>
      </rPr>
      <t>一、国有资本经营预算支出</t>
    </r>
    <r>
      <rPr>
        <sz val="11"/>
        <rFont val="Times New Roman"/>
        <charset val="134"/>
      </rPr>
      <t xml:space="preserve"> </t>
    </r>
  </si>
  <si>
    <r>
      <rPr>
        <sz val="11"/>
        <rFont val="Times New Roman"/>
        <charset val="134"/>
      </rPr>
      <t xml:space="preserve">    </t>
    </r>
    <r>
      <rPr>
        <sz val="11"/>
        <rFont val="宋体"/>
        <charset val="134"/>
      </rPr>
      <t>解决历史遗留问题及改革成本支出</t>
    </r>
  </si>
  <si>
    <r>
      <rPr>
        <sz val="11"/>
        <rFont val="Times New Roman"/>
        <charset val="134"/>
      </rPr>
      <t xml:space="preserve">    </t>
    </r>
    <r>
      <rPr>
        <sz val="11"/>
        <rFont val="宋体"/>
        <charset val="134"/>
      </rPr>
      <t>国有企业资本金注入</t>
    </r>
  </si>
  <si>
    <r>
      <rPr>
        <sz val="11"/>
        <rFont val="Times New Roman"/>
        <charset val="134"/>
      </rPr>
      <t xml:space="preserve">       </t>
    </r>
    <r>
      <rPr>
        <sz val="11"/>
        <rFont val="宋体"/>
        <charset val="134"/>
      </rPr>
      <t>国有经济结构调整支出</t>
    </r>
    <r>
      <rPr>
        <sz val="11"/>
        <rFont val="Times New Roman"/>
        <charset val="134"/>
      </rPr>
      <t xml:space="preserve">   </t>
    </r>
  </si>
  <si>
    <r>
      <rPr>
        <sz val="11"/>
        <rFont val="Times New Roman"/>
        <charset val="134"/>
      </rPr>
      <t xml:space="preserve">       </t>
    </r>
    <r>
      <rPr>
        <sz val="11"/>
        <rFont val="宋体"/>
        <charset val="134"/>
      </rPr>
      <t>公益性设施投资支出</t>
    </r>
  </si>
  <si>
    <r>
      <rPr>
        <sz val="11"/>
        <rFont val="Times New Roman"/>
        <charset val="134"/>
      </rPr>
      <t xml:space="preserve">    </t>
    </r>
    <r>
      <rPr>
        <sz val="11"/>
        <rFont val="宋体"/>
        <charset val="134"/>
      </rPr>
      <t>国有企业政策性补贴</t>
    </r>
  </si>
  <si>
    <r>
      <rPr>
        <sz val="11"/>
        <rFont val="Times New Roman"/>
        <charset val="134"/>
      </rPr>
      <t xml:space="preserve">       </t>
    </r>
    <r>
      <rPr>
        <sz val="11"/>
        <rFont val="宋体"/>
        <charset val="134"/>
      </rPr>
      <t>国有企业政策性补贴</t>
    </r>
  </si>
  <si>
    <r>
      <rPr>
        <sz val="11"/>
        <rFont val="Times New Roman"/>
        <charset val="134"/>
      </rPr>
      <t xml:space="preserve">    </t>
    </r>
    <r>
      <rPr>
        <sz val="11"/>
        <rFont val="宋体"/>
        <charset val="134"/>
      </rPr>
      <t>金融国有资本经营预算支出</t>
    </r>
  </si>
  <si>
    <r>
      <rPr>
        <sz val="11"/>
        <rFont val="Times New Roman"/>
        <charset val="134"/>
      </rPr>
      <t xml:space="preserve">       </t>
    </r>
    <r>
      <rPr>
        <sz val="11"/>
        <rFont val="宋体"/>
        <charset val="134"/>
      </rPr>
      <t>资本性支出</t>
    </r>
  </si>
  <si>
    <r>
      <rPr>
        <sz val="11"/>
        <rFont val="Times New Roman"/>
        <charset val="134"/>
      </rPr>
      <t xml:space="preserve">       </t>
    </r>
    <r>
      <rPr>
        <sz val="11"/>
        <rFont val="宋体"/>
        <charset val="134"/>
      </rPr>
      <t>改革性支出</t>
    </r>
  </si>
  <si>
    <r>
      <rPr>
        <sz val="11"/>
        <rFont val="Times New Roman"/>
        <charset val="134"/>
      </rPr>
      <t xml:space="preserve">       </t>
    </r>
    <r>
      <rPr>
        <sz val="11"/>
        <rFont val="宋体"/>
        <charset val="134"/>
      </rPr>
      <t>其他金融国有资本经营预算支出</t>
    </r>
  </si>
  <si>
    <r>
      <rPr>
        <sz val="11"/>
        <rFont val="Times New Roman"/>
        <charset val="134"/>
      </rPr>
      <t xml:space="preserve">    </t>
    </r>
    <r>
      <rPr>
        <sz val="11"/>
        <rFont val="宋体"/>
        <charset val="134"/>
      </rPr>
      <t>其他国有资本经营预算支出</t>
    </r>
  </si>
  <si>
    <r>
      <rPr>
        <sz val="11"/>
        <rFont val="Times New Roman"/>
        <charset val="134"/>
      </rPr>
      <t xml:space="preserve">       </t>
    </r>
    <r>
      <rPr>
        <sz val="11"/>
        <rFont val="宋体"/>
        <charset val="134"/>
      </rPr>
      <t>其他国有资本经营预算支出</t>
    </r>
  </si>
  <si>
    <r>
      <rPr>
        <sz val="11"/>
        <rFont val="宋体"/>
        <charset val="134"/>
      </rPr>
      <t>二、转移性支出</t>
    </r>
  </si>
  <si>
    <r>
      <rPr>
        <sz val="11"/>
        <rFont val="Times New Roman"/>
        <charset val="134"/>
      </rPr>
      <t xml:space="preserve">     </t>
    </r>
    <r>
      <rPr>
        <sz val="11"/>
        <rFont val="宋体"/>
        <charset val="134"/>
      </rPr>
      <t>国有资本经营预算转移支付支出</t>
    </r>
  </si>
  <si>
    <r>
      <rPr>
        <sz val="11"/>
        <rFont val="Times New Roman"/>
        <charset val="134"/>
      </rPr>
      <t xml:space="preserve">       </t>
    </r>
    <r>
      <rPr>
        <sz val="11"/>
        <rFont val="宋体"/>
        <charset val="134"/>
      </rPr>
      <t>国有资本经营预算转移支付支出</t>
    </r>
  </si>
  <si>
    <r>
      <rPr>
        <sz val="11"/>
        <rFont val="Times New Roman"/>
        <charset val="134"/>
      </rPr>
      <t xml:space="preserve">     </t>
    </r>
    <r>
      <rPr>
        <sz val="11"/>
        <rFont val="宋体"/>
        <charset val="134"/>
      </rPr>
      <t>调出资金</t>
    </r>
  </si>
  <si>
    <r>
      <rPr>
        <sz val="11"/>
        <rFont val="Times New Roman"/>
        <charset val="134"/>
      </rPr>
      <t xml:space="preserve">       </t>
    </r>
    <r>
      <rPr>
        <sz val="11"/>
        <rFont val="宋体"/>
        <charset val="134"/>
      </rPr>
      <t>国有资本经营预算调出资金</t>
    </r>
  </si>
  <si>
    <r>
      <rPr>
        <b/>
        <sz val="11"/>
        <rFont val="宋体"/>
        <charset val="134"/>
      </rPr>
      <t>本年支出合计</t>
    </r>
  </si>
  <si>
    <r>
      <rPr>
        <sz val="11"/>
        <rFont val="宋体"/>
        <charset val="134"/>
      </rPr>
      <t>注: 以上科目以20</t>
    </r>
    <r>
      <rPr>
        <sz val="11"/>
        <rFont val="宋体"/>
        <charset val="134"/>
      </rPr>
      <t>20</t>
    </r>
    <r>
      <rPr>
        <sz val="11"/>
        <rFont val="宋体"/>
        <charset val="134"/>
      </rPr>
      <t>年政府收支分类科目为准。</t>
    </r>
  </si>
  <si>
    <r>
      <rPr>
        <sz val="12"/>
        <rFont val="黑体"/>
        <charset val="134"/>
      </rPr>
      <t>表十九</t>
    </r>
  </si>
  <si>
    <r>
      <rPr>
        <sz val="20"/>
        <color indexed="8"/>
        <rFont val="Times New Roman"/>
        <charset val="134"/>
      </rPr>
      <t>2020</t>
    </r>
    <r>
      <rPr>
        <sz val="20"/>
        <color indexed="8"/>
        <rFont val="方正小标宋简体"/>
        <charset val="134"/>
      </rPr>
      <t>年社会保险基金预算收支总表</t>
    </r>
  </si>
  <si>
    <r>
      <rPr>
        <sz val="12"/>
        <color indexed="8"/>
        <rFont val="宋体"/>
        <charset val="134"/>
      </rPr>
      <t>单位：万元</t>
    </r>
  </si>
  <si>
    <r>
      <rPr>
        <sz val="12"/>
        <color indexed="8"/>
        <rFont val="宋体"/>
        <charset val="134"/>
      </rPr>
      <t>项</t>
    </r>
    <r>
      <rPr>
        <sz val="12"/>
        <color indexed="8"/>
        <rFont val="Times New Roman"/>
        <charset val="134"/>
      </rPr>
      <t xml:space="preserve">        </t>
    </r>
    <r>
      <rPr>
        <sz val="12"/>
        <color indexed="8"/>
        <rFont val="宋体"/>
        <charset val="134"/>
      </rPr>
      <t>目</t>
    </r>
  </si>
  <si>
    <r>
      <rPr>
        <sz val="12"/>
        <color indexed="8"/>
        <rFont val="宋体"/>
        <charset val="134"/>
      </rPr>
      <t>合计</t>
    </r>
  </si>
  <si>
    <r>
      <rPr>
        <sz val="12"/>
        <color indexed="8"/>
        <rFont val="宋体"/>
        <charset val="134"/>
      </rPr>
      <t xml:space="preserve">企业职工基本
养老保险基金
</t>
    </r>
  </si>
  <si>
    <r>
      <rPr>
        <sz val="12"/>
        <color indexed="8"/>
        <rFont val="宋体"/>
        <charset val="134"/>
      </rPr>
      <t>城乡居民基本
养老保险基金</t>
    </r>
  </si>
  <si>
    <r>
      <rPr>
        <sz val="12"/>
        <color indexed="8"/>
        <rFont val="宋体"/>
        <charset val="134"/>
      </rPr>
      <t>机关事业单位基本养老保险基金</t>
    </r>
  </si>
  <si>
    <r>
      <rPr>
        <sz val="12"/>
        <color indexed="8"/>
        <rFont val="宋体"/>
        <charset val="134"/>
      </rPr>
      <t>职工基本医疗保险</t>
    </r>
    <r>
      <rPr>
        <sz val="12"/>
        <color indexed="8"/>
        <rFont val="Times New Roman"/>
        <charset val="134"/>
      </rPr>
      <t>(</t>
    </r>
    <r>
      <rPr>
        <sz val="12"/>
        <color indexed="8"/>
        <rFont val="宋体"/>
        <charset val="134"/>
      </rPr>
      <t>含生育保险</t>
    </r>
    <r>
      <rPr>
        <sz val="12"/>
        <color indexed="8"/>
        <rFont val="Times New Roman"/>
        <charset val="134"/>
      </rPr>
      <t>)</t>
    </r>
    <r>
      <rPr>
        <sz val="12"/>
        <color indexed="8"/>
        <rFont val="宋体"/>
        <charset val="134"/>
      </rPr>
      <t>基金</t>
    </r>
  </si>
  <si>
    <r>
      <rPr>
        <sz val="12"/>
        <color indexed="8"/>
        <rFont val="宋体"/>
        <charset val="134"/>
      </rPr>
      <t>城乡居民基本
医疗保险基金</t>
    </r>
  </si>
  <si>
    <r>
      <rPr>
        <sz val="12"/>
        <color indexed="8"/>
        <rFont val="宋体"/>
        <charset val="134"/>
      </rPr>
      <t>工伤保险基金</t>
    </r>
  </si>
  <si>
    <r>
      <rPr>
        <sz val="12"/>
        <color indexed="8"/>
        <rFont val="宋体"/>
        <charset val="134"/>
      </rPr>
      <t>失业保险基金</t>
    </r>
  </si>
  <si>
    <r>
      <rPr>
        <sz val="12"/>
        <color indexed="8"/>
        <rFont val="宋体"/>
        <charset val="134"/>
      </rPr>
      <t>一、收入</t>
    </r>
  </si>
  <si>
    <r>
      <rPr>
        <sz val="12"/>
        <color indexed="8"/>
        <rFont val="Times New Roman"/>
        <charset val="134"/>
      </rPr>
      <t xml:space="preserve">    </t>
    </r>
    <r>
      <rPr>
        <sz val="12"/>
        <color indexed="8"/>
        <rFont val="宋体"/>
        <charset val="134"/>
      </rPr>
      <t>其中</t>
    </r>
    <r>
      <rPr>
        <sz val="12"/>
        <color indexed="8"/>
        <rFont val="Times New Roman"/>
        <charset val="134"/>
      </rPr>
      <t>:1.</t>
    </r>
    <r>
      <rPr>
        <sz val="12"/>
        <color indexed="8"/>
        <rFont val="宋体"/>
        <charset val="134"/>
      </rPr>
      <t>社会保险费收入</t>
    </r>
  </si>
  <si>
    <r>
      <rPr>
        <sz val="12"/>
        <color indexed="8"/>
        <rFont val="Times New Roman"/>
        <charset val="134"/>
      </rPr>
      <t xml:space="preserve">         2.</t>
    </r>
    <r>
      <rPr>
        <sz val="12"/>
        <color indexed="8"/>
        <rFont val="宋体"/>
        <charset val="134"/>
      </rPr>
      <t>利息收入</t>
    </r>
  </si>
  <si>
    <r>
      <rPr>
        <sz val="12"/>
        <color indexed="8"/>
        <rFont val="Times New Roman"/>
        <charset val="134"/>
      </rPr>
      <t xml:space="preserve">         3.</t>
    </r>
    <r>
      <rPr>
        <sz val="12"/>
        <color indexed="8"/>
        <rFont val="宋体"/>
        <charset val="134"/>
      </rPr>
      <t>财政补贴收入</t>
    </r>
  </si>
  <si>
    <r>
      <rPr>
        <sz val="12"/>
        <color indexed="8"/>
        <rFont val="Times New Roman"/>
        <charset val="134"/>
      </rPr>
      <t xml:space="preserve">         4.</t>
    </r>
    <r>
      <rPr>
        <sz val="12"/>
        <color indexed="8"/>
        <rFont val="宋体"/>
        <charset val="134"/>
      </rPr>
      <t>委托投资收益</t>
    </r>
  </si>
  <si>
    <r>
      <rPr>
        <sz val="12"/>
        <color indexed="8"/>
        <rFont val="Times New Roman"/>
        <charset val="134"/>
      </rPr>
      <t xml:space="preserve">         5.</t>
    </r>
    <r>
      <rPr>
        <sz val="12"/>
        <color indexed="8"/>
        <rFont val="宋体"/>
        <charset val="134"/>
      </rPr>
      <t>其他收入</t>
    </r>
  </si>
  <si>
    <r>
      <rPr>
        <sz val="12"/>
        <color indexed="8"/>
        <rFont val="Times New Roman"/>
        <charset val="134"/>
      </rPr>
      <t xml:space="preserve">         6.</t>
    </r>
    <r>
      <rPr>
        <sz val="12"/>
        <color indexed="8"/>
        <rFont val="宋体"/>
        <charset val="134"/>
      </rPr>
      <t>转移收入</t>
    </r>
  </si>
  <si>
    <r>
      <rPr>
        <sz val="12"/>
        <color indexed="8"/>
        <rFont val="Times New Roman"/>
        <charset val="134"/>
      </rPr>
      <t xml:space="preserve">         7.</t>
    </r>
    <r>
      <rPr>
        <sz val="12"/>
        <color indexed="8"/>
        <rFont val="宋体"/>
        <charset val="134"/>
      </rPr>
      <t>中央调剂资金收入（省级专用）</t>
    </r>
  </si>
  <si>
    <r>
      <rPr>
        <sz val="12"/>
        <color indexed="8"/>
        <rFont val="Times New Roman"/>
        <charset val="134"/>
      </rPr>
      <t xml:space="preserve">         8.</t>
    </r>
    <r>
      <rPr>
        <sz val="12"/>
        <color indexed="8"/>
        <rFont val="宋体"/>
        <charset val="134"/>
      </rPr>
      <t>中央调剂基金收入（中央专用</t>
    </r>
    <r>
      <rPr>
        <sz val="12"/>
        <color indexed="8"/>
        <rFont val="Times New Roman"/>
        <charset val="134"/>
      </rPr>
      <t>)</t>
    </r>
  </si>
  <si>
    <r>
      <rPr>
        <sz val="12"/>
        <color indexed="8"/>
        <rFont val="宋体"/>
        <charset val="134"/>
      </rPr>
      <t>二、支出</t>
    </r>
  </si>
  <si>
    <r>
      <rPr>
        <sz val="12"/>
        <color indexed="8"/>
        <rFont val="Times New Roman"/>
        <charset val="134"/>
      </rPr>
      <t xml:space="preserve">    </t>
    </r>
    <r>
      <rPr>
        <sz val="12"/>
        <color indexed="8"/>
        <rFont val="宋体"/>
        <charset val="134"/>
      </rPr>
      <t>其中</t>
    </r>
    <r>
      <rPr>
        <sz val="12"/>
        <color indexed="8"/>
        <rFont val="Times New Roman"/>
        <charset val="134"/>
      </rPr>
      <t>:1.</t>
    </r>
    <r>
      <rPr>
        <sz val="12"/>
        <color indexed="8"/>
        <rFont val="宋体"/>
        <charset val="134"/>
      </rPr>
      <t>社会保险待遇支出</t>
    </r>
  </si>
  <si>
    <r>
      <rPr>
        <sz val="12"/>
        <color indexed="8"/>
        <rFont val="Times New Roman"/>
        <charset val="134"/>
      </rPr>
      <t xml:space="preserve">         2.</t>
    </r>
    <r>
      <rPr>
        <sz val="12"/>
        <color indexed="8"/>
        <rFont val="宋体"/>
        <charset val="134"/>
      </rPr>
      <t>其他支出</t>
    </r>
  </si>
  <si>
    <r>
      <rPr>
        <sz val="12"/>
        <color indexed="8"/>
        <rFont val="Times New Roman"/>
        <charset val="134"/>
      </rPr>
      <t xml:space="preserve">         3.</t>
    </r>
    <r>
      <rPr>
        <sz val="12"/>
        <color indexed="8"/>
        <rFont val="宋体"/>
        <charset val="134"/>
      </rPr>
      <t>转移支出</t>
    </r>
  </si>
  <si>
    <r>
      <rPr>
        <sz val="12"/>
        <color indexed="8"/>
        <rFont val="Times New Roman"/>
        <charset val="134"/>
      </rPr>
      <t xml:space="preserve">         4.</t>
    </r>
    <r>
      <rPr>
        <sz val="12"/>
        <color indexed="8"/>
        <rFont val="宋体"/>
        <charset val="134"/>
      </rPr>
      <t>中央调剂基金支出（中央专用）</t>
    </r>
  </si>
  <si>
    <r>
      <rPr>
        <sz val="12"/>
        <color indexed="8"/>
        <rFont val="Times New Roman"/>
        <charset val="134"/>
      </rPr>
      <t xml:space="preserve">         5.</t>
    </r>
    <r>
      <rPr>
        <sz val="12"/>
        <color indexed="8"/>
        <rFont val="宋体"/>
        <charset val="134"/>
      </rPr>
      <t>中央调剂资金支出（省级专用）</t>
    </r>
  </si>
  <si>
    <r>
      <rPr>
        <sz val="12"/>
        <color indexed="8"/>
        <rFont val="宋体"/>
        <charset val="134"/>
      </rPr>
      <t>三、本年收支结余</t>
    </r>
  </si>
  <si>
    <r>
      <rPr>
        <sz val="12"/>
        <color indexed="8"/>
        <rFont val="宋体"/>
        <charset val="134"/>
      </rPr>
      <t>四、年末滚存结余</t>
    </r>
  </si>
  <si>
    <t>表二十</t>
  </si>
  <si>
    <r>
      <rPr>
        <sz val="20"/>
        <color indexed="8"/>
        <rFont val="Times New Roman"/>
        <charset val="134"/>
      </rPr>
      <t>2020</t>
    </r>
    <r>
      <rPr>
        <sz val="20"/>
        <color indexed="8"/>
        <rFont val="方正小标宋简体"/>
        <charset val="134"/>
      </rPr>
      <t>年社会保险基金预算收入表</t>
    </r>
  </si>
  <si>
    <t>城乡居民基本养老保险基金</t>
  </si>
  <si>
    <t>城乡居民基本医疗保险基金</t>
  </si>
  <si>
    <t>表二十一</t>
  </si>
  <si>
    <r>
      <rPr>
        <sz val="20"/>
        <color indexed="8"/>
        <rFont val="Times New Roman"/>
        <charset val="134"/>
      </rPr>
      <t>2020</t>
    </r>
    <r>
      <rPr>
        <sz val="20"/>
        <color indexed="8"/>
        <rFont val="方正小标宋简体"/>
        <charset val="134"/>
      </rPr>
      <t>年社会保险基金预算支出表</t>
    </r>
  </si>
  <si>
    <r>
      <rPr>
        <sz val="12"/>
        <rFont val="黑体"/>
        <charset val="134"/>
      </rPr>
      <t>表二十二</t>
    </r>
  </si>
  <si>
    <r>
      <rPr>
        <sz val="20"/>
        <rFont val="Times New Roman"/>
        <charset val="134"/>
      </rPr>
      <t>2020</t>
    </r>
    <r>
      <rPr>
        <sz val="20"/>
        <rFont val="方正小标宋简体"/>
        <charset val="134"/>
      </rPr>
      <t>年地方政府债务还本付息预算表</t>
    </r>
  </si>
  <si>
    <r>
      <rPr>
        <sz val="11"/>
        <rFont val="仿宋_GB2312"/>
        <charset val="134"/>
      </rPr>
      <t>金额单位：万元</t>
    </r>
  </si>
  <si>
    <r>
      <rPr>
        <b/>
        <sz val="12"/>
        <rFont val="宋体"/>
        <charset val="134"/>
      </rPr>
      <t>序号</t>
    </r>
  </si>
  <si>
    <r>
      <rPr>
        <b/>
        <sz val="12"/>
        <rFont val="宋体"/>
        <charset val="134"/>
      </rPr>
      <t>单位</t>
    </r>
  </si>
  <si>
    <r>
      <rPr>
        <b/>
        <sz val="12"/>
        <rFont val="宋体"/>
        <charset val="134"/>
      </rPr>
      <t>本息合计</t>
    </r>
  </si>
  <si>
    <r>
      <rPr>
        <b/>
        <sz val="12"/>
        <rFont val="宋体"/>
        <charset val="134"/>
      </rPr>
      <t>债券到期还本</t>
    </r>
  </si>
  <si>
    <r>
      <rPr>
        <b/>
        <sz val="12"/>
        <rFont val="宋体"/>
        <charset val="134"/>
      </rPr>
      <t>债券付息</t>
    </r>
  </si>
  <si>
    <r>
      <rPr>
        <b/>
        <sz val="12"/>
        <rFont val="宋体"/>
        <charset val="134"/>
      </rPr>
      <t>政府隐性债务</t>
    </r>
    <r>
      <rPr>
        <b/>
        <sz val="12"/>
        <rFont val="宋体"/>
        <charset val="134"/>
      </rPr>
      <t>（实际到期）</t>
    </r>
  </si>
  <si>
    <r>
      <rPr>
        <b/>
        <sz val="12"/>
        <rFont val="宋体"/>
        <charset val="134"/>
      </rPr>
      <t>小计</t>
    </r>
  </si>
  <si>
    <r>
      <rPr>
        <b/>
        <sz val="12"/>
        <rFont val="宋体"/>
        <charset val="134"/>
      </rPr>
      <t>一般</t>
    </r>
  </si>
  <si>
    <r>
      <rPr>
        <b/>
        <sz val="12"/>
        <rFont val="宋体"/>
        <charset val="134"/>
      </rPr>
      <t>专项</t>
    </r>
  </si>
  <si>
    <r>
      <rPr>
        <b/>
        <sz val="12"/>
        <rFont val="宋体"/>
        <charset val="134"/>
      </rPr>
      <t>还本</t>
    </r>
  </si>
  <si>
    <r>
      <rPr>
        <b/>
        <sz val="12"/>
        <rFont val="宋体"/>
        <charset val="134"/>
      </rPr>
      <t>付息</t>
    </r>
  </si>
  <si>
    <r>
      <rPr>
        <b/>
        <sz val="12"/>
        <rFont val="宋体"/>
        <charset val="134"/>
      </rPr>
      <t>按化债方案任务数</t>
    </r>
  </si>
  <si>
    <r>
      <rPr>
        <sz val="12"/>
        <rFont val="宋体"/>
        <charset val="134"/>
      </rPr>
      <t>县财政局</t>
    </r>
  </si>
  <si>
    <r>
      <rPr>
        <sz val="12"/>
        <rFont val="宋体"/>
        <charset val="134"/>
      </rPr>
      <t>渌湘集团</t>
    </r>
  </si>
  <si>
    <r>
      <rPr>
        <sz val="12"/>
        <rFont val="宋体"/>
        <charset val="134"/>
      </rPr>
      <t>产业公司</t>
    </r>
  </si>
  <si>
    <r>
      <rPr>
        <b/>
        <sz val="12"/>
        <rFont val="宋体"/>
        <charset val="134"/>
      </rPr>
      <t>总合计</t>
    </r>
  </si>
  <si>
    <r>
      <rPr>
        <sz val="12"/>
        <rFont val="宋体"/>
        <charset val="134"/>
      </rPr>
      <t>备注：</t>
    </r>
    <r>
      <rPr>
        <sz val="12"/>
        <rFont val="Times New Roman"/>
        <charset val="134"/>
      </rPr>
      <t>1</t>
    </r>
    <r>
      <rPr>
        <sz val="12"/>
        <rFont val="宋体"/>
        <charset val="134"/>
      </rPr>
      <t>、中长期支出责任</t>
    </r>
    <r>
      <rPr>
        <sz val="12"/>
        <rFont val="Times New Roman"/>
        <charset val="134"/>
      </rPr>
      <t>2020</t>
    </r>
    <r>
      <rPr>
        <sz val="12"/>
        <rFont val="宋体"/>
        <charset val="134"/>
      </rPr>
      <t>年偿还计划：公路局</t>
    </r>
    <r>
      <rPr>
        <sz val="12"/>
        <rFont val="Times New Roman"/>
        <charset val="134"/>
      </rPr>
      <t>43.81</t>
    </r>
    <r>
      <rPr>
        <sz val="12"/>
        <rFont val="宋体"/>
        <charset val="134"/>
      </rPr>
      <t>万元，城管局</t>
    </r>
    <r>
      <rPr>
        <sz val="12"/>
        <rFont val="Times New Roman"/>
        <charset val="134"/>
      </rPr>
      <t>666.87</t>
    </r>
    <r>
      <rPr>
        <sz val="12"/>
        <rFont val="宋体"/>
        <charset val="134"/>
      </rPr>
      <t>万元，商粮局</t>
    </r>
    <r>
      <rPr>
        <sz val="12"/>
        <rFont val="Times New Roman"/>
        <charset val="134"/>
      </rPr>
      <t>1452.3</t>
    </r>
    <r>
      <rPr>
        <sz val="12"/>
        <rFont val="宋体"/>
        <charset val="134"/>
      </rPr>
      <t>万元，房产局</t>
    </r>
    <r>
      <rPr>
        <sz val="12"/>
        <rFont val="Times New Roman"/>
        <charset val="134"/>
      </rPr>
      <t>7837.02</t>
    </r>
    <r>
      <rPr>
        <sz val="12"/>
        <rFont val="宋体"/>
        <charset val="134"/>
      </rPr>
      <t>万元。</t>
    </r>
  </si>
  <si>
    <r>
      <rPr>
        <sz val="12"/>
        <rFont val="Times New Roman"/>
        <charset val="134"/>
      </rPr>
      <t xml:space="preserve">      2</t>
    </r>
    <r>
      <rPr>
        <sz val="12"/>
        <rFont val="宋体"/>
        <charset val="134"/>
      </rPr>
      <t>、</t>
    </r>
    <r>
      <rPr>
        <sz val="12"/>
        <rFont val="Times New Roman"/>
        <charset val="134"/>
      </rPr>
      <t>2020</t>
    </r>
    <r>
      <rPr>
        <sz val="12"/>
        <rFont val="宋体"/>
        <charset val="134"/>
      </rPr>
      <t>年我区到期一般债券</t>
    </r>
    <r>
      <rPr>
        <sz val="12"/>
        <rFont val="Times New Roman"/>
        <charset val="134"/>
      </rPr>
      <t>18775.91</t>
    </r>
    <r>
      <rPr>
        <sz val="12"/>
        <rFont val="宋体"/>
        <charset val="134"/>
      </rPr>
      <t>万元，计划发行再融资债券</t>
    </r>
    <r>
      <rPr>
        <sz val="12"/>
        <rFont val="Times New Roman"/>
        <charset val="134"/>
      </rPr>
      <t>18768</t>
    </r>
    <r>
      <rPr>
        <sz val="12"/>
        <rFont val="宋体"/>
        <charset val="134"/>
      </rPr>
      <t>万元，自有资金偿还</t>
    </r>
    <r>
      <rPr>
        <sz val="12"/>
        <rFont val="Times New Roman"/>
        <charset val="134"/>
      </rPr>
      <t>7.91</t>
    </r>
    <r>
      <rPr>
        <sz val="12"/>
        <rFont val="宋体"/>
        <charset val="134"/>
      </rPr>
      <t>万元。</t>
    </r>
  </si>
  <si>
    <t>表二十三</t>
  </si>
  <si>
    <t>2019年度地方政府债务限额及余额表</t>
  </si>
  <si>
    <t>单位：万元</t>
  </si>
  <si>
    <r>
      <rPr>
        <sz val="12"/>
        <rFont val="黑体"/>
        <charset val="134"/>
      </rPr>
      <t>表二十四</t>
    </r>
  </si>
  <si>
    <r>
      <rPr>
        <sz val="16"/>
        <rFont val="Times New Roman"/>
        <charset val="134"/>
      </rPr>
      <t>2019</t>
    </r>
    <r>
      <rPr>
        <sz val="16"/>
        <rFont val="方正小标宋简体"/>
        <charset val="134"/>
      </rPr>
      <t>年度地方政府债券发行及还本付息情况表</t>
    </r>
  </si>
  <si>
    <r>
      <rPr>
        <sz val="12"/>
        <rFont val="宋体"/>
        <charset val="134"/>
      </rPr>
      <t>一般债务转贷收入</t>
    </r>
  </si>
  <si>
    <r>
      <rPr>
        <sz val="12"/>
        <rFont val="宋体"/>
        <charset val="134"/>
      </rPr>
      <t>一般债务还本付息</t>
    </r>
  </si>
  <si>
    <r>
      <rPr>
        <sz val="12"/>
        <rFont val="宋体"/>
        <charset val="134"/>
      </rPr>
      <t>专项债务转贷收入</t>
    </r>
  </si>
  <si>
    <r>
      <rPr>
        <sz val="12"/>
        <rFont val="宋体"/>
        <charset val="134"/>
      </rPr>
      <t>专项债务还本付息</t>
    </r>
  </si>
  <si>
    <r>
      <rPr>
        <sz val="12"/>
        <rFont val="宋体"/>
        <charset val="134"/>
      </rPr>
      <t>置换一般债券收入</t>
    </r>
  </si>
  <si>
    <r>
      <rPr>
        <sz val="12"/>
        <rFont val="宋体"/>
        <charset val="134"/>
      </rPr>
      <t>新增一般债券收入</t>
    </r>
  </si>
  <si>
    <r>
      <rPr>
        <sz val="12"/>
        <rFont val="宋体"/>
        <charset val="134"/>
      </rPr>
      <t>一般债务还本</t>
    </r>
  </si>
  <si>
    <r>
      <rPr>
        <sz val="12"/>
        <rFont val="宋体"/>
        <charset val="134"/>
      </rPr>
      <t>付息</t>
    </r>
  </si>
  <si>
    <r>
      <rPr>
        <sz val="12"/>
        <rFont val="宋体"/>
        <charset val="134"/>
      </rPr>
      <t>置换专项债券收入</t>
    </r>
  </si>
  <si>
    <r>
      <rPr>
        <sz val="12"/>
        <rFont val="宋体"/>
        <charset val="134"/>
      </rPr>
      <t>新增专项债券收入</t>
    </r>
  </si>
  <si>
    <r>
      <rPr>
        <sz val="12"/>
        <rFont val="宋体"/>
        <charset val="134"/>
      </rPr>
      <t>专项债务还本</t>
    </r>
  </si>
  <si>
    <t>表二十五</t>
  </si>
  <si>
    <t>2020年地方政府债券资金使用安排情况表</t>
  </si>
  <si>
    <t>新增一般债券转贷收入使用安排</t>
  </si>
  <si>
    <t>新增专项债券转贷收入使用安排</t>
  </si>
  <si>
    <r>
      <rPr>
        <sz val="12"/>
        <rFont val="宋体"/>
        <charset val="134"/>
      </rPr>
      <t>注：省厅未提前下达2</t>
    </r>
    <r>
      <rPr>
        <sz val="12"/>
        <rFont val="宋体"/>
        <charset val="134"/>
      </rPr>
      <t>020年度债券限额，年初预算无安排，纳入调整预算安排。</t>
    </r>
  </si>
  <si>
    <t>表二十六</t>
  </si>
  <si>
    <t>2020年财政扶贫资金安排情况表</t>
  </si>
  <si>
    <t>金额单位：万元</t>
  </si>
  <si>
    <t>序号</t>
  </si>
  <si>
    <t>项目名称</t>
  </si>
  <si>
    <t>金额</t>
  </si>
  <si>
    <t>备注</t>
  </si>
  <si>
    <t>2020年财政扶贫专项经费</t>
  </si>
  <si>
    <r>
      <rPr>
        <sz val="12"/>
        <rFont val="黑体"/>
        <charset val="134"/>
      </rPr>
      <t>表二十七</t>
    </r>
  </si>
  <si>
    <r>
      <rPr>
        <sz val="16"/>
        <rFont val="Times New Roman"/>
        <charset val="134"/>
      </rPr>
      <t>2020</t>
    </r>
    <r>
      <rPr>
        <sz val="16"/>
        <rFont val="黑体"/>
        <charset val="134"/>
      </rPr>
      <t>年财政扶贫资金安排分配情况表</t>
    </r>
  </si>
  <si>
    <r>
      <rPr>
        <sz val="12"/>
        <rFont val="宋体"/>
        <charset val="134"/>
      </rPr>
      <t>序号</t>
    </r>
  </si>
  <si>
    <r>
      <rPr>
        <sz val="12"/>
        <rFont val="宋体"/>
        <charset val="134"/>
      </rPr>
      <t>预算单位</t>
    </r>
  </si>
  <si>
    <r>
      <rPr>
        <sz val="12"/>
        <rFont val="宋体"/>
        <charset val="134"/>
      </rPr>
      <t>预算金额</t>
    </r>
  </si>
  <si>
    <r>
      <rPr>
        <sz val="12"/>
        <rFont val="宋体"/>
        <charset val="134"/>
      </rPr>
      <t>内容</t>
    </r>
  </si>
  <si>
    <r>
      <rPr>
        <sz val="12"/>
        <rFont val="宋体"/>
        <charset val="134"/>
      </rPr>
      <t>扶贫办</t>
    </r>
  </si>
  <si>
    <r>
      <rPr>
        <sz val="12"/>
        <rFont val="宋体"/>
        <charset val="134"/>
      </rPr>
      <t>工作队项目扶贫、贫困村基础设施建设、星级创建等</t>
    </r>
  </si>
  <si>
    <r>
      <rPr>
        <sz val="12"/>
        <rFont val="宋体"/>
        <charset val="134"/>
      </rPr>
      <t>农业局</t>
    </r>
  </si>
  <si>
    <r>
      <rPr>
        <sz val="12"/>
        <rFont val="宋体"/>
        <charset val="134"/>
      </rPr>
      <t>产业扶贫</t>
    </r>
  </si>
  <si>
    <r>
      <rPr>
        <sz val="12"/>
        <rFont val="宋体"/>
        <charset val="134"/>
      </rPr>
      <t>住建局</t>
    </r>
  </si>
  <si>
    <r>
      <rPr>
        <sz val="12"/>
        <rFont val="宋体"/>
        <charset val="134"/>
      </rPr>
      <t>四类房维修改造</t>
    </r>
  </si>
  <si>
    <r>
      <rPr>
        <sz val="12"/>
        <rFont val="宋体"/>
        <charset val="134"/>
      </rPr>
      <t>医保局</t>
    </r>
  </si>
  <si>
    <r>
      <rPr>
        <sz val="12"/>
        <rFont val="宋体"/>
        <charset val="134"/>
      </rPr>
      <t>贫困户医疗保障兜底</t>
    </r>
  </si>
  <si>
    <r>
      <rPr>
        <sz val="12"/>
        <rFont val="宋体"/>
        <charset val="134"/>
      </rPr>
      <t>电视台</t>
    </r>
  </si>
  <si>
    <r>
      <rPr>
        <sz val="12"/>
        <rFont val="宋体"/>
        <charset val="134"/>
      </rPr>
      <t>扶贫政策宣传</t>
    </r>
  </si>
  <si>
    <r>
      <rPr>
        <sz val="12"/>
        <rFont val="黑体"/>
        <charset val="134"/>
      </rPr>
      <t>表二十八</t>
    </r>
  </si>
  <si>
    <r>
      <rPr>
        <sz val="20"/>
        <rFont val="Times New Roman"/>
        <charset val="134"/>
      </rPr>
      <t>2020</t>
    </r>
    <r>
      <rPr>
        <sz val="20"/>
        <rFont val="方正小标宋简体"/>
        <charset val="134"/>
      </rPr>
      <t>年</t>
    </r>
    <r>
      <rPr>
        <sz val="20"/>
        <rFont val="Times New Roman"/>
        <charset val="134"/>
      </rPr>
      <t>“</t>
    </r>
    <r>
      <rPr>
        <sz val="20"/>
        <rFont val="方正小标宋简体"/>
        <charset val="134"/>
      </rPr>
      <t>三公</t>
    </r>
    <r>
      <rPr>
        <sz val="20"/>
        <rFont val="Times New Roman"/>
        <charset val="134"/>
      </rPr>
      <t>”</t>
    </r>
    <r>
      <rPr>
        <sz val="20"/>
        <rFont val="方正小标宋简体"/>
        <charset val="134"/>
      </rPr>
      <t>经费财政拨款预算表</t>
    </r>
  </si>
  <si>
    <r>
      <rPr>
        <sz val="9"/>
        <rFont val="宋体"/>
        <charset val="134"/>
      </rPr>
      <t>单位：万元</t>
    </r>
  </si>
  <si>
    <r>
      <rPr>
        <sz val="9"/>
        <rFont val="宋体"/>
        <charset val="134"/>
      </rPr>
      <t>单位</t>
    </r>
  </si>
  <si>
    <r>
      <rPr>
        <sz val="9"/>
        <rFont val="Times New Roman"/>
        <charset val="134"/>
      </rPr>
      <t>2019</t>
    </r>
    <r>
      <rPr>
        <sz val="9"/>
        <rFont val="宋体"/>
        <charset val="134"/>
      </rPr>
      <t>年</t>
    </r>
    <r>
      <rPr>
        <sz val="9"/>
        <rFont val="Times New Roman"/>
        <charset val="134"/>
      </rPr>
      <t>“</t>
    </r>
    <r>
      <rPr>
        <sz val="9"/>
        <rFont val="宋体"/>
        <charset val="134"/>
      </rPr>
      <t>三公</t>
    </r>
    <r>
      <rPr>
        <sz val="9"/>
        <rFont val="Times New Roman"/>
        <charset val="134"/>
      </rPr>
      <t>”</t>
    </r>
    <r>
      <rPr>
        <sz val="9"/>
        <rFont val="宋体"/>
        <charset val="134"/>
      </rPr>
      <t>经费执行情况</t>
    </r>
  </si>
  <si>
    <r>
      <rPr>
        <sz val="9"/>
        <rFont val="Times New Roman"/>
        <charset val="134"/>
      </rPr>
      <t>2020</t>
    </r>
    <r>
      <rPr>
        <sz val="9"/>
        <rFont val="宋体"/>
        <charset val="134"/>
      </rPr>
      <t>年</t>
    </r>
    <r>
      <rPr>
        <sz val="9"/>
        <rFont val="Times New Roman"/>
        <charset val="134"/>
      </rPr>
      <t>“</t>
    </r>
    <r>
      <rPr>
        <sz val="9"/>
        <rFont val="宋体"/>
        <charset val="134"/>
      </rPr>
      <t>三公</t>
    </r>
    <r>
      <rPr>
        <sz val="9"/>
        <rFont val="Times New Roman"/>
        <charset val="134"/>
      </rPr>
      <t>”</t>
    </r>
    <r>
      <rPr>
        <sz val="9"/>
        <rFont val="宋体"/>
        <charset val="134"/>
      </rPr>
      <t>经费财政拨款预算</t>
    </r>
  </si>
  <si>
    <r>
      <rPr>
        <sz val="9"/>
        <rFont val="宋体"/>
        <charset val="134"/>
      </rPr>
      <t>备注</t>
    </r>
  </si>
  <si>
    <r>
      <rPr>
        <sz val="9"/>
        <rFont val="宋体"/>
        <charset val="134"/>
      </rPr>
      <t>合计</t>
    </r>
  </si>
  <si>
    <r>
      <rPr>
        <sz val="9"/>
        <rFont val="宋体"/>
        <charset val="134"/>
      </rPr>
      <t>因公出国（境）费</t>
    </r>
  </si>
  <si>
    <r>
      <rPr>
        <sz val="9"/>
        <rFont val="宋体"/>
        <charset val="134"/>
      </rPr>
      <t>公务用车购置费</t>
    </r>
  </si>
  <si>
    <r>
      <rPr>
        <sz val="9"/>
        <rFont val="宋体"/>
        <charset val="134"/>
      </rPr>
      <t>公务用车运行费</t>
    </r>
  </si>
  <si>
    <r>
      <rPr>
        <sz val="9"/>
        <rFont val="宋体"/>
        <charset val="134"/>
      </rPr>
      <t>公务接待费</t>
    </r>
  </si>
  <si>
    <r>
      <rPr>
        <sz val="9"/>
        <rFont val="宋体"/>
        <charset val="134"/>
      </rPr>
      <t>其中：财政拨款支出</t>
    </r>
  </si>
  <si>
    <r>
      <rPr>
        <sz val="9"/>
        <rFont val="宋体"/>
        <charset val="134"/>
      </rPr>
      <t>渌口区</t>
    </r>
  </si>
</sst>
</file>

<file path=xl/styles.xml><?xml version="1.0" encoding="utf-8"?>
<styleSheet xmlns="http://schemas.openxmlformats.org/spreadsheetml/2006/main">
  <numFmts count="14">
    <numFmt numFmtId="41" formatCode="_ * #,##0_ ;_ * \-#,##0_ ;_ * &quot;-&quot;_ ;_ @_ "/>
    <numFmt numFmtId="44" formatCode="_ &quot;￥&quot;* #,##0.00_ ;_ &quot;￥&quot;* \-#,##0.00_ ;_ &quot;￥&quot;* &quot;-&quot;??_ ;_ @_ "/>
    <numFmt numFmtId="42" formatCode="_ &quot;￥&quot;* #,##0_ ;_ &quot;￥&quot;* \-#,##0_ ;_ &quot;￥&quot;* &quot;-&quot;_ ;_ @_ "/>
    <numFmt numFmtId="176" formatCode="0_ ;[Red]\-0\ "/>
    <numFmt numFmtId="43" formatCode="_ * #,##0.00_ ;_ * \-#,##0.00_ ;_ * &quot;-&quot;??_ ;_ @_ "/>
    <numFmt numFmtId="177" formatCode="_ \¥* #,##0_ ;_ \¥* \-#,##0_ ;_ \¥* &quot;-&quot;_ ;_ @_ "/>
    <numFmt numFmtId="178" formatCode="_ \¥* #,##0.00_ ;_ \¥* \-#,##0.00_ ;_ \¥* &quot;-&quot;??_ ;_ @_ "/>
    <numFmt numFmtId="179" formatCode="0.00_ "/>
    <numFmt numFmtId="180" formatCode="0.00_);[Red]\(0.00\)"/>
    <numFmt numFmtId="181" formatCode="0_ "/>
    <numFmt numFmtId="182" formatCode="#,##0.00_ ;\-#,##0.00;;"/>
    <numFmt numFmtId="183" formatCode="0.0%"/>
    <numFmt numFmtId="184" formatCode="0.0_ "/>
    <numFmt numFmtId="185" formatCode="0_);[Red]\(0\)"/>
  </numFmts>
  <fonts count="74">
    <font>
      <sz val="12"/>
      <name val="宋体"/>
      <charset val="134"/>
    </font>
    <font>
      <sz val="12"/>
      <name val="Times New Roman"/>
      <charset val="134"/>
    </font>
    <font>
      <sz val="20"/>
      <name val="Times New Roman"/>
      <charset val="134"/>
    </font>
    <font>
      <sz val="9"/>
      <name val="Times New Roman"/>
      <charset val="134"/>
    </font>
    <font>
      <sz val="10"/>
      <name val="Times New Roman"/>
      <charset val="134"/>
    </font>
    <font>
      <sz val="16"/>
      <name val="Times New Roman"/>
      <charset val="134"/>
    </font>
    <font>
      <sz val="12"/>
      <name val="黑体"/>
      <charset val="134"/>
    </font>
    <font>
      <sz val="18"/>
      <name val="方正小标宋简体"/>
      <charset val="134"/>
    </font>
    <font>
      <sz val="12"/>
      <name val="宋体"/>
      <charset val="134"/>
    </font>
    <font>
      <sz val="16"/>
      <name val="方正小标宋简体"/>
      <charset val="134"/>
    </font>
    <font>
      <b/>
      <sz val="16"/>
      <name val="Times New Roman"/>
      <charset val="134"/>
    </font>
    <font>
      <b/>
      <sz val="12"/>
      <name val="Times New Roman"/>
      <charset val="134"/>
    </font>
    <font>
      <sz val="11"/>
      <name val="Times New Roman"/>
      <charset val="134"/>
    </font>
    <font>
      <b/>
      <sz val="12"/>
      <name val="宋体"/>
      <charset val="134"/>
    </font>
    <font>
      <sz val="20"/>
      <color indexed="8"/>
      <name val="Times New Roman"/>
      <charset val="134"/>
    </font>
    <font>
      <sz val="12"/>
      <color indexed="8"/>
      <name val="Times New Roman"/>
      <charset val="134"/>
    </font>
    <font>
      <sz val="12"/>
      <color indexed="8"/>
      <name val="宋体"/>
      <charset val="134"/>
    </font>
    <font>
      <b/>
      <sz val="11"/>
      <name val="Times New Roman"/>
      <charset val="134"/>
    </font>
    <font>
      <sz val="11"/>
      <name val="宋体"/>
      <charset val="134"/>
    </font>
    <font>
      <sz val="10"/>
      <name val="宋体"/>
      <charset val="134"/>
    </font>
    <font>
      <b/>
      <sz val="14"/>
      <name val="Times New Roman"/>
      <charset val="134"/>
    </font>
    <font>
      <sz val="11"/>
      <color theme="1"/>
      <name val="Times New Roman"/>
      <charset val="134"/>
    </font>
    <font>
      <sz val="12"/>
      <color rgb="FFFF0000"/>
      <name val="Times New Roman"/>
      <charset val="134"/>
    </font>
    <font>
      <sz val="18"/>
      <name val="Times New Roman"/>
      <charset val="134"/>
    </font>
    <font>
      <b/>
      <sz val="9"/>
      <name val="Times New Roman"/>
      <charset val="134"/>
    </font>
    <font>
      <sz val="9"/>
      <color rgb="FFFF0000"/>
      <name val="Times New Roman"/>
      <charset val="134"/>
    </font>
    <font>
      <sz val="11"/>
      <name val="黑体"/>
      <charset val="134"/>
    </font>
    <font>
      <b/>
      <sz val="11"/>
      <name val="黑体"/>
      <charset val="134"/>
    </font>
    <font>
      <sz val="10"/>
      <color rgb="FFFF0000"/>
      <name val="Times New Roman"/>
      <charset val="134"/>
    </font>
    <font>
      <b/>
      <sz val="11"/>
      <name val="宋体"/>
      <charset val="134"/>
    </font>
    <font>
      <sz val="12"/>
      <color theme="1"/>
      <name val="Times New Roman"/>
      <charset val="134"/>
    </font>
    <font>
      <sz val="11"/>
      <color rgb="FFFF0000"/>
      <name val="Times New Roman"/>
      <charset val="134"/>
    </font>
    <font>
      <sz val="16"/>
      <name val="黑体"/>
      <charset val="134"/>
    </font>
    <font>
      <sz val="14"/>
      <name val="宋体"/>
      <charset val="134"/>
    </font>
    <font>
      <b/>
      <sz val="24"/>
      <name val="黑体"/>
      <charset val="134"/>
    </font>
    <font>
      <sz val="18"/>
      <name val="黑体"/>
      <charset val="134"/>
    </font>
    <font>
      <sz val="16"/>
      <name val="楷体_GB2312"/>
      <charset val="134"/>
    </font>
    <font>
      <sz val="48"/>
      <name val="黑体"/>
      <charset val="134"/>
    </font>
    <font>
      <sz val="22"/>
      <name val="楷体_GB2312"/>
      <charset val="134"/>
    </font>
    <font>
      <sz val="11"/>
      <color theme="1"/>
      <name val="宋体"/>
      <charset val="0"/>
      <scheme val="minor"/>
    </font>
    <font>
      <u/>
      <sz val="11"/>
      <color rgb="FF0000FF"/>
      <name val="宋体"/>
      <charset val="0"/>
      <scheme val="minor"/>
    </font>
    <font>
      <sz val="11"/>
      <color indexed="20"/>
      <name val="宋体"/>
      <charset val="134"/>
    </font>
    <font>
      <sz val="11"/>
      <color theme="1"/>
      <name val="宋体"/>
      <charset val="134"/>
      <scheme val="minor"/>
    </font>
    <font>
      <sz val="11"/>
      <color theme="0"/>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sz val="9"/>
      <name val="宋体"/>
      <charset val="134"/>
    </font>
    <font>
      <b/>
      <sz val="11"/>
      <color rgb="FFFFFFFF"/>
      <name val="宋体"/>
      <charset val="0"/>
      <scheme val="minor"/>
    </font>
    <font>
      <u/>
      <sz val="11"/>
      <color rgb="FF800080"/>
      <name val="宋体"/>
      <charset val="0"/>
      <scheme val="minor"/>
    </font>
    <font>
      <b/>
      <sz val="13"/>
      <color theme="3"/>
      <name val="宋体"/>
      <charset val="134"/>
      <scheme val="minor"/>
    </font>
    <font>
      <sz val="11"/>
      <color rgb="FFFA7D00"/>
      <name val="宋体"/>
      <charset val="0"/>
      <scheme val="minor"/>
    </font>
    <font>
      <b/>
      <sz val="11"/>
      <color theme="3"/>
      <name val="宋体"/>
      <charset val="134"/>
      <scheme val="minor"/>
    </font>
    <font>
      <b/>
      <sz val="11"/>
      <color rgb="FFFA7D00"/>
      <name val="宋体"/>
      <charset val="0"/>
      <scheme val="minor"/>
    </font>
    <font>
      <b/>
      <sz val="15"/>
      <color theme="3"/>
      <name val="宋体"/>
      <charset val="134"/>
      <scheme val="minor"/>
    </font>
    <font>
      <b/>
      <sz val="11"/>
      <color theme="1"/>
      <name val="宋体"/>
      <charset val="0"/>
      <scheme val="minor"/>
    </font>
    <font>
      <sz val="11"/>
      <color rgb="FFFF0000"/>
      <name val="宋体"/>
      <charset val="0"/>
      <scheme val="minor"/>
    </font>
    <font>
      <sz val="11"/>
      <color theme="1"/>
      <name val="宋体"/>
      <charset val="134"/>
      <scheme val="minor"/>
    </font>
    <font>
      <sz val="12"/>
      <color indexed="20"/>
      <name val="宋体"/>
      <charset val="134"/>
    </font>
    <font>
      <b/>
      <sz val="11"/>
      <color rgb="FF3F3F3F"/>
      <name val="宋体"/>
      <charset val="0"/>
      <scheme val="minor"/>
    </font>
    <font>
      <i/>
      <sz val="11"/>
      <color rgb="FF7F7F7F"/>
      <name val="宋体"/>
      <charset val="0"/>
      <scheme val="minor"/>
    </font>
    <font>
      <sz val="12"/>
      <color indexed="17"/>
      <name val="宋体"/>
      <charset val="134"/>
    </font>
    <font>
      <sz val="11"/>
      <color rgb="FF9C6500"/>
      <name val="宋体"/>
      <charset val="0"/>
      <scheme val="minor"/>
    </font>
    <font>
      <sz val="11"/>
      <color theme="1"/>
      <name val="宋体"/>
      <charset val="134"/>
      <scheme val="minor"/>
    </font>
    <font>
      <sz val="11"/>
      <color indexed="17"/>
      <name val="宋体"/>
      <charset val="134"/>
    </font>
    <font>
      <sz val="10"/>
      <name val="Helv"/>
      <charset val="134"/>
    </font>
    <font>
      <sz val="20"/>
      <name val="方正小标宋简体"/>
      <charset val="134"/>
    </font>
    <font>
      <sz val="11"/>
      <name val="仿宋_GB2312"/>
      <charset val="134"/>
    </font>
    <font>
      <sz val="20"/>
      <color indexed="8"/>
      <name val="方正小标宋简体"/>
      <charset val="134"/>
    </font>
    <font>
      <b/>
      <sz val="16"/>
      <name val="黑体"/>
      <charset val="134"/>
    </font>
    <font>
      <b/>
      <sz val="14"/>
      <name val="宋体"/>
      <charset val="134"/>
    </font>
    <font>
      <sz val="11"/>
      <color theme="1"/>
      <name val="宋体"/>
      <charset val="134"/>
    </font>
    <font>
      <b/>
      <sz val="9"/>
      <name val="宋体"/>
      <charset val="134"/>
    </font>
  </fonts>
  <fills count="3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
        <bgColor indexed="64"/>
      </patternFill>
    </fill>
    <fill>
      <patternFill patternType="solid">
        <fgColor theme="3"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indexed="45"/>
        <bgColor indexed="64"/>
      </patternFill>
    </fill>
    <fill>
      <patternFill patternType="solid">
        <fgColor theme="6"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7"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indexed="42"/>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auto="1"/>
      </top>
      <bottom style="thin">
        <color indexed="8"/>
      </bottom>
      <diagonal/>
    </border>
    <border>
      <left style="thin">
        <color auto="1"/>
      </left>
      <right style="thin">
        <color auto="1"/>
      </right>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86">
    <xf numFmtId="0" fontId="0" fillId="0" borderId="0"/>
    <xf numFmtId="42" fontId="42" fillId="0" borderId="0" applyFont="0" applyFill="0" applyBorder="0" applyAlignment="0" applyProtection="0">
      <alignment vertical="center"/>
    </xf>
    <xf numFmtId="0" fontId="39" fillId="6" borderId="0" applyNumberFormat="0" applyBorder="0" applyAlignment="0" applyProtection="0">
      <alignment vertical="center"/>
    </xf>
    <xf numFmtId="0" fontId="46" fillId="14" borderId="19" applyNumberFormat="0" applyAlignment="0" applyProtection="0">
      <alignment vertical="center"/>
    </xf>
    <xf numFmtId="44" fontId="42" fillId="0" borderId="0" applyFont="0" applyFill="0" applyBorder="0" applyAlignment="0" applyProtection="0">
      <alignment vertical="center"/>
    </xf>
    <xf numFmtId="0" fontId="41" fillId="8" borderId="0" applyNumberFormat="0" applyBorder="0" applyAlignment="0" applyProtection="0">
      <alignment vertical="center"/>
    </xf>
    <xf numFmtId="41" fontId="42" fillId="0" borderId="0" applyFont="0" applyFill="0" applyBorder="0" applyAlignment="0" applyProtection="0">
      <alignment vertical="center"/>
    </xf>
    <xf numFmtId="0" fontId="39" fillId="9" borderId="0" applyNumberFormat="0" applyBorder="0" applyAlignment="0" applyProtection="0">
      <alignment vertical="center"/>
    </xf>
    <xf numFmtId="0" fontId="47" fillId="15" borderId="0" applyNumberFormat="0" applyBorder="0" applyAlignment="0" applyProtection="0">
      <alignment vertical="center"/>
    </xf>
    <xf numFmtId="43" fontId="42" fillId="0" borderId="0" applyFont="0" applyFill="0" applyBorder="0" applyAlignment="0" applyProtection="0">
      <alignment vertical="center"/>
    </xf>
    <xf numFmtId="0" fontId="43" fillId="18" borderId="0" applyNumberFormat="0" applyBorder="0" applyAlignment="0" applyProtection="0">
      <alignment vertical="center"/>
    </xf>
    <xf numFmtId="0" fontId="40" fillId="0" borderId="0" applyNumberFormat="0" applyFill="0" applyBorder="0" applyAlignment="0" applyProtection="0">
      <alignment vertical="center"/>
    </xf>
    <xf numFmtId="9" fontId="8" fillId="0" borderId="0" applyFont="0" applyFill="0" applyBorder="0" applyAlignment="0" applyProtection="0">
      <alignment vertical="center"/>
    </xf>
    <xf numFmtId="0" fontId="50" fillId="0" borderId="0" applyNumberForma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42" fillId="20" borderId="24" applyNumberFormat="0" applyFont="0" applyAlignment="0" applyProtection="0">
      <alignment vertical="center"/>
    </xf>
    <xf numFmtId="0" fontId="43" fillId="21" borderId="0" applyNumberFormat="0" applyBorder="0" applyAlignment="0" applyProtection="0">
      <alignment vertical="center"/>
    </xf>
    <xf numFmtId="0" fontId="53"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8" fillId="0" borderId="0"/>
    <xf numFmtId="0" fontId="45" fillId="0" borderId="0" applyNumberFormat="0" applyFill="0" applyBorder="0" applyAlignment="0" applyProtection="0">
      <alignment vertical="center"/>
    </xf>
    <xf numFmtId="0" fontId="58" fillId="0" borderId="0"/>
    <xf numFmtId="0" fontId="61" fillId="0" borderId="0" applyNumberFormat="0" applyFill="0" applyBorder="0" applyAlignment="0" applyProtection="0">
      <alignment vertical="center"/>
    </xf>
    <xf numFmtId="9" fontId="8" fillId="0" borderId="0" applyFont="0" applyFill="0" applyBorder="0" applyAlignment="0" applyProtection="0">
      <alignment vertical="center"/>
    </xf>
    <xf numFmtId="0" fontId="55" fillId="0" borderId="21" applyNumberFormat="0" applyFill="0" applyAlignment="0" applyProtection="0">
      <alignment vertical="center"/>
    </xf>
    <xf numFmtId="0" fontId="51" fillId="0" borderId="21" applyNumberFormat="0" applyFill="0" applyAlignment="0" applyProtection="0">
      <alignment vertical="center"/>
    </xf>
    <xf numFmtId="0" fontId="43" fillId="23" borderId="0" applyNumberFormat="0" applyBorder="0" applyAlignment="0" applyProtection="0">
      <alignment vertical="center"/>
    </xf>
    <xf numFmtId="177" fontId="8" fillId="0" borderId="0" applyFont="0" applyFill="0" applyBorder="0" applyAlignment="0" applyProtection="0">
      <alignment vertical="center"/>
    </xf>
    <xf numFmtId="0" fontId="53" fillId="0" borderId="23" applyNumberFormat="0" applyFill="0" applyAlignment="0" applyProtection="0">
      <alignment vertical="center"/>
    </xf>
    <xf numFmtId="0" fontId="8" fillId="0" borderId="0" applyProtection="0"/>
    <xf numFmtId="0" fontId="43" fillId="26" borderId="0" applyNumberFormat="0" applyBorder="0" applyAlignment="0" applyProtection="0">
      <alignment vertical="center"/>
    </xf>
    <xf numFmtId="0" fontId="60" fillId="22" borderId="26" applyNumberFormat="0" applyAlignment="0" applyProtection="0">
      <alignment vertical="center"/>
    </xf>
    <xf numFmtId="0" fontId="54" fillId="22" borderId="19" applyNumberFormat="0" applyAlignment="0" applyProtection="0">
      <alignment vertical="center"/>
    </xf>
    <xf numFmtId="0" fontId="49" fillId="17" borderId="20" applyNumberFormat="0" applyAlignment="0" applyProtection="0">
      <alignment vertical="center"/>
    </xf>
    <xf numFmtId="0" fontId="39" fillId="7" borderId="0" applyNumberFormat="0" applyBorder="0" applyAlignment="0" applyProtection="0">
      <alignment vertical="center"/>
    </xf>
    <xf numFmtId="0" fontId="43" fillId="27" borderId="0" applyNumberFormat="0" applyBorder="0" applyAlignment="0" applyProtection="0">
      <alignment vertical="center"/>
    </xf>
    <xf numFmtId="0" fontId="52" fillId="0" borderId="22" applyNumberFormat="0" applyFill="0" applyAlignment="0" applyProtection="0">
      <alignment vertical="center"/>
    </xf>
    <xf numFmtId="0" fontId="56" fillId="0" borderId="25" applyNumberFormat="0" applyFill="0" applyAlignment="0" applyProtection="0">
      <alignment vertical="center"/>
    </xf>
    <xf numFmtId="0" fontId="44" fillId="12" borderId="0" applyNumberFormat="0" applyBorder="0" applyAlignment="0" applyProtection="0">
      <alignment vertical="center"/>
    </xf>
    <xf numFmtId="0" fontId="63" fillId="28" borderId="0" applyNumberFormat="0" applyBorder="0" applyAlignment="0" applyProtection="0">
      <alignment vertical="center"/>
    </xf>
    <xf numFmtId="0" fontId="39" fillId="11" borderId="0" applyNumberFormat="0" applyBorder="0" applyAlignment="0" applyProtection="0">
      <alignment vertical="center"/>
    </xf>
    <xf numFmtId="0" fontId="43" fillId="29" borderId="0" applyNumberFormat="0" applyBorder="0" applyAlignment="0" applyProtection="0">
      <alignment vertical="center"/>
    </xf>
    <xf numFmtId="0" fontId="8" fillId="0" borderId="0">
      <alignment vertical="center"/>
    </xf>
    <xf numFmtId="0" fontId="59" fillId="8"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9" fillId="25"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39" fillId="16" borderId="0" applyNumberFormat="0" applyBorder="0" applyAlignment="0" applyProtection="0">
      <alignment vertical="center"/>
    </xf>
    <xf numFmtId="0" fontId="39" fillId="13" borderId="0" applyNumberFormat="0" applyBorder="0" applyAlignment="0" applyProtection="0">
      <alignment vertical="center"/>
    </xf>
    <xf numFmtId="0" fontId="43" fillId="35" borderId="0" applyNumberFormat="0" applyBorder="0" applyAlignment="0" applyProtection="0">
      <alignment vertical="center"/>
    </xf>
    <xf numFmtId="0" fontId="8" fillId="0" borderId="0">
      <alignment vertical="center"/>
    </xf>
    <xf numFmtId="0" fontId="39" fillId="36" borderId="0" applyNumberFormat="0" applyBorder="0" applyAlignment="0" applyProtection="0">
      <alignment vertical="center"/>
    </xf>
    <xf numFmtId="0" fontId="43" fillId="37" borderId="0" applyNumberFormat="0" applyBorder="0" applyAlignment="0" applyProtection="0">
      <alignment vertical="center"/>
    </xf>
    <xf numFmtId="0" fontId="43" fillId="10" borderId="0" applyNumberFormat="0" applyBorder="0" applyAlignment="0" applyProtection="0">
      <alignment vertical="center"/>
    </xf>
    <xf numFmtId="0" fontId="8" fillId="0" borderId="0">
      <alignment vertical="center"/>
    </xf>
    <xf numFmtId="0" fontId="48" fillId="0" borderId="0"/>
    <xf numFmtId="0" fontId="62" fillId="24" borderId="0" applyNumberFormat="0" applyBorder="0" applyAlignment="0" applyProtection="0">
      <alignment vertical="center"/>
    </xf>
    <xf numFmtId="0" fontId="39" fillId="19" borderId="0" applyNumberFormat="0" applyBorder="0" applyAlignment="0" applyProtection="0">
      <alignment vertical="center"/>
    </xf>
    <xf numFmtId="0" fontId="48" fillId="0" borderId="0"/>
    <xf numFmtId="0" fontId="43" fillId="38" borderId="0" applyNumberFormat="0" applyBorder="0" applyAlignment="0" applyProtection="0">
      <alignment vertical="center"/>
    </xf>
    <xf numFmtId="0" fontId="8" fillId="0" borderId="0"/>
    <xf numFmtId="9" fontId="8" fillId="0" borderId="0" applyFont="0" applyFill="0" applyBorder="0" applyAlignment="0" applyProtection="0">
      <alignment vertical="center"/>
    </xf>
    <xf numFmtId="0" fontId="8" fillId="0" borderId="0"/>
    <xf numFmtId="0" fontId="8" fillId="0" borderId="0">
      <alignment vertical="center"/>
    </xf>
    <xf numFmtId="0" fontId="8" fillId="0" borderId="0">
      <alignment vertical="center"/>
    </xf>
    <xf numFmtId="0" fontId="64" fillId="0" borderId="0"/>
    <xf numFmtId="0" fontId="8" fillId="0" borderId="0">
      <alignment vertical="center"/>
    </xf>
    <xf numFmtId="0" fontId="8" fillId="0" borderId="0">
      <alignment vertical="center"/>
    </xf>
    <xf numFmtId="0" fontId="8" fillId="0" borderId="0"/>
    <xf numFmtId="0" fontId="65" fillId="24" borderId="0" applyNumberFormat="0" applyBorder="0" applyAlignment="0" applyProtection="0">
      <alignment vertical="center"/>
    </xf>
    <xf numFmtId="0" fontId="8" fillId="0" borderId="0"/>
    <xf numFmtId="0" fontId="8" fillId="0" borderId="0">
      <alignment vertical="center"/>
    </xf>
    <xf numFmtId="0" fontId="8" fillId="0" borderId="0"/>
    <xf numFmtId="0" fontId="8" fillId="0" borderId="0"/>
    <xf numFmtId="0" fontId="19" fillId="0" borderId="0"/>
    <xf numFmtId="0" fontId="58" fillId="0" borderId="0"/>
    <xf numFmtId="0" fontId="58" fillId="0" borderId="0"/>
    <xf numFmtId="0" fontId="48" fillId="0" borderId="0"/>
    <xf numFmtId="0" fontId="48" fillId="0" borderId="0"/>
    <xf numFmtId="178" fontId="8" fillId="0" borderId="0" applyFont="0" applyFill="0" applyBorder="0" applyAlignment="0" applyProtection="0">
      <alignment vertical="center"/>
    </xf>
    <xf numFmtId="43" fontId="8" fillId="0" borderId="0" applyFont="0" applyFill="0" applyBorder="0" applyAlignment="0" applyProtection="0">
      <alignment vertical="center"/>
    </xf>
    <xf numFmtId="0" fontId="66" fillId="0" borderId="0"/>
  </cellStyleXfs>
  <cellXfs count="364">
    <xf numFmtId="0" fontId="0" fillId="0" borderId="0" xfId="0"/>
    <xf numFmtId="0" fontId="1" fillId="0" borderId="0" xfId="0" applyFont="1"/>
    <xf numFmtId="179" fontId="2" fillId="0" borderId="0" xfId="72" applyNumberFormat="1" applyFont="1" applyAlignment="1" applyProtection="1">
      <alignment horizontal="center" vertical="center" shrinkToFit="1"/>
      <protection locked="0"/>
    </xf>
    <xf numFmtId="0" fontId="1" fillId="0" borderId="0" xfId="72" applyFont="1"/>
    <xf numFmtId="179" fontId="3" fillId="0" borderId="1" xfId="72" applyNumberFormat="1" applyFont="1" applyBorder="1" applyAlignment="1" applyProtection="1">
      <alignment horizontal="center" vertical="center" shrinkToFit="1"/>
      <protection locked="0"/>
    </xf>
    <xf numFmtId="179" fontId="3" fillId="0" borderId="2" xfId="72" applyNumberFormat="1" applyFont="1" applyFill="1" applyBorder="1" applyAlignment="1" applyProtection="1">
      <alignment horizontal="center" vertical="center" shrinkToFit="1"/>
      <protection locked="0"/>
    </xf>
    <xf numFmtId="179" fontId="3" fillId="0" borderId="3" xfId="72" applyNumberFormat="1" applyFont="1" applyFill="1" applyBorder="1" applyAlignment="1" applyProtection="1">
      <alignment horizontal="center" vertical="center" shrinkToFit="1"/>
      <protection locked="0"/>
    </xf>
    <xf numFmtId="179" fontId="3" fillId="0" borderId="2" xfId="72" applyNumberFormat="1" applyFont="1" applyFill="1" applyBorder="1" applyAlignment="1" applyProtection="1">
      <alignment horizontal="center" vertical="center" wrapText="1"/>
      <protection locked="0"/>
    </xf>
    <xf numFmtId="179" fontId="3" fillId="0" borderId="2" xfId="72" applyNumberFormat="1" applyFont="1" applyFill="1" applyBorder="1" applyAlignment="1" applyProtection="1">
      <alignment horizontal="center" vertical="center" wrapText="1" shrinkToFit="1"/>
      <protection locked="0"/>
    </xf>
    <xf numFmtId="179" fontId="3" fillId="0" borderId="3" xfId="72" applyNumberFormat="1" applyFont="1" applyFill="1" applyBorder="1" applyAlignment="1" applyProtection="1">
      <alignment horizontal="center" vertical="center" wrapText="1" shrinkToFit="1"/>
      <protection locked="0"/>
    </xf>
    <xf numFmtId="0" fontId="3" fillId="0" borderId="2" xfId="72" applyFont="1" applyFill="1" applyBorder="1" applyAlignment="1" applyProtection="1">
      <alignment horizontal="center" vertical="center" wrapText="1"/>
      <protection locked="0"/>
    </xf>
    <xf numFmtId="179" fontId="3" fillId="0" borderId="1" xfId="72" applyNumberFormat="1" applyFont="1" applyFill="1" applyBorder="1" applyAlignment="1" applyProtection="1">
      <alignment horizontal="center" vertical="center" shrinkToFit="1"/>
      <protection locked="0"/>
    </xf>
    <xf numFmtId="179" fontId="3" fillId="0" borderId="1" xfId="72" applyNumberFormat="1" applyFont="1" applyFill="1" applyBorder="1" applyAlignment="1" applyProtection="1">
      <alignment horizontal="center" vertical="center" wrapText="1"/>
      <protection locked="0"/>
    </xf>
    <xf numFmtId="179" fontId="3" fillId="0" borderId="1" xfId="72" applyNumberFormat="1" applyFont="1" applyFill="1" applyBorder="1" applyAlignment="1" applyProtection="1">
      <alignment horizontal="center" vertical="center" wrapText="1" shrinkToFit="1"/>
      <protection locked="0"/>
    </xf>
    <xf numFmtId="0" fontId="3" fillId="0" borderId="1" xfId="72" applyFont="1" applyFill="1" applyBorder="1" applyAlignment="1" applyProtection="1">
      <alignment horizontal="center" vertical="center" wrapText="1"/>
      <protection locked="0"/>
    </xf>
    <xf numFmtId="180" fontId="3" fillId="0" borderId="1" xfId="72" applyNumberFormat="1" applyFont="1" applyBorder="1" applyAlignment="1" applyProtection="1">
      <alignment horizontal="center" vertical="center" shrinkToFit="1"/>
      <protection locked="0"/>
    </xf>
    <xf numFmtId="180" fontId="4" fillId="0" borderId="1" xfId="72" applyNumberFormat="1" applyFont="1" applyFill="1" applyBorder="1" applyAlignment="1" applyProtection="1">
      <alignment horizontal="center" vertical="center"/>
    </xf>
    <xf numFmtId="180" fontId="3" fillId="0" borderId="1" xfId="72" applyNumberFormat="1" applyFont="1" applyFill="1" applyBorder="1" applyAlignment="1" applyProtection="1">
      <alignment horizontal="center" vertical="center" shrinkToFit="1"/>
      <protection locked="0"/>
    </xf>
    <xf numFmtId="180" fontId="0" fillId="0" borderId="0" xfId="0" applyNumberFormat="1"/>
    <xf numFmtId="179" fontId="3" fillId="0" borderId="4" xfId="72" applyNumberFormat="1" applyFont="1" applyBorder="1" applyAlignment="1" applyProtection="1">
      <alignment vertical="center" shrinkToFit="1"/>
      <protection locked="0"/>
    </xf>
    <xf numFmtId="179" fontId="3" fillId="0" borderId="1" xfId="72" applyNumberFormat="1" applyFont="1" applyBorder="1" applyAlignment="1" applyProtection="1">
      <alignment horizontal="center" vertical="center" wrapText="1"/>
      <protection locked="0"/>
    </xf>
    <xf numFmtId="180" fontId="3" fillId="0" borderId="1" xfId="72" applyNumberFormat="1" applyFont="1" applyBorder="1" applyAlignment="1" applyProtection="1">
      <alignment horizontal="center" vertical="center" wrapText="1"/>
      <protection locked="0"/>
    </xf>
    <xf numFmtId="0" fontId="1" fillId="0" borderId="0" xfId="0" applyFont="1" applyAlignment="1">
      <alignment vertical="center"/>
    </xf>
    <xf numFmtId="0" fontId="5"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xf numFmtId="0" fontId="6" fillId="0" borderId="0" xfId="0" applyFont="1" applyAlignment="1">
      <alignment vertical="center"/>
    </xf>
    <xf numFmtId="0" fontId="0" fillId="0" borderId="0" xfId="0" applyAlignment="1">
      <alignment vertical="center"/>
    </xf>
    <xf numFmtId="0" fontId="7" fillId="0" borderId="0" xfId="67" applyFont="1" applyAlignment="1">
      <alignment horizontal="center" vertical="center"/>
    </xf>
    <xf numFmtId="0" fontId="8" fillId="0" borderId="0" xfId="67" applyAlignment="1">
      <alignment vertical="center"/>
    </xf>
    <xf numFmtId="0" fontId="8" fillId="0" borderId="4" xfId="67" applyBorder="1" applyAlignment="1">
      <alignment horizontal="right" vertical="center"/>
    </xf>
    <xf numFmtId="0" fontId="8" fillId="0" borderId="1" xfId="67" applyBorder="1" applyAlignment="1">
      <alignment horizontal="center" vertical="center"/>
    </xf>
    <xf numFmtId="0" fontId="6" fillId="0" borderId="0" xfId="0" applyFont="1" applyAlignment="1">
      <alignment horizontal="left" vertical="center"/>
    </xf>
    <xf numFmtId="0" fontId="0" fillId="0" borderId="0" xfId="0" applyAlignment="1">
      <alignment horizontal="center" vertical="center"/>
    </xf>
    <xf numFmtId="0" fontId="9" fillId="0" borderId="0" xfId="0" applyFont="1" applyAlignment="1">
      <alignment horizontal="center" vertical="center"/>
    </xf>
    <xf numFmtId="0" fontId="8" fillId="0" borderId="0" xfId="0" applyFont="1" applyAlignment="1">
      <alignment horizontal="right" vertical="center"/>
    </xf>
    <xf numFmtId="0" fontId="8" fillId="0" borderId="1" xfId="0" applyFont="1" applyBorder="1" applyAlignment="1">
      <alignment horizontal="center" vertical="center"/>
    </xf>
    <xf numFmtId="0" fontId="0" fillId="0" borderId="1" xfId="0" applyBorder="1" applyAlignment="1">
      <alignment horizontal="center" vertical="center"/>
    </xf>
    <xf numFmtId="0" fontId="8" fillId="0" borderId="0" xfId="0" applyFont="1"/>
    <xf numFmtId="0" fontId="5" fillId="0" borderId="0" xfId="0" applyFont="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left" vertical="center" wrapText="1"/>
    </xf>
    <xf numFmtId="181" fontId="1" fillId="0" borderId="1" xfId="0" applyNumberFormat="1" applyFont="1" applyBorder="1" applyAlignment="1">
      <alignment horizontal="center" vertical="center" wrapText="1"/>
    </xf>
    <xf numFmtId="181" fontId="0" fillId="0" borderId="0" xfId="0" applyNumberFormat="1"/>
    <xf numFmtId="0" fontId="2" fillId="0" borderId="0" xfId="15" applyFont="1" applyAlignment="1">
      <alignment horizontal="center" vertical="center" wrapText="1"/>
    </xf>
    <xf numFmtId="0" fontId="1" fillId="0" borderId="0" xfId="15" applyFont="1">
      <alignment vertical="center"/>
    </xf>
    <xf numFmtId="0" fontId="10" fillId="0" borderId="0" xfId="15" applyFont="1" applyAlignment="1">
      <alignment horizontal="center" vertical="center" wrapText="1"/>
    </xf>
    <xf numFmtId="0" fontId="11" fillId="0" borderId="1" xfId="15" applyFont="1" applyBorder="1" applyAlignment="1">
      <alignment horizontal="center" vertical="center" wrapText="1"/>
    </xf>
    <xf numFmtId="0" fontId="11" fillId="0" borderId="5" xfId="15" applyFont="1" applyBorder="1" applyAlignment="1">
      <alignment horizontal="center" vertical="center"/>
    </xf>
    <xf numFmtId="0" fontId="11" fillId="0" borderId="1" xfId="15" applyFont="1" applyBorder="1" applyAlignment="1">
      <alignment horizontal="center" vertical="center"/>
    </xf>
    <xf numFmtId="0" fontId="11" fillId="0" borderId="6" xfId="15" applyFont="1" applyBorder="1" applyAlignment="1">
      <alignment horizontal="center" vertical="center"/>
    </xf>
    <xf numFmtId="0" fontId="1" fillId="0" borderId="1" xfId="15" applyFont="1" applyBorder="1" applyAlignment="1">
      <alignment horizontal="center" vertical="center"/>
    </xf>
    <xf numFmtId="0" fontId="1" fillId="0" borderId="0" xfId="15" applyFont="1" applyAlignment="1">
      <alignment vertical="center" wrapText="1"/>
    </xf>
    <xf numFmtId="0" fontId="12" fillId="0" borderId="0" xfId="15" applyFont="1" applyAlignment="1">
      <alignment horizontal="center" vertical="center" wrapText="1"/>
    </xf>
    <xf numFmtId="0" fontId="13" fillId="0" borderId="1" xfId="15" applyFont="1" applyBorder="1" applyAlignment="1">
      <alignment horizontal="center" vertical="center" wrapText="1"/>
    </xf>
    <xf numFmtId="0" fontId="1" fillId="0" borderId="1" xfId="15" applyFont="1" applyBorder="1" applyAlignment="1">
      <alignment horizontal="center" vertical="center" wrapText="1"/>
    </xf>
    <xf numFmtId="0" fontId="14" fillId="2" borderId="0" xfId="78" applyNumberFormat="1" applyFont="1" applyFill="1" applyBorder="1" applyAlignment="1" applyProtection="1">
      <alignment horizontal="center" vertical="center"/>
    </xf>
    <xf numFmtId="0" fontId="2" fillId="2" borderId="0" xfId="78" applyNumberFormat="1" applyFont="1" applyFill="1" applyBorder="1" applyAlignment="1" applyProtection="1"/>
    <xf numFmtId="0" fontId="15" fillId="2" borderId="7" xfId="78" applyNumberFormat="1" applyFont="1" applyFill="1" applyBorder="1" applyAlignment="1" applyProtection="1">
      <alignment vertical="center"/>
    </xf>
    <xf numFmtId="0" fontId="15" fillId="2" borderId="4" xfId="78" applyNumberFormat="1" applyFont="1" applyFill="1" applyBorder="1" applyAlignment="1" applyProtection="1">
      <alignment vertical="center"/>
    </xf>
    <xf numFmtId="0" fontId="4" fillId="2" borderId="4" xfId="78" applyNumberFormat="1" applyFont="1" applyFill="1" applyBorder="1" applyAlignment="1" applyProtection="1"/>
    <xf numFmtId="0" fontId="15" fillId="2" borderId="8" xfId="78" applyNumberFormat="1" applyFont="1" applyFill="1" applyBorder="1" applyAlignment="1" applyProtection="1">
      <alignment horizontal="center" vertical="center"/>
    </xf>
    <xf numFmtId="0" fontId="15" fillId="2" borderId="9" xfId="78" applyNumberFormat="1" applyFont="1" applyFill="1" applyBorder="1" applyAlignment="1" applyProtection="1">
      <alignment horizontal="center" vertical="center" wrapText="1"/>
    </xf>
    <xf numFmtId="0" fontId="15" fillId="2" borderId="1" xfId="78" applyNumberFormat="1" applyFont="1" applyFill="1" applyBorder="1" applyAlignment="1" applyProtection="1">
      <alignment horizontal="center" vertical="center" wrapText="1"/>
    </xf>
    <xf numFmtId="0" fontId="16" fillId="2" borderId="1" xfId="78" applyNumberFormat="1" applyFont="1" applyFill="1" applyBorder="1" applyAlignment="1" applyProtection="1">
      <alignment horizontal="center" vertical="center" wrapText="1"/>
    </xf>
    <xf numFmtId="0" fontId="15" fillId="2" borderId="10" xfId="78" applyNumberFormat="1" applyFont="1" applyFill="1" applyBorder="1" applyAlignment="1" applyProtection="1">
      <alignment horizontal="center" vertical="center" wrapText="1"/>
    </xf>
    <xf numFmtId="0" fontId="15" fillId="2" borderId="8" xfId="78" applyNumberFormat="1" applyFont="1" applyFill="1" applyBorder="1" applyAlignment="1" applyProtection="1">
      <alignment horizontal="center" vertical="center" wrapText="1"/>
    </xf>
    <xf numFmtId="0" fontId="16" fillId="2" borderId="8" xfId="78" applyNumberFormat="1" applyFont="1" applyFill="1" applyBorder="1" applyAlignment="1" applyProtection="1">
      <alignment horizontal="center" vertical="center" wrapText="1"/>
    </xf>
    <xf numFmtId="0" fontId="15" fillId="2" borderId="8" xfId="78" applyNumberFormat="1" applyFont="1" applyFill="1" applyBorder="1" applyAlignment="1" applyProtection="1">
      <alignment horizontal="left" vertical="center"/>
    </xf>
    <xf numFmtId="182" fontId="15" fillId="0" borderId="8" xfId="78" applyNumberFormat="1" applyFont="1" applyFill="1" applyBorder="1" applyAlignment="1" applyProtection="1">
      <alignment horizontal="right" vertical="center"/>
    </xf>
    <xf numFmtId="0" fontId="15" fillId="2" borderId="8" xfId="78" applyNumberFormat="1" applyFont="1" applyFill="1" applyBorder="1" applyAlignment="1" applyProtection="1">
      <alignment vertical="center"/>
    </xf>
    <xf numFmtId="0" fontId="15" fillId="2" borderId="8" xfId="78" applyNumberFormat="1" applyFont="1" applyFill="1" applyBorder="1" applyAlignment="1" applyProtection="1">
      <alignment vertical="center" wrapText="1"/>
    </xf>
    <xf numFmtId="0" fontId="15" fillId="2" borderId="7" xfId="78" applyNumberFormat="1" applyFont="1" applyFill="1" applyBorder="1" applyAlignment="1" applyProtection="1">
      <alignment horizontal="right" vertical="center"/>
    </xf>
    <xf numFmtId="0" fontId="15" fillId="2" borderId="11" xfId="78" applyNumberFormat="1" applyFont="1" applyFill="1" applyBorder="1" applyAlignment="1" applyProtection="1">
      <alignment horizontal="left" vertical="center"/>
    </xf>
    <xf numFmtId="182" fontId="15" fillId="0" borderId="12" xfId="78" applyNumberFormat="1" applyFont="1" applyFill="1" applyBorder="1" applyAlignment="1" applyProtection="1">
      <alignment horizontal="right" vertical="center"/>
    </xf>
    <xf numFmtId="182" fontId="15" fillId="0" borderId="9" xfId="78" applyNumberFormat="1" applyFont="1" applyFill="1" applyBorder="1" applyAlignment="1" applyProtection="1">
      <alignment horizontal="right" vertical="center"/>
    </xf>
    <xf numFmtId="0" fontId="2" fillId="0" borderId="0" xfId="0" applyFont="1" applyAlignment="1">
      <alignment horizontal="center"/>
    </xf>
    <xf numFmtId="0" fontId="4" fillId="0" borderId="4" xfId="0" applyFont="1" applyBorder="1" applyAlignment="1">
      <alignment horizontal="left"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17" fillId="0" borderId="13" xfId="0" applyFont="1" applyBorder="1" applyAlignment="1">
      <alignment horizontal="center" vertical="center" wrapText="1"/>
    </xf>
    <xf numFmtId="0" fontId="17" fillId="0" borderId="13" xfId="0" applyFont="1" applyBorder="1" applyAlignment="1">
      <alignment horizontal="center" vertical="center"/>
    </xf>
    <xf numFmtId="0" fontId="17" fillId="0" borderId="6" xfId="0" applyFont="1" applyBorder="1" applyAlignment="1">
      <alignment horizontal="center" vertical="center" wrapText="1"/>
    </xf>
    <xf numFmtId="0" fontId="17" fillId="0" borderId="6" xfId="0" applyFont="1" applyBorder="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vertical="center"/>
    </xf>
    <xf numFmtId="0" fontId="12" fillId="0" borderId="1" xfId="0" applyFont="1" applyBorder="1" applyAlignment="1">
      <alignment horizontal="center" vertical="center"/>
    </xf>
    <xf numFmtId="0" fontId="18" fillId="0" borderId="14" xfId="0" applyFont="1" applyFill="1" applyBorder="1" applyAlignment="1">
      <alignment horizontal="left" vertical="center"/>
    </xf>
    <xf numFmtId="0" fontId="18" fillId="0" borderId="0" xfId="0" applyFont="1"/>
    <xf numFmtId="0" fontId="4" fillId="0" borderId="0" xfId="0" applyFont="1" applyAlignment="1">
      <alignment horizontal="right" vertical="center"/>
    </xf>
    <xf numFmtId="0" fontId="12" fillId="0" borderId="1" xfId="0" applyFont="1" applyBorder="1"/>
    <xf numFmtId="0" fontId="2" fillId="0" borderId="0" xfId="0" applyFont="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1" xfId="0" applyFont="1" applyBorder="1" applyAlignment="1">
      <alignment horizontal="left" vertical="center"/>
    </xf>
    <xf numFmtId="0" fontId="11" fillId="0" borderId="1" xfId="0" applyFont="1" applyBorder="1" applyAlignment="1">
      <alignment horizontal="center" vertical="center"/>
    </xf>
    <xf numFmtId="0" fontId="8" fillId="0" borderId="14" xfId="0" applyFont="1" applyFill="1" applyBorder="1" applyAlignment="1">
      <alignment horizontal="left" vertical="center"/>
    </xf>
    <xf numFmtId="0" fontId="1" fillId="0" borderId="0" xfId="0" applyFont="1" applyAlignment="1">
      <alignment horizontal="left" vertical="center"/>
    </xf>
    <xf numFmtId="0" fontId="2" fillId="0" borderId="0" xfId="72" applyFont="1" applyAlignment="1">
      <alignment horizontal="center" vertical="center"/>
    </xf>
    <xf numFmtId="0" fontId="12" fillId="0" borderId="0" xfId="72" applyFont="1" applyAlignment="1">
      <alignment vertical="center"/>
    </xf>
    <xf numFmtId="0" fontId="1" fillId="0" borderId="0" xfId="72" applyFont="1" applyAlignment="1">
      <alignment vertical="center"/>
    </xf>
    <xf numFmtId="0" fontId="12" fillId="0" borderId="4" xfId="72" applyFont="1" applyBorder="1" applyAlignment="1">
      <alignment horizontal="right" vertical="center"/>
    </xf>
    <xf numFmtId="0" fontId="11" fillId="0" borderId="2" xfId="72" applyFont="1" applyBorder="1" applyAlignment="1">
      <alignment horizontal="center" vertical="center"/>
    </xf>
    <xf numFmtId="0" fontId="11" fillId="0" borderId="15" xfId="72" applyFont="1" applyBorder="1" applyAlignment="1">
      <alignment horizontal="center" vertical="center"/>
    </xf>
    <xf numFmtId="0" fontId="11" fillId="0" borderId="1" xfId="72" applyFont="1" applyBorder="1" applyAlignment="1">
      <alignment horizontal="center" vertical="center"/>
    </xf>
    <xf numFmtId="0" fontId="11" fillId="0" borderId="5" xfId="72" applyFont="1" applyBorder="1" applyAlignment="1">
      <alignment horizontal="center" vertical="center"/>
    </xf>
    <xf numFmtId="0" fontId="11" fillId="0" borderId="5" xfId="72" applyFont="1" applyBorder="1" applyAlignment="1">
      <alignment horizontal="center" vertical="center" wrapText="1"/>
    </xf>
    <xf numFmtId="0" fontId="11" fillId="0" borderId="6" xfId="72" applyFont="1" applyBorder="1" applyAlignment="1">
      <alignment horizontal="center" vertical="center"/>
    </xf>
    <xf numFmtId="0" fontId="11" fillId="0" borderId="6" xfId="72" applyFont="1" applyBorder="1" applyAlignment="1">
      <alignment horizontal="center" vertical="center" wrapText="1"/>
    </xf>
    <xf numFmtId="0" fontId="1" fillId="0" borderId="1" xfId="72" applyFont="1" applyBorder="1" applyAlignment="1">
      <alignment vertical="center"/>
    </xf>
    <xf numFmtId="0" fontId="1" fillId="0" borderId="1" xfId="72" applyFont="1" applyBorder="1" applyAlignment="1">
      <alignment vertical="center" wrapText="1"/>
    </xf>
    <xf numFmtId="0" fontId="1" fillId="0" borderId="1" xfId="72" applyFont="1" applyBorder="1" applyAlignment="1">
      <alignment horizontal="left" vertical="center"/>
    </xf>
    <xf numFmtId="0" fontId="1" fillId="0" borderId="1" xfId="72" applyFont="1" applyBorder="1" applyAlignment="1">
      <alignment horizontal="center" vertical="center"/>
    </xf>
    <xf numFmtId="0" fontId="1" fillId="0" borderId="1" xfId="72" applyFont="1" applyBorder="1"/>
    <xf numFmtId="0" fontId="19" fillId="0" borderId="0" xfId="72" applyFont="1" applyFill="1" applyBorder="1" applyAlignment="1">
      <alignment horizontal="left" vertical="center"/>
    </xf>
    <xf numFmtId="0" fontId="8" fillId="0" borderId="0" xfId="72" applyAlignment="1">
      <alignment vertical="center"/>
    </xf>
    <xf numFmtId="0" fontId="17" fillId="0" borderId="0" xfId="0" applyFont="1" applyFill="1" applyAlignment="1">
      <alignment vertical="center"/>
    </xf>
    <xf numFmtId="0" fontId="1" fillId="0" borderId="0" xfId="0" applyFont="1" applyFill="1"/>
    <xf numFmtId="0" fontId="10" fillId="0" borderId="0" xfId="0" applyFont="1" applyFill="1" applyAlignment="1">
      <alignment horizontal="center" vertical="center"/>
    </xf>
    <xf numFmtId="0" fontId="1" fillId="0" borderId="0" xfId="0" applyFont="1" applyFill="1" applyAlignment="1">
      <alignment horizontal="right"/>
    </xf>
    <xf numFmtId="0" fontId="11" fillId="0" borderId="5"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16"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6" xfId="0" applyFont="1" applyFill="1" applyBorder="1" applyAlignment="1">
      <alignment horizontal="center"/>
    </xf>
    <xf numFmtId="0" fontId="1" fillId="0" borderId="6" xfId="0" applyFont="1" applyFill="1" applyBorder="1" applyAlignment="1">
      <alignment horizontal="center" wrapText="1"/>
    </xf>
    <xf numFmtId="0" fontId="1" fillId="0" borderId="6" xfId="0" applyFont="1" applyFill="1" applyBorder="1" applyAlignment="1">
      <alignment horizontal="center" vertical="center"/>
    </xf>
    <xf numFmtId="0" fontId="11" fillId="0" borderId="17" xfId="0" applyFont="1" applyFill="1" applyBorder="1" applyAlignment="1">
      <alignment horizontal="center" vertical="center"/>
    </xf>
    <xf numFmtId="3" fontId="12" fillId="3" borderId="1" xfId="0" applyNumberFormat="1" applyFont="1" applyFill="1" applyBorder="1" applyAlignment="1" applyProtection="1">
      <alignment vertical="center"/>
    </xf>
    <xf numFmtId="0" fontId="12" fillId="0" borderId="1" xfId="0" applyFont="1" applyFill="1" applyBorder="1" applyAlignment="1">
      <alignment vertical="center"/>
    </xf>
    <xf numFmtId="3" fontId="12" fillId="3" borderId="1" xfId="0" applyNumberFormat="1" applyFont="1" applyFill="1" applyBorder="1" applyAlignment="1" applyProtection="1">
      <alignment horizontal="left" vertical="center"/>
    </xf>
    <xf numFmtId="0" fontId="12" fillId="0" borderId="1" xfId="68" applyFont="1" applyFill="1" applyBorder="1" applyAlignment="1">
      <alignment vertical="center" wrapText="1"/>
    </xf>
    <xf numFmtId="3" fontId="12" fillId="0" borderId="1" xfId="0" applyNumberFormat="1" applyFont="1" applyFill="1" applyBorder="1" applyAlignment="1" applyProtection="1">
      <alignment horizontal="left" vertical="center"/>
    </xf>
    <xf numFmtId="0" fontId="1" fillId="0" borderId="1" xfId="0" applyFont="1" applyFill="1" applyBorder="1"/>
    <xf numFmtId="0" fontId="17" fillId="0" borderId="1" xfId="0" applyFont="1" applyFill="1" applyBorder="1" applyAlignment="1">
      <alignment horizontal="distributed" vertical="center"/>
    </xf>
    <xf numFmtId="0" fontId="1" fillId="0" borderId="0" xfId="0" applyFont="1" applyAlignment="1">
      <alignment horizontal="center" vertical="center"/>
    </xf>
    <xf numFmtId="0" fontId="1" fillId="0" borderId="0" xfId="0" applyFont="1" applyFill="1" applyBorder="1" applyAlignment="1">
      <alignment horizontal="left" vertical="center"/>
    </xf>
    <xf numFmtId="0" fontId="11"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6" fillId="0" borderId="0" xfId="0" applyFont="1" applyFill="1" applyAlignment="1">
      <alignment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17" fillId="0" borderId="6" xfId="0" applyFont="1" applyFill="1" applyBorder="1" applyAlignment="1">
      <alignment horizontal="center" vertical="center"/>
    </xf>
    <xf numFmtId="3" fontId="12" fillId="0" borderId="1" xfId="0" applyNumberFormat="1" applyFont="1" applyFill="1" applyBorder="1" applyAlignment="1" applyProtection="1">
      <alignment vertical="center"/>
    </xf>
    <xf numFmtId="0" fontId="12" fillId="0" borderId="1" xfId="0" applyFont="1" applyFill="1" applyBorder="1" applyAlignment="1">
      <alignment horizontal="center" vertical="center"/>
    </xf>
    <xf numFmtId="0" fontId="1" fillId="0" borderId="1" xfId="0" applyFont="1" applyFill="1" applyBorder="1" applyAlignment="1">
      <alignment vertical="center"/>
    </xf>
    <xf numFmtId="0" fontId="17"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7" fillId="0" borderId="1" xfId="0" applyFont="1" applyFill="1" applyBorder="1" applyAlignment="1">
      <alignment vertical="center"/>
    </xf>
    <xf numFmtId="1" fontId="12" fillId="0" borderId="1" xfId="0" applyNumberFormat="1" applyFont="1" applyFill="1" applyBorder="1" applyAlignment="1" applyProtection="1">
      <alignment vertical="center"/>
      <protection locked="0"/>
    </xf>
    <xf numFmtId="0" fontId="1" fillId="3" borderId="0" xfId="0" applyFont="1" applyFill="1" applyAlignment="1">
      <alignment vertical="center"/>
    </xf>
    <xf numFmtId="0" fontId="1" fillId="0" borderId="0" xfId="0" applyFont="1" applyFill="1" applyAlignment="1">
      <alignment horizontal="righ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7" fillId="3" borderId="6"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 xfId="0" applyFont="1" applyFill="1" applyBorder="1" applyAlignment="1">
      <alignment vertical="center"/>
    </xf>
    <xf numFmtId="0" fontId="12" fillId="0" borderId="1" xfId="0" applyFont="1" applyBorder="1" applyAlignment="1">
      <alignment horizontal="right" vertical="center"/>
    </xf>
    <xf numFmtId="183" fontId="12" fillId="3" borderId="1" xfId="0" applyNumberFormat="1" applyFont="1" applyFill="1" applyBorder="1" applyAlignment="1">
      <alignment vertical="center"/>
    </xf>
    <xf numFmtId="3" fontId="21" fillId="3" borderId="1" xfId="0" applyNumberFormat="1" applyFont="1" applyFill="1" applyBorder="1" applyAlignment="1" applyProtection="1">
      <alignment vertical="center"/>
    </xf>
    <xf numFmtId="183" fontId="12" fillId="3" borderId="1" xfId="0" applyNumberFormat="1" applyFont="1" applyFill="1" applyBorder="1" applyAlignment="1">
      <alignment horizontal="center" vertical="center"/>
    </xf>
    <xf numFmtId="0" fontId="1" fillId="0" borderId="0" xfId="0" applyFont="1" applyAlignment="1">
      <alignment horizontal="right"/>
    </xf>
    <xf numFmtId="0" fontId="3" fillId="0" borderId="0" xfId="76" applyFont="1" applyFill="1"/>
    <xf numFmtId="0" fontId="1" fillId="0" borderId="0" xfId="76" applyFont="1" applyFill="1"/>
    <xf numFmtId="0" fontId="22" fillId="0" borderId="0" xfId="76" applyFont="1" applyFill="1"/>
    <xf numFmtId="0" fontId="23" fillId="0" borderId="0" xfId="76" applyNumberFormat="1" applyFont="1" applyFill="1" applyAlignment="1" applyProtection="1">
      <alignment vertical="center"/>
    </xf>
    <xf numFmtId="0" fontId="10" fillId="0" borderId="0" xfId="76" applyNumberFormat="1" applyFont="1" applyFill="1" applyAlignment="1" applyProtection="1">
      <alignment horizontal="center" vertical="center"/>
    </xf>
    <xf numFmtId="0" fontId="4" fillId="0" borderId="0" xfId="76" applyNumberFormat="1" applyFont="1" applyFill="1" applyAlignment="1" applyProtection="1">
      <alignment horizontal="right" vertical="center"/>
    </xf>
    <xf numFmtId="0" fontId="10" fillId="0" borderId="4" xfId="76" applyNumberFormat="1" applyFont="1" applyFill="1" applyBorder="1" applyAlignment="1" applyProtection="1">
      <alignment horizontal="center" vertical="center"/>
    </xf>
    <xf numFmtId="0" fontId="3" fillId="0" borderId="5" xfId="76" applyNumberFormat="1" applyFont="1" applyFill="1" applyBorder="1" applyAlignment="1" applyProtection="1">
      <alignment horizontal="center" vertical="center"/>
    </xf>
    <xf numFmtId="0" fontId="3" fillId="0" borderId="1" xfId="76" applyNumberFormat="1" applyFont="1" applyFill="1" applyBorder="1" applyAlignment="1" applyProtection="1">
      <alignment horizontal="center" vertical="center" wrapText="1"/>
    </xf>
    <xf numFmtId="0" fontId="3" fillId="0" borderId="6" xfId="76" applyNumberFormat="1" applyFont="1" applyFill="1" applyBorder="1" applyAlignment="1" applyProtection="1">
      <alignment horizontal="center" vertical="center"/>
    </xf>
    <xf numFmtId="0" fontId="24" fillId="0" borderId="1" xfId="76" applyNumberFormat="1" applyFont="1" applyFill="1" applyBorder="1" applyAlignment="1" applyProtection="1">
      <alignment horizontal="center" vertical="center" wrapText="1"/>
    </xf>
    <xf numFmtId="0" fontId="4" fillId="0" borderId="6" xfId="76" applyNumberFormat="1" applyFont="1" applyFill="1" applyBorder="1" applyAlignment="1" applyProtection="1">
      <alignment horizontal="center" vertical="center"/>
    </xf>
    <xf numFmtId="3" fontId="3" fillId="0" borderId="1" xfId="76" applyNumberFormat="1" applyFont="1" applyFill="1" applyBorder="1" applyAlignment="1" applyProtection="1">
      <alignment horizontal="right" vertical="center"/>
    </xf>
    <xf numFmtId="0" fontId="3" fillId="4" borderId="6" xfId="76" applyNumberFormat="1" applyFont="1" applyFill="1" applyBorder="1" applyAlignment="1" applyProtection="1">
      <alignment horizontal="center" vertical="center"/>
    </xf>
    <xf numFmtId="176" fontId="4" fillId="4" borderId="1" xfId="67" applyNumberFormat="1" applyFont="1" applyFill="1" applyBorder="1" applyAlignment="1">
      <alignment horizontal="left" vertical="center" wrapText="1"/>
    </xf>
    <xf numFmtId="176" fontId="4" fillId="0" borderId="1" xfId="67" applyNumberFormat="1" applyFont="1" applyFill="1" applyBorder="1" applyAlignment="1">
      <alignment horizontal="left" vertical="center" wrapText="1"/>
    </xf>
    <xf numFmtId="0" fontId="3" fillId="0" borderId="1" xfId="76" applyFont="1" applyFill="1" applyBorder="1"/>
    <xf numFmtId="176" fontId="4" fillId="5" borderId="1" xfId="67" applyNumberFormat="1" applyFont="1" applyFill="1" applyBorder="1" applyAlignment="1">
      <alignment horizontal="left" vertical="center" wrapText="1"/>
    </xf>
    <xf numFmtId="0" fontId="4" fillId="4" borderId="1" xfId="30" applyNumberFormat="1" applyFont="1" applyFill="1" applyBorder="1" applyAlignment="1">
      <alignment horizontal="left" vertical="center"/>
    </xf>
    <xf numFmtId="0" fontId="4" fillId="0" borderId="1" xfId="30" applyNumberFormat="1" applyFont="1" applyFill="1" applyBorder="1" applyAlignment="1">
      <alignment horizontal="left" vertical="center"/>
    </xf>
    <xf numFmtId="0" fontId="4" fillId="5" borderId="1" xfId="30" applyNumberFormat="1" applyFont="1" applyFill="1" applyBorder="1" applyAlignment="1">
      <alignment horizontal="left" vertical="center"/>
    </xf>
    <xf numFmtId="0" fontId="4" fillId="0" borderId="1" xfId="30" applyNumberFormat="1" applyFont="1" applyFill="1" applyBorder="1" applyAlignment="1">
      <alignment horizontal="left"/>
    </xf>
    <xf numFmtId="0" fontId="1" fillId="0" borderId="1" xfId="76" applyFont="1" applyFill="1" applyBorder="1"/>
    <xf numFmtId="0" fontId="4" fillId="4" borderId="1" xfId="76" applyFont="1" applyFill="1" applyBorder="1" applyAlignment="1">
      <alignment horizontal="left"/>
    </xf>
    <xf numFmtId="0" fontId="4" fillId="0" borderId="1" xfId="76" applyFont="1" applyFill="1" applyBorder="1" applyAlignment="1">
      <alignment horizontal="left"/>
    </xf>
    <xf numFmtId="0" fontId="4" fillId="5" borderId="1" xfId="76" applyFont="1" applyFill="1" applyBorder="1" applyAlignment="1">
      <alignment horizontal="left"/>
    </xf>
    <xf numFmtId="176" fontId="4" fillId="5" borderId="1" xfId="67" applyNumberFormat="1" applyFont="1" applyFill="1" applyBorder="1" applyAlignment="1">
      <alignment vertical="center" wrapText="1"/>
    </xf>
    <xf numFmtId="3" fontId="25" fillId="0" borderId="1" xfId="76" applyNumberFormat="1" applyFont="1" applyFill="1" applyBorder="1" applyAlignment="1" applyProtection="1">
      <alignment horizontal="right" vertical="center"/>
    </xf>
    <xf numFmtId="0" fontId="25" fillId="0" borderId="1" xfId="76" applyFont="1" applyFill="1" applyBorder="1"/>
    <xf numFmtId="0" fontId="22" fillId="0" borderId="1" xfId="76" applyFont="1" applyFill="1" applyBorder="1"/>
    <xf numFmtId="0" fontId="10" fillId="0" borderId="0" xfId="76" applyNumberFormat="1" applyFont="1" applyFill="1" applyBorder="1" applyAlignment="1" applyProtection="1">
      <alignment horizontal="center" vertical="center"/>
    </xf>
    <xf numFmtId="176" fontId="4" fillId="4" borderId="1" xfId="67" applyNumberFormat="1" applyFont="1" applyFill="1" applyBorder="1" applyAlignment="1" applyProtection="1">
      <alignment horizontal="left" vertical="center" wrapText="1"/>
    </xf>
    <xf numFmtId="176" fontId="4" fillId="0" borderId="1" xfId="67" applyNumberFormat="1" applyFont="1" applyFill="1" applyBorder="1" applyAlignment="1" applyProtection="1">
      <alignment horizontal="left" vertical="center" wrapText="1"/>
    </xf>
    <xf numFmtId="176" fontId="4" fillId="5" borderId="1" xfId="67" applyNumberFormat="1" applyFont="1" applyFill="1" applyBorder="1" applyAlignment="1" applyProtection="1">
      <alignment horizontal="left" vertical="center" wrapText="1"/>
    </xf>
    <xf numFmtId="0" fontId="4" fillId="0" borderId="4" xfId="76" applyNumberFormat="1" applyFont="1" applyFill="1" applyBorder="1" applyAlignment="1" applyProtection="1">
      <alignment horizontal="right" vertical="center"/>
    </xf>
    <xf numFmtId="0" fontId="26" fillId="0" borderId="5" xfId="76" applyNumberFormat="1" applyFont="1" applyFill="1" applyBorder="1" applyAlignment="1" applyProtection="1">
      <alignment horizontal="center" vertical="center"/>
    </xf>
    <xf numFmtId="0" fontId="27" fillId="0" borderId="5" xfId="76" applyNumberFormat="1" applyFont="1" applyFill="1" applyBorder="1" applyAlignment="1" applyProtection="1">
      <alignment horizontal="center" vertical="center" wrapText="1"/>
    </xf>
    <xf numFmtId="0" fontId="26" fillId="0" borderId="1" xfId="76" applyNumberFormat="1" applyFont="1" applyFill="1" applyBorder="1" applyAlignment="1" applyProtection="1">
      <alignment horizontal="center" vertical="center" wrapText="1"/>
    </xf>
    <xf numFmtId="0" fontId="26" fillId="0" borderId="6" xfId="76" applyNumberFormat="1" applyFont="1" applyFill="1" applyBorder="1" applyAlignment="1" applyProtection="1">
      <alignment horizontal="center" vertical="center"/>
    </xf>
    <xf numFmtId="0" fontId="27" fillId="0" borderId="6" xfId="76" applyNumberFormat="1" applyFont="1" applyFill="1" applyBorder="1" applyAlignment="1" applyProtection="1">
      <alignment horizontal="center" vertical="center" wrapText="1"/>
    </xf>
    <xf numFmtId="0" fontId="27" fillId="0" borderId="1" xfId="76" applyNumberFormat="1" applyFont="1" applyFill="1" applyBorder="1" applyAlignment="1" applyProtection="1">
      <alignment horizontal="center" vertical="center" wrapText="1"/>
    </xf>
    <xf numFmtId="1" fontId="26" fillId="0" borderId="1" xfId="0" applyNumberFormat="1" applyFont="1" applyFill="1" applyBorder="1" applyAlignment="1" applyProtection="1">
      <alignment vertical="center" wrapText="1"/>
      <protection locked="0"/>
    </xf>
    <xf numFmtId="0" fontId="26" fillId="0" borderId="1" xfId="0" applyNumberFormat="1" applyFont="1" applyFill="1" applyBorder="1" applyAlignment="1" applyProtection="1">
      <alignment vertical="center" wrapText="1"/>
      <protection locked="0"/>
    </xf>
    <xf numFmtId="3" fontId="26" fillId="0" borderId="1" xfId="0" applyNumberFormat="1" applyFont="1" applyFill="1" applyBorder="1" applyAlignment="1" applyProtection="1">
      <alignment vertical="center" wrapText="1"/>
      <protection locked="0"/>
    </xf>
    <xf numFmtId="181" fontId="3" fillId="0" borderId="6" xfId="76" applyNumberFormat="1" applyFont="1" applyFill="1" applyBorder="1" applyAlignment="1" applyProtection="1">
      <alignment horizontal="center" vertical="center"/>
    </xf>
    <xf numFmtId="181" fontId="3" fillId="4" borderId="6" xfId="76" applyNumberFormat="1" applyFont="1" applyFill="1" applyBorder="1" applyAlignment="1" applyProtection="1">
      <alignment horizontal="center" vertical="center"/>
    </xf>
    <xf numFmtId="181" fontId="4" fillId="4" borderId="1" xfId="67" applyNumberFormat="1" applyFont="1" applyFill="1" applyBorder="1" applyAlignment="1">
      <alignment horizontal="left" vertical="center" wrapText="1"/>
    </xf>
    <xf numFmtId="181" fontId="4" fillId="0" borderId="1" xfId="67" applyNumberFormat="1" applyFont="1" applyFill="1" applyBorder="1" applyAlignment="1">
      <alignment horizontal="left" vertical="center" wrapText="1"/>
    </xf>
    <xf numFmtId="181" fontId="4" fillId="5" borderId="1" xfId="67" applyNumberFormat="1" applyFont="1" applyFill="1" applyBorder="1" applyAlignment="1">
      <alignment horizontal="left" vertical="center" wrapText="1"/>
    </xf>
    <xf numFmtId="181" fontId="4" fillId="4" borderId="1" xfId="30" applyNumberFormat="1" applyFont="1" applyFill="1" applyBorder="1" applyAlignment="1">
      <alignment horizontal="left" vertical="center"/>
    </xf>
    <xf numFmtId="181" fontId="4" fillId="0" borderId="1" xfId="30" applyNumberFormat="1" applyFont="1" applyFill="1" applyBorder="1" applyAlignment="1">
      <alignment horizontal="left" vertical="center"/>
    </xf>
    <xf numFmtId="181" fontId="4" fillId="5" borderId="1" xfId="30" applyNumberFormat="1" applyFont="1" applyFill="1" applyBorder="1" applyAlignment="1">
      <alignment horizontal="left" vertical="center"/>
    </xf>
    <xf numFmtId="181" fontId="4" fillId="0" borderId="1" xfId="30" applyNumberFormat="1" applyFont="1" applyFill="1" applyBorder="1" applyAlignment="1">
      <alignment horizontal="left"/>
    </xf>
    <xf numFmtId="181" fontId="4" fillId="4" borderId="1" xfId="76" applyNumberFormat="1" applyFont="1" applyFill="1" applyBorder="1" applyAlignment="1">
      <alignment horizontal="left"/>
    </xf>
    <xf numFmtId="181" fontId="4" fillId="0" borderId="1" xfId="76" applyNumberFormat="1" applyFont="1" applyFill="1" applyBorder="1" applyAlignment="1">
      <alignment horizontal="left"/>
    </xf>
    <xf numFmtId="181" fontId="4" fillId="5" borderId="1" xfId="76" applyNumberFormat="1" applyFont="1" applyFill="1" applyBorder="1" applyAlignment="1">
      <alignment horizontal="left"/>
    </xf>
    <xf numFmtId="181" fontId="4" fillId="5" borderId="1" xfId="67" applyNumberFormat="1" applyFont="1" applyFill="1" applyBorder="1" applyAlignment="1">
      <alignment vertical="center" wrapText="1"/>
    </xf>
    <xf numFmtId="0" fontId="26" fillId="0" borderId="1" xfId="0" applyFont="1" applyBorder="1" applyAlignment="1" applyProtection="1">
      <alignment vertical="center" wrapText="1"/>
      <protection locked="0"/>
    </xf>
    <xf numFmtId="181" fontId="4" fillId="4" borderId="1" xfId="67" applyNumberFormat="1" applyFont="1" applyFill="1" applyBorder="1" applyAlignment="1" applyProtection="1">
      <alignment horizontal="left" vertical="center" wrapText="1"/>
    </xf>
    <xf numFmtId="181" fontId="4" fillId="0" borderId="1" xfId="67" applyNumberFormat="1" applyFont="1" applyFill="1" applyBorder="1" applyAlignment="1" applyProtection="1">
      <alignment horizontal="left" vertical="center" wrapText="1"/>
    </xf>
    <xf numFmtId="181" fontId="4" fillId="5" borderId="1" xfId="67" applyNumberFormat="1" applyFont="1" applyFill="1" applyBorder="1" applyAlignment="1" applyProtection="1">
      <alignment horizontal="left" vertical="center" wrapText="1"/>
    </xf>
    <xf numFmtId="0" fontId="1" fillId="3" borderId="0" xfId="76" applyFont="1" applyFill="1"/>
    <xf numFmtId="0" fontId="10" fillId="3" borderId="0" xfId="0" applyFont="1" applyFill="1" applyAlignment="1">
      <alignment horizontal="center" vertical="center"/>
    </xf>
    <xf numFmtId="0" fontId="3" fillId="0" borderId="1" xfId="76" applyNumberFormat="1" applyFont="1" applyFill="1" applyBorder="1" applyAlignment="1" applyProtection="1">
      <alignment horizontal="centerContinuous" vertical="center" wrapText="1"/>
    </xf>
    <xf numFmtId="0" fontId="3" fillId="0" borderId="13" xfId="76" applyNumberFormat="1" applyFont="1" applyFill="1" applyBorder="1" applyAlignment="1" applyProtection="1">
      <alignment horizontal="center" vertical="center"/>
    </xf>
    <xf numFmtId="0" fontId="3" fillId="0" borderId="5" xfId="76" applyNumberFormat="1" applyFont="1" applyFill="1" applyBorder="1" applyAlignment="1" applyProtection="1">
      <alignment horizontal="center" vertical="center" wrapText="1"/>
    </xf>
    <xf numFmtId="0" fontId="4" fillId="0" borderId="1" xfId="76" applyNumberFormat="1" applyFont="1" applyFill="1" applyBorder="1" applyAlignment="1" applyProtection="1">
      <alignment horizontal="center" vertical="center" wrapText="1"/>
    </xf>
    <xf numFmtId="0" fontId="3" fillId="0" borderId="6" xfId="76" applyNumberFormat="1" applyFont="1" applyFill="1" applyBorder="1" applyAlignment="1" applyProtection="1">
      <alignment horizontal="center" vertical="center" wrapText="1"/>
    </xf>
    <xf numFmtId="0" fontId="4" fillId="0" borderId="1" xfId="76" applyFont="1" applyFill="1" applyBorder="1" applyAlignment="1">
      <alignment vertical="center"/>
    </xf>
    <xf numFmtId="3" fontId="4" fillId="4" borderId="1" xfId="76" applyNumberFormat="1" applyFont="1" applyFill="1" applyBorder="1" applyAlignment="1" applyProtection="1">
      <alignment vertical="center"/>
    </xf>
    <xf numFmtId="176" fontId="4" fillId="4" borderId="1" xfId="67" applyNumberFormat="1" applyFont="1" applyFill="1" applyBorder="1" applyAlignment="1">
      <alignment vertical="center" wrapText="1"/>
    </xf>
    <xf numFmtId="176" fontId="4" fillId="0" borderId="1" xfId="67" applyNumberFormat="1" applyFont="1" applyFill="1" applyBorder="1" applyAlignment="1">
      <alignment vertical="center" wrapText="1"/>
    </xf>
    <xf numFmtId="0" fontId="4" fillId="4" borderId="1" xfId="30" applyNumberFormat="1" applyFont="1" applyFill="1" applyBorder="1" applyAlignment="1">
      <alignment vertical="center"/>
    </xf>
    <xf numFmtId="0" fontId="4" fillId="0" borderId="1" xfId="30" applyNumberFormat="1" applyFont="1" applyFill="1" applyBorder="1" applyAlignment="1">
      <alignment vertical="center"/>
    </xf>
    <xf numFmtId="0" fontId="4" fillId="5" borderId="1" xfId="30" applyNumberFormat="1" applyFont="1" applyFill="1" applyBorder="1" applyAlignment="1">
      <alignment vertical="center"/>
    </xf>
    <xf numFmtId="0" fontId="4" fillId="0" borderId="1" xfId="30" applyNumberFormat="1" applyFont="1" applyFill="1" applyBorder="1" applyAlignment="1"/>
    <xf numFmtId="0" fontId="28" fillId="0" borderId="0" xfId="76" applyNumberFormat="1" applyFont="1" applyFill="1" applyAlignment="1" applyProtection="1">
      <alignment horizontal="right" vertical="center"/>
    </xf>
    <xf numFmtId="0" fontId="25" fillId="0" borderId="1" xfId="76" applyNumberFormat="1" applyFont="1" applyFill="1" applyBorder="1" applyAlignment="1" applyProtection="1">
      <alignment horizontal="centerContinuous" vertical="center" wrapText="1"/>
    </xf>
    <xf numFmtId="0" fontId="4" fillId="0" borderId="5" xfId="76" applyNumberFormat="1" applyFont="1" applyFill="1" applyBorder="1" applyAlignment="1" applyProtection="1">
      <alignment horizontal="center" vertical="center" wrapText="1"/>
    </xf>
    <xf numFmtId="0" fontId="4" fillId="0" borderId="2" xfId="76" applyNumberFormat="1" applyFont="1" applyFill="1" applyBorder="1" applyAlignment="1" applyProtection="1">
      <alignment horizontal="center" vertical="center" wrapText="1"/>
    </xf>
    <xf numFmtId="0" fontId="4" fillId="0" borderId="6" xfId="76" applyNumberFormat="1" applyFont="1" applyFill="1" applyBorder="1" applyAlignment="1" applyProtection="1">
      <alignment horizontal="center" vertical="center" wrapText="1"/>
    </xf>
    <xf numFmtId="0" fontId="4" fillId="4" borderId="1" xfId="76" applyFont="1" applyFill="1" applyBorder="1" applyAlignment="1">
      <alignment vertical="center"/>
    </xf>
    <xf numFmtId="0" fontId="4" fillId="0" borderId="1" xfId="76" applyFont="1" applyFill="1" applyBorder="1" applyAlignment="1"/>
    <xf numFmtId="0" fontId="4" fillId="5" borderId="1" xfId="76" applyFont="1" applyFill="1" applyBorder="1" applyAlignment="1">
      <alignment vertical="center"/>
    </xf>
    <xf numFmtId="176" fontId="4" fillId="4" borderId="1" xfId="67" applyNumberFormat="1" applyFont="1" applyFill="1" applyBorder="1" applyAlignment="1" applyProtection="1">
      <alignment vertical="center" wrapText="1"/>
    </xf>
    <xf numFmtId="176" fontId="4" fillId="0" borderId="1" xfId="67" applyNumberFormat="1" applyFont="1" applyFill="1" applyBorder="1" applyAlignment="1" applyProtection="1">
      <alignment vertical="center" wrapText="1"/>
    </xf>
    <xf numFmtId="176" fontId="4" fillId="5" borderId="1" xfId="67" applyNumberFormat="1" applyFont="1" applyFill="1" applyBorder="1" applyAlignment="1" applyProtection="1">
      <alignment vertical="center" wrapText="1"/>
    </xf>
    <xf numFmtId="176" fontId="3" fillId="0" borderId="1" xfId="67" applyNumberFormat="1" applyFont="1" applyFill="1" applyBorder="1" applyAlignment="1">
      <alignment vertical="center" wrapText="1"/>
    </xf>
    <xf numFmtId="176" fontId="3" fillId="4" borderId="1" xfId="67" applyNumberFormat="1" applyFont="1" applyFill="1" applyBorder="1" applyAlignment="1">
      <alignment horizontal="left" vertical="center" wrapText="1"/>
    </xf>
    <xf numFmtId="176" fontId="3" fillId="0" borderId="1" xfId="67" applyNumberFormat="1" applyFont="1" applyFill="1" applyBorder="1" applyAlignment="1">
      <alignment horizontal="left" vertical="center" wrapText="1"/>
    </xf>
    <xf numFmtId="176" fontId="3" fillId="5" borderId="1" xfId="67" applyNumberFormat="1" applyFont="1" applyFill="1" applyBorder="1" applyAlignment="1">
      <alignment horizontal="left" vertical="center" wrapText="1"/>
    </xf>
    <xf numFmtId="0" fontId="3" fillId="0" borderId="2" xfId="76" applyNumberFormat="1" applyFont="1" applyFill="1" applyBorder="1" applyAlignment="1" applyProtection="1">
      <alignment horizontal="center" vertical="center" wrapText="1"/>
    </xf>
    <xf numFmtId="0" fontId="3" fillId="0" borderId="15" xfId="76" applyNumberFormat="1" applyFont="1" applyFill="1" applyBorder="1" applyAlignment="1" applyProtection="1">
      <alignment horizontal="center" vertical="center" wrapText="1"/>
    </xf>
    <xf numFmtId="176" fontId="4" fillId="0" borderId="1" xfId="76" applyNumberFormat="1" applyFont="1" applyFill="1" applyBorder="1" applyAlignment="1" applyProtection="1">
      <alignment vertical="center"/>
    </xf>
    <xf numFmtId="176" fontId="4" fillId="4" borderId="1" xfId="76" applyNumberFormat="1" applyFont="1" applyFill="1" applyBorder="1" applyAlignment="1" applyProtection="1">
      <alignment vertical="center"/>
    </xf>
    <xf numFmtId="176" fontId="4" fillId="4" borderId="1" xfId="30" applyNumberFormat="1" applyFont="1" applyFill="1" applyBorder="1" applyAlignment="1">
      <alignment vertical="center"/>
    </xf>
    <xf numFmtId="176" fontId="4" fillId="0" borderId="1" xfId="30" applyNumberFormat="1" applyFont="1" applyFill="1" applyBorder="1" applyAlignment="1">
      <alignment vertical="center"/>
    </xf>
    <xf numFmtId="176" fontId="4" fillId="5" borderId="1" xfId="30" applyNumberFormat="1" applyFont="1" applyFill="1" applyBorder="1" applyAlignment="1">
      <alignment vertical="center"/>
    </xf>
    <xf numFmtId="0" fontId="3" fillId="0" borderId="3" xfId="76" applyNumberFormat="1" applyFont="1" applyFill="1" applyBorder="1" applyAlignment="1" applyProtection="1">
      <alignment horizontal="center" vertical="center" wrapText="1"/>
    </xf>
    <xf numFmtId="0" fontId="3" fillId="0" borderId="3" xfId="76" applyFont="1" applyFill="1" applyBorder="1"/>
    <xf numFmtId="176" fontId="4" fillId="4" borderId="1" xfId="76" applyNumberFormat="1" applyFont="1" applyFill="1" applyBorder="1" applyAlignment="1">
      <alignment vertical="center"/>
    </xf>
    <xf numFmtId="176" fontId="4" fillId="0" borderId="1" xfId="76" applyNumberFormat="1" applyFont="1" applyFill="1" applyBorder="1" applyAlignment="1">
      <alignment vertical="center"/>
    </xf>
    <xf numFmtId="176" fontId="4" fillId="5" borderId="1" xfId="76" applyNumberFormat="1" applyFont="1" applyFill="1" applyBorder="1" applyAlignment="1">
      <alignment vertical="center"/>
    </xf>
    <xf numFmtId="0" fontId="11" fillId="3" borderId="0" xfId="0" applyFont="1" applyFill="1" applyAlignment="1">
      <alignment vertical="center"/>
    </xf>
    <xf numFmtId="0" fontId="1" fillId="3" borderId="0" xfId="0" applyFont="1" applyFill="1" applyBorder="1" applyAlignment="1">
      <alignment vertical="center"/>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181" fontId="12" fillId="3" borderId="1" xfId="0" applyNumberFormat="1" applyFont="1" applyFill="1" applyBorder="1" applyAlignment="1" applyProtection="1">
      <alignment vertical="center"/>
      <protection locked="0"/>
    </xf>
    <xf numFmtId="0" fontId="12" fillId="3" borderId="1" xfId="0" applyFont="1" applyFill="1" applyBorder="1" applyAlignment="1">
      <alignment horizontal="left" vertical="center"/>
    </xf>
    <xf numFmtId="0" fontId="17" fillId="3" borderId="1" xfId="0" applyFont="1" applyFill="1" applyBorder="1" applyAlignment="1">
      <alignment horizontal="distributed" vertical="center"/>
    </xf>
    <xf numFmtId="0" fontId="1" fillId="3" borderId="0" xfId="0" applyFont="1" applyFill="1" applyAlignment="1">
      <alignment horizontal="center" vertical="center"/>
    </xf>
    <xf numFmtId="0" fontId="1" fillId="3" borderId="4" xfId="0" applyFont="1" applyFill="1" applyBorder="1" applyAlignment="1">
      <alignment horizontal="right" vertical="center"/>
    </xf>
    <xf numFmtId="0" fontId="11" fillId="0" borderId="3" xfId="0" applyFont="1" applyFill="1" applyBorder="1" applyAlignment="1">
      <alignment horizontal="center" vertical="center"/>
    </xf>
    <xf numFmtId="0" fontId="1" fillId="0" borderId="1" xfId="0" applyFont="1" applyFill="1" applyBorder="1" applyAlignment="1">
      <alignment horizontal="center" vertical="center" wrapText="1"/>
    </xf>
    <xf numFmtId="181" fontId="12" fillId="3" borderId="1" xfId="0" applyNumberFormat="1" applyFont="1" applyFill="1" applyBorder="1" applyAlignment="1" applyProtection="1">
      <alignment horizontal="left" vertical="center"/>
      <protection locked="0"/>
    </xf>
    <xf numFmtId="184" fontId="12" fillId="3" borderId="1" xfId="0" applyNumberFormat="1" applyFont="1" applyFill="1" applyBorder="1" applyAlignment="1" applyProtection="1">
      <alignment horizontal="left" vertical="center"/>
      <protection locked="0"/>
    </xf>
    <xf numFmtId="181" fontId="12" fillId="3" borderId="6" xfId="0" applyNumberFormat="1" applyFont="1" applyFill="1" applyBorder="1" applyAlignment="1" applyProtection="1">
      <alignment horizontal="left" vertical="center"/>
      <protection locked="0"/>
    </xf>
    <xf numFmtId="0" fontId="12" fillId="3" borderId="6" xfId="0" applyFont="1" applyFill="1" applyBorder="1" applyAlignment="1">
      <alignment vertical="center"/>
    </xf>
    <xf numFmtId="0" fontId="12" fillId="3" borderId="2" xfId="0" applyFont="1" applyFill="1" applyBorder="1" applyAlignment="1">
      <alignment vertical="center"/>
    </xf>
    <xf numFmtId="0" fontId="12" fillId="0" borderId="2" xfId="0" applyFont="1" applyFill="1" applyBorder="1" applyAlignment="1">
      <alignment vertical="center"/>
    </xf>
    <xf numFmtId="0" fontId="11" fillId="0" borderId="18" xfId="0" applyFont="1" applyFill="1" applyBorder="1" applyAlignment="1">
      <alignment horizontal="center" vertical="center"/>
    </xf>
    <xf numFmtId="0" fontId="12" fillId="0" borderId="2" xfId="0" applyFont="1" applyBorder="1" applyAlignment="1">
      <alignment vertical="center"/>
    </xf>
    <xf numFmtId="0" fontId="29" fillId="0" borderId="2" xfId="0" applyFont="1" applyBorder="1" applyAlignment="1">
      <alignment horizontal="center" vertical="center"/>
    </xf>
    <xf numFmtId="0" fontId="30" fillId="3" borderId="0" xfId="0" applyFont="1" applyFill="1" applyAlignment="1" applyProtection="1">
      <alignment vertical="center"/>
      <protection locked="0"/>
    </xf>
    <xf numFmtId="0" fontId="1" fillId="0" borderId="0" xfId="0" applyFont="1" applyFill="1" applyAlignment="1" applyProtection="1">
      <alignment vertical="center"/>
      <protection locked="0"/>
    </xf>
    <xf numFmtId="185" fontId="1" fillId="0" borderId="0" xfId="0" applyNumberFormat="1" applyFont="1" applyFill="1" applyAlignment="1" applyProtection="1">
      <alignment horizontal="center" vertical="center"/>
      <protection locked="0"/>
    </xf>
    <xf numFmtId="0" fontId="1" fillId="0" borderId="0" xfId="0" applyFont="1" applyFill="1" applyAlignment="1" applyProtection="1">
      <alignment horizontal="center" vertical="center"/>
      <protection locked="0"/>
    </xf>
    <xf numFmtId="0" fontId="12" fillId="0" borderId="0" xfId="0" applyFont="1" applyFill="1" applyAlignment="1" applyProtection="1">
      <alignment vertical="center"/>
      <protection locked="0"/>
    </xf>
    <xf numFmtId="0" fontId="6" fillId="0" borderId="0" xfId="0" applyFont="1" applyFill="1" applyAlignment="1" applyProtection="1">
      <alignment vertical="center"/>
      <protection locked="0"/>
    </xf>
    <xf numFmtId="0" fontId="10" fillId="0" borderId="0" xfId="0" applyFont="1" applyFill="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185" fontId="11"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left" vertical="center"/>
      <protection locked="0"/>
    </xf>
    <xf numFmtId="185" fontId="11" fillId="0" borderId="1" xfId="0" applyNumberFormat="1" applyFont="1" applyFill="1" applyBorder="1" applyAlignment="1" applyProtection="1">
      <alignment horizontal="center" vertical="center"/>
      <protection locked="0"/>
    </xf>
    <xf numFmtId="1" fontId="17" fillId="0" borderId="1" xfId="0" applyNumberFormat="1" applyFont="1" applyFill="1" applyBorder="1" applyAlignment="1" applyProtection="1">
      <alignment vertical="center"/>
      <protection locked="0"/>
    </xf>
    <xf numFmtId="1" fontId="11" fillId="0" borderId="1" xfId="0" applyNumberFormat="1" applyFont="1" applyFill="1" applyBorder="1" applyAlignment="1" applyProtection="1">
      <alignment horizontal="center" vertical="center"/>
      <protection locked="0"/>
    </xf>
    <xf numFmtId="1" fontId="12" fillId="0" borderId="1" xfId="0" applyNumberFormat="1" applyFont="1" applyFill="1" applyBorder="1" applyAlignment="1" applyProtection="1">
      <alignment horizontal="left" vertical="center"/>
      <protection locked="0"/>
    </xf>
    <xf numFmtId="185" fontId="1" fillId="0" borderId="1" xfId="0" applyNumberFormat="1" applyFont="1" applyFill="1" applyBorder="1" applyAlignment="1" applyProtection="1">
      <alignment horizontal="center" vertical="center"/>
      <protection locked="0"/>
    </xf>
    <xf numFmtId="1" fontId="1" fillId="0" borderId="1" xfId="0" applyNumberFormat="1" applyFont="1" applyFill="1" applyBorder="1" applyAlignment="1" applyProtection="1">
      <alignment horizontal="center" vertical="center"/>
      <protection locked="0"/>
    </xf>
    <xf numFmtId="185" fontId="1" fillId="0" borderId="0" xfId="0" applyNumberFormat="1" applyFont="1" applyFill="1" applyAlignment="1" applyProtection="1">
      <alignment vertical="center"/>
      <protection locked="0"/>
    </xf>
    <xf numFmtId="0" fontId="1" fillId="0" borderId="1" xfId="0" applyFont="1" applyFill="1" applyBorder="1" applyAlignment="1" applyProtection="1">
      <alignment horizontal="center" vertical="center"/>
      <protection locked="0"/>
    </xf>
    <xf numFmtId="0" fontId="12" fillId="0" borderId="1" xfId="0" applyNumberFormat="1" applyFont="1" applyFill="1" applyBorder="1" applyAlignment="1" applyProtection="1">
      <alignment vertical="center"/>
      <protection locked="0"/>
    </xf>
    <xf numFmtId="3" fontId="12" fillId="0" borderId="1" xfId="0" applyNumberFormat="1" applyFont="1" applyFill="1" applyBorder="1" applyAlignment="1" applyProtection="1">
      <alignment vertical="center"/>
      <protection locked="0"/>
    </xf>
    <xf numFmtId="3" fontId="1" fillId="0" borderId="1" xfId="0" applyNumberFormat="1" applyFont="1" applyFill="1" applyBorder="1" applyAlignment="1" applyProtection="1">
      <alignment horizontal="center" vertical="center"/>
      <protection locked="0"/>
    </xf>
    <xf numFmtId="0" fontId="1" fillId="0" borderId="1" xfId="0" applyNumberFormat="1" applyFont="1" applyFill="1" applyBorder="1" applyAlignment="1" applyProtection="1">
      <alignment horizontal="center" vertical="center"/>
      <protection locked="0"/>
    </xf>
    <xf numFmtId="0" fontId="12" fillId="0" borderId="1" xfId="0" applyFont="1" applyBorder="1" applyAlignment="1" applyProtection="1">
      <alignment vertical="center" wrapText="1"/>
      <protection locked="0"/>
    </xf>
    <xf numFmtId="185" fontId="1" fillId="0" borderId="1" xfId="0" applyNumberFormat="1" applyFont="1" applyFill="1" applyBorder="1" applyAlignment="1" applyProtection="1">
      <alignment horizontal="center" vertical="center"/>
    </xf>
    <xf numFmtId="1" fontId="30" fillId="0" borderId="1" xfId="0" applyNumberFormat="1" applyFont="1" applyFill="1" applyBorder="1" applyAlignment="1" applyProtection="1">
      <alignment horizontal="center" vertical="center"/>
      <protection locked="0"/>
    </xf>
    <xf numFmtId="0" fontId="30" fillId="0" borderId="1" xfId="0" applyFont="1" applyFill="1" applyBorder="1" applyAlignment="1" applyProtection="1">
      <alignment horizontal="center" vertical="center"/>
      <protection locked="0"/>
    </xf>
    <xf numFmtId="185" fontId="30" fillId="0" borderId="1" xfId="0" applyNumberFormat="1" applyFont="1" applyFill="1" applyBorder="1" applyAlignment="1" applyProtection="1">
      <alignment horizontal="center" vertical="center"/>
      <protection locked="0"/>
    </xf>
    <xf numFmtId="3" fontId="12" fillId="0" borderId="5" xfId="0" applyNumberFormat="1" applyFont="1" applyFill="1" applyBorder="1" applyAlignment="1" applyProtection="1">
      <alignment vertical="center"/>
      <protection locked="0"/>
    </xf>
    <xf numFmtId="0" fontId="12" fillId="0" borderId="1" xfId="0" applyFont="1" applyBorder="1" applyAlignment="1" applyProtection="1">
      <alignment vertical="center"/>
      <protection locked="0"/>
    </xf>
    <xf numFmtId="0" fontId="1" fillId="0" borderId="2" xfId="0" applyFont="1" applyFill="1" applyBorder="1" applyAlignment="1" applyProtection="1">
      <alignment horizontal="center" vertical="center"/>
      <protection locked="0"/>
    </xf>
    <xf numFmtId="1" fontId="1" fillId="0" borderId="3" xfId="0" applyNumberFormat="1" applyFont="1" applyFill="1" applyBorder="1" applyAlignment="1" applyProtection="1">
      <alignment horizontal="center" vertical="center"/>
      <protection locked="0"/>
    </xf>
    <xf numFmtId="1" fontId="12" fillId="0" borderId="6" xfId="0" applyNumberFormat="1" applyFont="1" applyFill="1" applyBorder="1" applyAlignment="1" applyProtection="1">
      <alignment horizontal="left" vertical="center"/>
      <protection locked="0"/>
    </xf>
    <xf numFmtId="1" fontId="1" fillId="0" borderId="0" xfId="0" applyNumberFormat="1" applyFont="1" applyFill="1" applyAlignment="1" applyProtection="1">
      <alignment vertical="center"/>
      <protection locked="0"/>
    </xf>
    <xf numFmtId="1" fontId="12" fillId="3" borderId="1" xfId="0" applyNumberFormat="1" applyFont="1" applyFill="1" applyBorder="1" applyAlignment="1" applyProtection="1">
      <alignment vertical="center"/>
      <protection locked="0"/>
    </xf>
    <xf numFmtId="0" fontId="12"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distributed" vertical="center"/>
      <protection locked="0"/>
    </xf>
    <xf numFmtId="0" fontId="12" fillId="0" borderId="0" xfId="0" applyFont="1" applyFill="1" applyBorder="1" applyAlignment="1" applyProtection="1">
      <alignment vertical="center"/>
      <protection locked="0"/>
    </xf>
    <xf numFmtId="0" fontId="6" fillId="0" borderId="0" xfId="66" applyFont="1" applyAlignment="1">
      <alignment vertical="center"/>
    </xf>
    <xf numFmtId="0" fontId="8" fillId="0" borderId="0" xfId="66" applyAlignment="1">
      <alignment vertical="center"/>
    </xf>
    <xf numFmtId="0" fontId="9" fillId="0" borderId="0" xfId="66" applyFont="1" applyAlignment="1">
      <alignment horizontal="center" vertical="center"/>
    </xf>
    <xf numFmtId="0" fontId="1" fillId="0" borderId="0" xfId="66" applyFont="1" applyBorder="1" applyAlignment="1">
      <alignment vertical="center"/>
    </xf>
    <xf numFmtId="0" fontId="1" fillId="0" borderId="0" xfId="66" applyFont="1" applyBorder="1" applyAlignment="1">
      <alignment horizontal="right" vertical="center"/>
    </xf>
    <xf numFmtId="0" fontId="11" fillId="0" borderId="1" xfId="66" applyFont="1" applyBorder="1" applyAlignment="1">
      <alignment horizontal="center" vertical="center"/>
    </xf>
    <xf numFmtId="0" fontId="11" fillId="0" borderId="1" xfId="66" applyFont="1" applyBorder="1" applyAlignment="1">
      <alignment vertical="center"/>
    </xf>
    <xf numFmtId="0" fontId="1" fillId="0" borderId="1" xfId="66" applyFont="1" applyBorder="1" applyAlignment="1">
      <alignment vertical="center"/>
    </xf>
    <xf numFmtId="0" fontId="1" fillId="0" borderId="1" xfId="66" applyFont="1" applyBorder="1" applyAlignment="1">
      <alignment horizontal="center" vertical="center"/>
    </xf>
    <xf numFmtId="3" fontId="0" fillId="0" borderId="0" xfId="0" applyNumberFormat="1"/>
    <xf numFmtId="183" fontId="12" fillId="0" borderId="1" xfId="12" applyNumberFormat="1" applyFont="1" applyFill="1" applyBorder="1" applyAlignment="1">
      <alignment horizontal="center" vertical="center"/>
    </xf>
    <xf numFmtId="0" fontId="31" fillId="0" borderId="1" xfId="0" applyFont="1" applyFill="1" applyBorder="1" applyAlignment="1">
      <alignment vertical="center"/>
    </xf>
    <xf numFmtId="181" fontId="1" fillId="0" borderId="0" xfId="0" applyNumberFormat="1" applyFont="1" applyFill="1" applyAlignment="1">
      <alignment horizontal="center" vertical="center"/>
    </xf>
    <xf numFmtId="0" fontId="22" fillId="0" borderId="0" xfId="0" applyFont="1" applyFill="1" applyAlignment="1">
      <alignment vertical="center"/>
    </xf>
    <xf numFmtId="0" fontId="17" fillId="0" borderId="1" xfId="0" applyFont="1" applyFill="1" applyBorder="1" applyAlignment="1">
      <alignment horizontal="center" vertical="center" wrapText="1"/>
    </xf>
    <xf numFmtId="0" fontId="12" fillId="0" borderId="0" xfId="0" applyFont="1" applyFill="1" applyAlignment="1">
      <alignment horizontal="center" vertical="center"/>
    </xf>
    <xf numFmtId="0" fontId="1" fillId="0" borderId="14" xfId="0" applyFont="1" applyFill="1" applyBorder="1" applyAlignment="1">
      <alignment horizontal="left" vertical="center" wrapText="1"/>
    </xf>
    <xf numFmtId="0" fontId="32" fillId="0" borderId="0" xfId="0" applyFont="1" applyAlignment="1" applyProtection="1">
      <alignment vertical="center"/>
      <protection locked="0"/>
    </xf>
    <xf numFmtId="0" fontId="33" fillId="0" borderId="0" xfId="0" applyFont="1" applyAlignment="1" applyProtection="1">
      <alignment vertical="center"/>
      <protection locked="0"/>
    </xf>
    <xf numFmtId="0" fontId="0" fillId="0" borderId="0" xfId="0" applyAlignment="1" applyProtection="1">
      <alignment vertical="center"/>
      <protection locked="0"/>
    </xf>
    <xf numFmtId="0" fontId="34" fillId="0" borderId="0" xfId="0" applyFont="1" applyAlignment="1" applyProtection="1">
      <alignment horizontal="center" vertical="center"/>
      <protection locked="0"/>
    </xf>
    <xf numFmtId="0" fontId="32" fillId="0" borderId="0" xfId="0" applyFont="1" applyAlignment="1" applyProtection="1">
      <alignment horizontal="left" vertical="center"/>
      <protection locked="0"/>
    </xf>
    <xf numFmtId="0" fontId="35" fillId="0" borderId="0" xfId="0" applyFont="1" applyAlignment="1" applyProtection="1">
      <alignment vertical="center"/>
      <protection locked="0"/>
    </xf>
    <xf numFmtId="0" fontId="36" fillId="0" borderId="0" xfId="0" applyFont="1" applyAlignment="1" applyProtection="1">
      <alignment vertical="center"/>
      <protection locked="0"/>
    </xf>
    <xf numFmtId="0" fontId="37" fillId="0" borderId="0" xfId="0" applyFont="1" applyAlignment="1" applyProtection="1">
      <alignment horizontal="center" vertical="center"/>
      <protection locked="0"/>
    </xf>
    <xf numFmtId="0" fontId="38" fillId="0" borderId="0" xfId="0" applyFont="1" applyAlignment="1" applyProtection="1">
      <alignment horizontal="center" vertical="center"/>
      <protection locked="0"/>
    </xf>
  </cellXfs>
  <cellStyles count="86">
    <cellStyle name="常规" xfId="0" builtinId="0"/>
    <cellStyle name="货币[0]" xfId="1" builtinId="7"/>
    <cellStyle name="20% - 强调文字颜色 3" xfId="2" builtinId="38"/>
    <cellStyle name="输入" xfId="3" builtinId="20"/>
    <cellStyle name="货币" xfId="4" builtinId="4"/>
    <cellStyle name="差_收益测算OR申报表"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常规 6" xfId="15"/>
    <cellStyle name="注释" xfId="16" builtinId="10"/>
    <cellStyle name="60% - 强调文字颜色 2" xfId="17" builtinId="36"/>
    <cellStyle name="标题 4" xfId="18" builtinId="19"/>
    <cellStyle name="警告文本" xfId="19" builtinId="11"/>
    <cellStyle name="常规 5 2" xfId="20"/>
    <cellStyle name="标题" xfId="21" builtinId="15"/>
    <cellStyle name="常规 12" xfId="22"/>
    <cellStyle name="解释性文本" xfId="23" builtinId="53"/>
    <cellStyle name="百分比 2 2" xfId="24"/>
    <cellStyle name="标题 1" xfId="25" builtinId="16"/>
    <cellStyle name="标题 2" xfId="26" builtinId="17"/>
    <cellStyle name="60% - 强调文字颜色 1" xfId="27" builtinId="32"/>
    <cellStyle name="货币[0] 2" xfId="28"/>
    <cellStyle name="标题 3" xfId="29" builtinId="18"/>
    <cellStyle name="常规 4 14" xfId="30"/>
    <cellStyle name="60% - 强调文字颜色 4" xfId="31" builtinId="44"/>
    <cellStyle name="输出" xfId="32" builtinId="21"/>
    <cellStyle name="计算" xfId="33" builtinId="22"/>
    <cellStyle name="检查单元格" xfId="34" builtinId="23"/>
    <cellStyle name="20% - 强调文字颜色 6" xfId="35" builtinId="50"/>
    <cellStyle name="强调文字颜色 2" xfId="36" builtinId="33"/>
    <cellStyle name="链接单元格" xfId="37" builtinId="24"/>
    <cellStyle name="汇总" xfId="38" builtinId="25"/>
    <cellStyle name="好" xfId="39" builtinId="26"/>
    <cellStyle name="适中" xfId="40" builtinId="28"/>
    <cellStyle name="20% - 强调文字颜色 5" xfId="41" builtinId="46"/>
    <cellStyle name="强调文字颜色 1" xfId="42" builtinId="29"/>
    <cellStyle name="常规 2 2 2" xfId="43"/>
    <cellStyle name="差_6-市级预算单位国有资本经营预算表((定稿))" xfId="44"/>
    <cellStyle name="20% - 强调文字颜色 1" xfId="45" builtinId="30"/>
    <cellStyle name="40% - 强调文字颜色 1" xfId="46" builtinId="31"/>
    <cellStyle name="20% - 强调文字颜色 2" xfId="47" builtinId="34"/>
    <cellStyle name="40% - 强调文字颜色 2" xfId="48" builtinId="35"/>
    <cellStyle name="强调文字颜色 3" xfId="49" builtinId="37"/>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常规 2 3" xfId="58"/>
    <cellStyle name="常规 10" xfId="59"/>
    <cellStyle name="好_6-市级预算单位国有资本经营预算表((定稿))" xfId="60"/>
    <cellStyle name="40% - 强调文字颜色 6" xfId="61" builtinId="51"/>
    <cellStyle name="常规 10 2" xfId="62"/>
    <cellStyle name="60% - 强调文字颜色 6" xfId="63" builtinId="52"/>
    <cellStyle name="gcd" xfId="64"/>
    <cellStyle name="百分比 3" xfId="65"/>
    <cellStyle name="常规 2 4" xfId="66"/>
    <cellStyle name="常规 11" xfId="67"/>
    <cellStyle name="常规 2" xfId="68"/>
    <cellStyle name="常规 2 5" xfId="69"/>
    <cellStyle name="常规 2_2012年度湖南省省级国有资本经营预算表" xfId="70"/>
    <cellStyle name="常规 3" xfId="71"/>
    <cellStyle name="常规 3 2" xfId="72"/>
    <cellStyle name="好_收益测算OR申报表" xfId="73"/>
    <cellStyle name="常规 3 2 2" xfId="74"/>
    <cellStyle name="常规 3 3" xfId="75"/>
    <cellStyle name="常规 4" xfId="76"/>
    <cellStyle name="常规 4 2" xfId="77"/>
    <cellStyle name="常规 5" xfId="78"/>
    <cellStyle name="常规 7" xfId="79"/>
    <cellStyle name="常规 8" xfId="80"/>
    <cellStyle name="常规 9" xfId="81"/>
    <cellStyle name="常规 9 2" xfId="82"/>
    <cellStyle name="货币 2" xfId="83"/>
    <cellStyle name="千位分隔 2" xfId="84"/>
    <cellStyle name="样式 1" xfId="85"/>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showGridLines="0" showZeros="0" workbookViewId="0">
      <selection activeCell="A3" sqref="A3"/>
    </sheetView>
  </sheetViews>
  <sheetFormatPr defaultColWidth="9" defaultRowHeight="14.25" outlineLevelRow="5" outlineLevelCol="1"/>
  <cols>
    <col min="1" max="1" width="148.375" style="357" customWidth="1"/>
    <col min="2" max="2" width="9" style="357" hidden="1" customWidth="1"/>
    <col min="3" max="16384" width="9" style="357"/>
  </cols>
  <sheetData>
    <row r="1" ht="36.75" customHeight="1" spans="1:2">
      <c r="A1" s="360" t="s">
        <v>0</v>
      </c>
      <c r="B1" s="357" t="s">
        <v>1</v>
      </c>
    </row>
    <row r="2" ht="52.5" customHeight="1" spans="1:2">
      <c r="A2" s="361"/>
      <c r="B2" s="357" t="s">
        <v>2</v>
      </c>
    </row>
    <row r="3" ht="178.5" customHeight="1" spans="1:2">
      <c r="A3" s="362" t="s">
        <v>3</v>
      </c>
      <c r="B3" s="357" t="s">
        <v>4</v>
      </c>
    </row>
    <row r="4" ht="51.75" customHeight="1" spans="1:2">
      <c r="A4" s="362" t="s">
        <v>0</v>
      </c>
      <c r="B4" s="357" t="s">
        <v>5</v>
      </c>
    </row>
    <row r="5" ht="33" customHeight="1" spans="1:2">
      <c r="A5" s="363"/>
      <c r="B5" s="357" t="s">
        <v>6</v>
      </c>
    </row>
    <row r="6" ht="42" customHeight="1" spans="1:2">
      <c r="A6" s="363"/>
      <c r="B6" s="357" t="s">
        <v>7</v>
      </c>
    </row>
  </sheetData>
  <printOptions horizontalCentered="1"/>
  <pageMargins left="0.75" right="0.75" top="0.98" bottom="0.98" header="0.51" footer="0.51"/>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73"/>
  <sheetViews>
    <sheetView showGridLines="0" showZeros="0" topLeftCell="A16" workbookViewId="0">
      <selection activeCell="J24" sqref="J24"/>
    </sheetView>
  </sheetViews>
  <sheetFormatPr defaultColWidth="5.75" defaultRowHeight="15.75"/>
  <cols>
    <col min="1" max="1" width="15.375" style="173" customWidth="1"/>
    <col min="2" max="2" width="6.75" style="173" customWidth="1"/>
    <col min="3" max="3" width="5.125" style="173" customWidth="1"/>
    <col min="4" max="15" width="5.625" style="173" customWidth="1"/>
    <col min="16" max="16" width="4.75" style="173" customWidth="1"/>
    <col min="17" max="19" width="5.625" style="173" customWidth="1"/>
    <col min="20" max="20" width="5.875" style="173" customWidth="1"/>
    <col min="21" max="21" width="4.5" style="173" customWidth="1"/>
    <col min="22" max="25" width="5.625" style="173" customWidth="1"/>
    <col min="26" max="26" width="5" style="173" customWidth="1"/>
    <col min="27" max="27" width="5" style="174" customWidth="1"/>
    <col min="28" max="28" width="5.625" style="173" customWidth="1"/>
    <col min="29" max="16384" width="5.75" style="173"/>
  </cols>
  <sheetData>
    <row r="1" ht="14.25" spans="1:1">
      <c r="A1" s="149" t="s">
        <v>1400</v>
      </c>
    </row>
    <row r="2" s="233" customFormat="1" ht="33.95" customHeight="1" spans="1:26">
      <c r="A2" s="234" t="s">
        <v>1401</v>
      </c>
      <c r="B2" s="234" t="s">
        <v>1402</v>
      </c>
      <c r="C2" s="234"/>
      <c r="D2" s="234"/>
      <c r="E2" s="234"/>
      <c r="F2" s="234"/>
      <c r="G2" s="234"/>
      <c r="H2" s="234"/>
      <c r="I2" s="234"/>
      <c r="J2" s="234"/>
      <c r="K2" s="234"/>
      <c r="L2" s="234"/>
      <c r="M2" s="234"/>
      <c r="N2" s="234"/>
      <c r="O2" s="234"/>
      <c r="P2" s="234"/>
      <c r="Q2" s="234"/>
      <c r="R2" s="234"/>
      <c r="S2" s="234"/>
      <c r="T2" s="234"/>
      <c r="U2" s="234"/>
      <c r="V2" s="234"/>
      <c r="W2" s="234"/>
      <c r="X2" s="234"/>
      <c r="Y2" s="234"/>
      <c r="Z2" s="234"/>
    </row>
    <row r="3" ht="17.1" customHeight="1" spans="1:28">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248"/>
      <c r="AB3" s="177" t="s">
        <v>1403</v>
      </c>
    </row>
    <row r="4" ht="31.5" customHeight="1" spans="1:28">
      <c r="A4" s="179" t="s">
        <v>1404</v>
      </c>
      <c r="B4" s="235" t="s">
        <v>1405</v>
      </c>
      <c r="C4" s="235"/>
      <c r="D4" s="235"/>
      <c r="E4" s="235"/>
      <c r="F4" s="235"/>
      <c r="G4" s="235"/>
      <c r="H4" s="235"/>
      <c r="I4" s="235"/>
      <c r="J4" s="235"/>
      <c r="K4" s="235"/>
      <c r="L4" s="235"/>
      <c r="M4" s="235"/>
      <c r="N4" s="235"/>
      <c r="O4" s="235"/>
      <c r="P4" s="235"/>
      <c r="Q4" s="235"/>
      <c r="R4" s="235"/>
      <c r="S4" s="235"/>
      <c r="T4" s="235"/>
      <c r="U4" s="235"/>
      <c r="V4" s="235"/>
      <c r="W4" s="235"/>
      <c r="X4" s="235"/>
      <c r="Y4" s="235"/>
      <c r="Z4" s="235"/>
      <c r="AA4" s="249"/>
      <c r="AB4" s="235"/>
    </row>
    <row r="5" ht="17.1" customHeight="1" spans="1:28">
      <c r="A5" s="236"/>
      <c r="B5" s="237" t="s">
        <v>1406</v>
      </c>
      <c r="C5" s="263" t="s">
        <v>1407</v>
      </c>
      <c r="D5" s="264"/>
      <c r="E5" s="264"/>
      <c r="F5" s="264"/>
      <c r="G5" s="264"/>
      <c r="H5" s="264"/>
      <c r="I5" s="264"/>
      <c r="J5" s="264"/>
      <c r="K5" s="264"/>
      <c r="L5" s="264"/>
      <c r="M5" s="264"/>
      <c r="N5" s="264"/>
      <c r="O5" s="264"/>
      <c r="P5" s="264"/>
      <c r="Q5" s="264"/>
      <c r="R5" s="264"/>
      <c r="S5" s="270"/>
      <c r="T5" s="263" t="s">
        <v>1408</v>
      </c>
      <c r="U5" s="264"/>
      <c r="V5" s="264"/>
      <c r="W5" s="264"/>
      <c r="X5" s="264"/>
      <c r="Y5" s="264"/>
      <c r="Z5" s="264"/>
      <c r="AA5" s="264"/>
      <c r="AB5" s="270"/>
    </row>
    <row r="6" ht="72.75" customHeight="1" spans="1:28">
      <c r="A6" s="181"/>
      <c r="B6" s="239"/>
      <c r="C6" s="180" t="s">
        <v>1409</v>
      </c>
      <c r="D6" s="180" t="s">
        <v>1410</v>
      </c>
      <c r="E6" s="180" t="s">
        <v>1411</v>
      </c>
      <c r="F6" s="180" t="s">
        <v>1412</v>
      </c>
      <c r="G6" s="180" t="s">
        <v>1413</v>
      </c>
      <c r="H6" s="180" t="s">
        <v>1414</v>
      </c>
      <c r="I6" s="180" t="s">
        <v>1415</v>
      </c>
      <c r="J6" s="180" t="s">
        <v>1416</v>
      </c>
      <c r="K6" s="180" t="s">
        <v>1417</v>
      </c>
      <c r="L6" s="180" t="s">
        <v>1418</v>
      </c>
      <c r="M6" s="180" t="s">
        <v>1419</v>
      </c>
      <c r="N6" s="180" t="s">
        <v>1420</v>
      </c>
      <c r="O6" s="180" t="s">
        <v>1421</v>
      </c>
      <c r="P6" s="180" t="s">
        <v>1422</v>
      </c>
      <c r="Q6" s="180" t="s">
        <v>1423</v>
      </c>
      <c r="R6" s="180" t="s">
        <v>1424</v>
      </c>
      <c r="S6" s="180" t="s">
        <v>1425</v>
      </c>
      <c r="T6" s="180" t="s">
        <v>1409</v>
      </c>
      <c r="U6" s="180" t="s">
        <v>1426</v>
      </c>
      <c r="V6" s="180" t="s">
        <v>1427</v>
      </c>
      <c r="W6" s="180" t="s">
        <v>1428</v>
      </c>
      <c r="X6" s="180" t="s">
        <v>1429</v>
      </c>
      <c r="Y6" s="180" t="s">
        <v>1430</v>
      </c>
      <c r="Z6" s="180" t="s">
        <v>1431</v>
      </c>
      <c r="AA6" s="180" t="s">
        <v>1432</v>
      </c>
      <c r="AB6" s="180" t="s">
        <v>1433</v>
      </c>
    </row>
    <row r="7" s="172" customFormat="1" ht="15.95" customHeight="1" spans="1:28">
      <c r="A7" s="265" t="s">
        <v>1434</v>
      </c>
      <c r="B7" s="184">
        <f>B8+B9</f>
        <v>88353</v>
      </c>
      <c r="C7" s="184">
        <f t="shared" ref="C7:AB7" si="0">C8+C9</f>
        <v>61855</v>
      </c>
      <c r="D7" s="184">
        <f t="shared" si="0"/>
        <v>24244</v>
      </c>
      <c r="E7" s="184">
        <f t="shared" si="0"/>
        <v>7663</v>
      </c>
      <c r="F7" s="184">
        <f t="shared" si="0"/>
        <v>0</v>
      </c>
      <c r="G7" s="184">
        <f t="shared" si="0"/>
        <v>1516</v>
      </c>
      <c r="H7" s="184">
        <f t="shared" si="0"/>
        <v>541</v>
      </c>
      <c r="I7" s="184">
        <f t="shared" si="0"/>
        <v>3697</v>
      </c>
      <c r="J7" s="184">
        <f t="shared" si="0"/>
        <v>1885</v>
      </c>
      <c r="K7" s="184">
        <f t="shared" si="0"/>
        <v>823</v>
      </c>
      <c r="L7" s="184">
        <f t="shared" si="0"/>
        <v>1461</v>
      </c>
      <c r="M7" s="184">
        <f t="shared" si="0"/>
        <v>4265</v>
      </c>
      <c r="N7" s="184">
        <f t="shared" si="0"/>
        <v>2152</v>
      </c>
      <c r="O7" s="184">
        <f t="shared" si="0"/>
        <v>3782</v>
      </c>
      <c r="P7" s="184">
        <f t="shared" si="0"/>
        <v>9621</v>
      </c>
      <c r="Q7" s="184">
        <f t="shared" si="0"/>
        <v>0</v>
      </c>
      <c r="R7" s="184">
        <f t="shared" si="0"/>
        <v>205</v>
      </c>
      <c r="S7" s="184">
        <f t="shared" si="0"/>
        <v>0</v>
      </c>
      <c r="T7" s="184">
        <f t="shared" si="0"/>
        <v>26498</v>
      </c>
      <c r="U7" s="184">
        <f t="shared" si="0"/>
        <v>4094</v>
      </c>
      <c r="V7" s="184">
        <f t="shared" si="0"/>
        <v>1909</v>
      </c>
      <c r="W7" s="184">
        <f t="shared" si="0"/>
        <v>1950</v>
      </c>
      <c r="X7" s="184">
        <f t="shared" si="0"/>
        <v>0</v>
      </c>
      <c r="Y7" s="184">
        <f t="shared" si="0"/>
        <v>17190</v>
      </c>
      <c r="Z7" s="184">
        <f t="shared" si="0"/>
        <v>0</v>
      </c>
      <c r="AA7" s="184">
        <f t="shared" si="0"/>
        <v>0</v>
      </c>
      <c r="AB7" s="184">
        <f t="shared" si="0"/>
        <v>1355</v>
      </c>
    </row>
    <row r="8" s="172" customFormat="1" ht="15.95" customHeight="1" spans="1:28">
      <c r="A8" s="265" t="s">
        <v>1435</v>
      </c>
      <c r="B8" s="184">
        <f t="shared" ref="B8:B71" si="1">C8+T8</f>
        <v>0</v>
      </c>
      <c r="C8" s="184">
        <f t="shared" ref="C8:C71" si="2">SUM(D8:S8)</f>
        <v>0</v>
      </c>
      <c r="D8" s="184"/>
      <c r="E8" s="184"/>
      <c r="F8" s="184"/>
      <c r="G8" s="184"/>
      <c r="H8" s="184"/>
      <c r="I8" s="184"/>
      <c r="J8" s="184"/>
      <c r="K8" s="184"/>
      <c r="L8" s="184"/>
      <c r="M8" s="184"/>
      <c r="N8" s="184"/>
      <c r="O8" s="184"/>
      <c r="P8" s="184"/>
      <c r="Q8" s="184"/>
      <c r="R8" s="184"/>
      <c r="S8" s="184"/>
      <c r="T8" s="184">
        <f t="shared" ref="T8:T71" si="3">SUM(U8:AB8)</f>
        <v>0</v>
      </c>
      <c r="U8" s="184"/>
      <c r="V8" s="184"/>
      <c r="W8" s="184"/>
      <c r="X8" s="184"/>
      <c r="Y8" s="184"/>
      <c r="Z8" s="184"/>
      <c r="AA8" s="199"/>
      <c r="AB8" s="184"/>
    </row>
    <row r="9" s="172" customFormat="1" ht="15.95" customHeight="1" spans="1:28">
      <c r="A9" s="266" t="s">
        <v>1436</v>
      </c>
      <c r="B9" s="184">
        <f>B10+B22+B34+B42+B57+B72+B84+B96+B103+B112+B126+B140+B148+B163</f>
        <v>88353</v>
      </c>
      <c r="C9" s="184">
        <f t="shared" ref="C9:AB9" si="4">C10+C22+C34+C42+C57+C72+C84+C96+C103+C112+C126+C140+C148+C163</f>
        <v>61855</v>
      </c>
      <c r="D9" s="184">
        <f t="shared" si="4"/>
        <v>24244</v>
      </c>
      <c r="E9" s="184">
        <f t="shared" si="4"/>
        <v>7663</v>
      </c>
      <c r="F9" s="184">
        <f t="shared" si="4"/>
        <v>0</v>
      </c>
      <c r="G9" s="184">
        <f t="shared" si="4"/>
        <v>1516</v>
      </c>
      <c r="H9" s="184">
        <f t="shared" si="4"/>
        <v>541</v>
      </c>
      <c r="I9" s="184">
        <f t="shared" si="4"/>
        <v>3697</v>
      </c>
      <c r="J9" s="184">
        <f t="shared" si="4"/>
        <v>1885</v>
      </c>
      <c r="K9" s="184">
        <f t="shared" si="4"/>
        <v>823</v>
      </c>
      <c r="L9" s="184">
        <f t="shared" si="4"/>
        <v>1461</v>
      </c>
      <c r="M9" s="184">
        <f t="shared" si="4"/>
        <v>4265</v>
      </c>
      <c r="N9" s="184">
        <f t="shared" si="4"/>
        <v>2152</v>
      </c>
      <c r="O9" s="184">
        <f t="shared" si="4"/>
        <v>3782</v>
      </c>
      <c r="P9" s="184">
        <f t="shared" si="4"/>
        <v>9621</v>
      </c>
      <c r="Q9" s="184">
        <f t="shared" si="4"/>
        <v>0</v>
      </c>
      <c r="R9" s="184">
        <f t="shared" si="4"/>
        <v>205</v>
      </c>
      <c r="S9" s="184">
        <f t="shared" si="4"/>
        <v>0</v>
      </c>
      <c r="T9" s="184">
        <f t="shared" si="4"/>
        <v>26498</v>
      </c>
      <c r="U9" s="184">
        <f t="shared" si="4"/>
        <v>4094</v>
      </c>
      <c r="V9" s="184">
        <f t="shared" si="4"/>
        <v>1909</v>
      </c>
      <c r="W9" s="184">
        <f t="shared" si="4"/>
        <v>1950</v>
      </c>
      <c r="X9" s="184">
        <f t="shared" si="4"/>
        <v>0</v>
      </c>
      <c r="Y9" s="184">
        <f t="shared" si="4"/>
        <v>17190</v>
      </c>
      <c r="Z9" s="184">
        <f t="shared" si="4"/>
        <v>0</v>
      </c>
      <c r="AA9" s="184">
        <f t="shared" si="4"/>
        <v>0</v>
      </c>
      <c r="AB9" s="184">
        <f t="shared" si="4"/>
        <v>1355</v>
      </c>
    </row>
    <row r="10" s="172" customFormat="1" ht="15.95" customHeight="1" spans="1:28">
      <c r="A10" s="242" t="s">
        <v>1437</v>
      </c>
      <c r="B10" s="184">
        <f>B11+B12</f>
        <v>0</v>
      </c>
      <c r="C10" s="188">
        <f t="shared" ref="C10:AB10" si="5">C11+C12</f>
        <v>0</v>
      </c>
      <c r="D10" s="188">
        <f t="shared" si="5"/>
        <v>0</v>
      </c>
      <c r="E10" s="188">
        <f t="shared" si="5"/>
        <v>0</v>
      </c>
      <c r="F10" s="188">
        <f t="shared" si="5"/>
        <v>0</v>
      </c>
      <c r="G10" s="188">
        <f t="shared" si="5"/>
        <v>0</v>
      </c>
      <c r="H10" s="188">
        <f t="shared" si="5"/>
        <v>0</v>
      </c>
      <c r="I10" s="188">
        <f t="shared" si="5"/>
        <v>0</v>
      </c>
      <c r="J10" s="188">
        <f t="shared" si="5"/>
        <v>0</v>
      </c>
      <c r="K10" s="188">
        <f t="shared" si="5"/>
        <v>0</v>
      </c>
      <c r="L10" s="188">
        <f t="shared" si="5"/>
        <v>0</v>
      </c>
      <c r="M10" s="188">
        <f t="shared" si="5"/>
        <v>0</v>
      </c>
      <c r="N10" s="188">
        <f t="shared" si="5"/>
        <v>0</v>
      </c>
      <c r="O10" s="188">
        <f t="shared" si="5"/>
        <v>0</v>
      </c>
      <c r="P10" s="188">
        <f t="shared" si="5"/>
        <v>0</v>
      </c>
      <c r="Q10" s="188">
        <f t="shared" si="5"/>
        <v>0</v>
      </c>
      <c r="R10" s="188">
        <f t="shared" si="5"/>
        <v>0</v>
      </c>
      <c r="S10" s="188">
        <f t="shared" si="5"/>
        <v>0</v>
      </c>
      <c r="T10" s="188">
        <f t="shared" si="5"/>
        <v>0</v>
      </c>
      <c r="U10" s="188">
        <f t="shared" si="5"/>
        <v>0</v>
      </c>
      <c r="V10" s="188">
        <f t="shared" si="5"/>
        <v>0</v>
      </c>
      <c r="W10" s="188">
        <f t="shared" si="5"/>
        <v>0</v>
      </c>
      <c r="X10" s="188">
        <f t="shared" si="5"/>
        <v>0</v>
      </c>
      <c r="Y10" s="188">
        <f t="shared" si="5"/>
        <v>0</v>
      </c>
      <c r="Z10" s="188">
        <f t="shared" si="5"/>
        <v>0</v>
      </c>
      <c r="AA10" s="188">
        <f t="shared" si="5"/>
        <v>0</v>
      </c>
      <c r="AB10" s="188">
        <f t="shared" si="5"/>
        <v>0</v>
      </c>
    </row>
    <row r="11" s="172" customFormat="1" ht="15.95" customHeight="1" spans="1:28">
      <c r="A11" s="243" t="s">
        <v>1438</v>
      </c>
      <c r="B11" s="184">
        <f t="shared" si="1"/>
        <v>0</v>
      </c>
      <c r="C11" s="184">
        <f t="shared" si="2"/>
        <v>0</v>
      </c>
      <c r="D11" s="188"/>
      <c r="E11" s="188"/>
      <c r="F11" s="188"/>
      <c r="G11" s="188"/>
      <c r="H11" s="188"/>
      <c r="I11" s="188"/>
      <c r="J11" s="188"/>
      <c r="K11" s="188"/>
      <c r="L11" s="188"/>
      <c r="M11" s="188"/>
      <c r="N11" s="188"/>
      <c r="O11" s="188"/>
      <c r="P11" s="188"/>
      <c r="Q11" s="188"/>
      <c r="R11" s="188"/>
      <c r="S11" s="188"/>
      <c r="T11" s="184">
        <f t="shared" si="3"/>
        <v>0</v>
      </c>
      <c r="U11" s="188"/>
      <c r="V11" s="188"/>
      <c r="W11" s="188"/>
      <c r="X11" s="188"/>
      <c r="Y11" s="188"/>
      <c r="Z11" s="188"/>
      <c r="AA11" s="200"/>
      <c r="AB11" s="188"/>
    </row>
    <row r="12" s="172" customFormat="1" ht="15.95" customHeight="1" spans="1:28">
      <c r="A12" s="198" t="s">
        <v>1439</v>
      </c>
      <c r="B12" s="184">
        <f>SUM(B13:B21)</f>
        <v>0</v>
      </c>
      <c r="C12" s="188">
        <f t="shared" ref="C12:AB12" si="6">SUM(C13:C21)</f>
        <v>0</v>
      </c>
      <c r="D12" s="188">
        <f t="shared" si="6"/>
        <v>0</v>
      </c>
      <c r="E12" s="188">
        <f t="shared" si="6"/>
        <v>0</v>
      </c>
      <c r="F12" s="188">
        <f t="shared" si="6"/>
        <v>0</v>
      </c>
      <c r="G12" s="188">
        <f t="shared" si="6"/>
        <v>0</v>
      </c>
      <c r="H12" s="188">
        <f t="shared" si="6"/>
        <v>0</v>
      </c>
      <c r="I12" s="188">
        <f t="shared" si="6"/>
        <v>0</v>
      </c>
      <c r="J12" s="188">
        <f t="shared" si="6"/>
        <v>0</v>
      </c>
      <c r="K12" s="188">
        <f t="shared" si="6"/>
        <v>0</v>
      </c>
      <c r="L12" s="188">
        <f t="shared" si="6"/>
        <v>0</v>
      </c>
      <c r="M12" s="188">
        <f t="shared" si="6"/>
        <v>0</v>
      </c>
      <c r="N12" s="188">
        <f t="shared" si="6"/>
        <v>0</v>
      </c>
      <c r="O12" s="188">
        <f t="shared" si="6"/>
        <v>0</v>
      </c>
      <c r="P12" s="188">
        <f t="shared" si="6"/>
        <v>0</v>
      </c>
      <c r="Q12" s="188">
        <f t="shared" si="6"/>
        <v>0</v>
      </c>
      <c r="R12" s="188">
        <f t="shared" si="6"/>
        <v>0</v>
      </c>
      <c r="S12" s="188">
        <f t="shared" si="6"/>
        <v>0</v>
      </c>
      <c r="T12" s="188">
        <f t="shared" si="6"/>
        <v>0</v>
      </c>
      <c r="U12" s="188">
        <f t="shared" si="6"/>
        <v>0</v>
      </c>
      <c r="V12" s="188">
        <f t="shared" si="6"/>
        <v>0</v>
      </c>
      <c r="W12" s="188">
        <f t="shared" si="6"/>
        <v>0</v>
      </c>
      <c r="X12" s="188">
        <f t="shared" si="6"/>
        <v>0</v>
      </c>
      <c r="Y12" s="188">
        <f t="shared" si="6"/>
        <v>0</v>
      </c>
      <c r="Z12" s="188">
        <f t="shared" si="6"/>
        <v>0</v>
      </c>
      <c r="AA12" s="188">
        <f t="shared" si="6"/>
        <v>0</v>
      </c>
      <c r="AB12" s="188">
        <f t="shared" si="6"/>
        <v>0</v>
      </c>
    </row>
    <row r="13" s="172" customFormat="1" ht="15.95" customHeight="1" spans="1:28">
      <c r="A13" s="243" t="s">
        <v>1440</v>
      </c>
      <c r="B13" s="184">
        <f t="shared" si="1"/>
        <v>0</v>
      </c>
      <c r="C13" s="184">
        <f t="shared" si="2"/>
        <v>0</v>
      </c>
      <c r="D13" s="188"/>
      <c r="E13" s="188"/>
      <c r="F13" s="188"/>
      <c r="G13" s="188"/>
      <c r="H13" s="188"/>
      <c r="I13" s="188"/>
      <c r="J13" s="188"/>
      <c r="K13" s="188"/>
      <c r="L13" s="188"/>
      <c r="M13" s="188"/>
      <c r="N13" s="188"/>
      <c r="O13" s="188"/>
      <c r="P13" s="188"/>
      <c r="Q13" s="188"/>
      <c r="R13" s="188"/>
      <c r="S13" s="188"/>
      <c r="T13" s="184">
        <f t="shared" si="3"/>
        <v>0</v>
      </c>
      <c r="U13" s="188"/>
      <c r="V13" s="188"/>
      <c r="W13" s="188"/>
      <c r="X13" s="188"/>
      <c r="Y13" s="188"/>
      <c r="Z13" s="188"/>
      <c r="AA13" s="200"/>
      <c r="AB13" s="188"/>
    </row>
    <row r="14" s="172" customFormat="1" ht="15.95" customHeight="1" spans="1:28">
      <c r="A14" s="243" t="s">
        <v>1441</v>
      </c>
      <c r="B14" s="184">
        <f t="shared" si="1"/>
        <v>0</v>
      </c>
      <c r="C14" s="184">
        <f t="shared" si="2"/>
        <v>0</v>
      </c>
      <c r="D14" s="188"/>
      <c r="E14" s="188"/>
      <c r="F14" s="188"/>
      <c r="G14" s="188"/>
      <c r="H14" s="188"/>
      <c r="I14" s="188"/>
      <c r="J14" s="188"/>
      <c r="K14" s="188"/>
      <c r="L14" s="188"/>
      <c r="M14" s="188"/>
      <c r="N14" s="188"/>
      <c r="O14" s="188"/>
      <c r="P14" s="188"/>
      <c r="Q14" s="188"/>
      <c r="R14" s="188"/>
      <c r="S14" s="188"/>
      <c r="T14" s="184">
        <f t="shared" si="3"/>
        <v>0</v>
      </c>
      <c r="U14" s="188"/>
      <c r="V14" s="188"/>
      <c r="W14" s="188"/>
      <c r="X14" s="188"/>
      <c r="Y14" s="188"/>
      <c r="Z14" s="188"/>
      <c r="AA14" s="200"/>
      <c r="AB14" s="188"/>
    </row>
    <row r="15" s="172" customFormat="1" ht="15.95" customHeight="1" spans="1:28">
      <c r="A15" s="243" t="s">
        <v>1442</v>
      </c>
      <c r="B15" s="184">
        <f t="shared" si="1"/>
        <v>0</v>
      </c>
      <c r="C15" s="184">
        <f t="shared" si="2"/>
        <v>0</v>
      </c>
      <c r="D15" s="188"/>
      <c r="E15" s="188"/>
      <c r="F15" s="188"/>
      <c r="G15" s="188"/>
      <c r="H15" s="188"/>
      <c r="I15" s="188"/>
      <c r="J15" s="188"/>
      <c r="K15" s="188"/>
      <c r="L15" s="188"/>
      <c r="M15" s="188"/>
      <c r="N15" s="188"/>
      <c r="O15" s="188"/>
      <c r="P15" s="188"/>
      <c r="Q15" s="188"/>
      <c r="R15" s="188"/>
      <c r="S15" s="188"/>
      <c r="T15" s="184">
        <f t="shared" si="3"/>
        <v>0</v>
      </c>
      <c r="U15" s="188"/>
      <c r="V15" s="188"/>
      <c r="W15" s="188"/>
      <c r="X15" s="188"/>
      <c r="Y15" s="188"/>
      <c r="Z15" s="188"/>
      <c r="AA15" s="200"/>
      <c r="AB15" s="188"/>
    </row>
    <row r="16" s="172" customFormat="1" ht="15.95" customHeight="1" spans="1:28">
      <c r="A16" s="243" t="s">
        <v>1443</v>
      </c>
      <c r="B16" s="184">
        <f t="shared" si="1"/>
        <v>0</v>
      </c>
      <c r="C16" s="184">
        <f t="shared" si="2"/>
        <v>0</v>
      </c>
      <c r="D16" s="188"/>
      <c r="E16" s="188"/>
      <c r="F16" s="188"/>
      <c r="G16" s="188"/>
      <c r="H16" s="188"/>
      <c r="I16" s="188"/>
      <c r="J16" s="188"/>
      <c r="K16" s="188"/>
      <c r="L16" s="188"/>
      <c r="M16" s="188"/>
      <c r="N16" s="188"/>
      <c r="O16" s="188"/>
      <c r="P16" s="188"/>
      <c r="Q16" s="188"/>
      <c r="R16" s="188"/>
      <c r="S16" s="188"/>
      <c r="T16" s="184">
        <f t="shared" si="3"/>
        <v>0</v>
      </c>
      <c r="U16" s="188"/>
      <c r="V16" s="188"/>
      <c r="W16" s="188"/>
      <c r="X16" s="188"/>
      <c r="Y16" s="188"/>
      <c r="Z16" s="188"/>
      <c r="AA16" s="200"/>
      <c r="AB16" s="188"/>
    </row>
    <row r="17" s="172" customFormat="1" ht="15.95" customHeight="1" spans="1:28">
      <c r="A17" s="243" t="s">
        <v>1444</v>
      </c>
      <c r="B17" s="184">
        <f t="shared" si="1"/>
        <v>0</v>
      </c>
      <c r="C17" s="184">
        <f t="shared" si="2"/>
        <v>0</v>
      </c>
      <c r="D17" s="188"/>
      <c r="E17" s="188"/>
      <c r="F17" s="188"/>
      <c r="G17" s="188"/>
      <c r="H17" s="188"/>
      <c r="I17" s="188"/>
      <c r="J17" s="188"/>
      <c r="K17" s="188"/>
      <c r="L17" s="188"/>
      <c r="M17" s="188"/>
      <c r="N17" s="188"/>
      <c r="O17" s="188"/>
      <c r="P17" s="188"/>
      <c r="Q17" s="188"/>
      <c r="R17" s="188"/>
      <c r="S17" s="188"/>
      <c r="T17" s="184">
        <f t="shared" si="3"/>
        <v>0</v>
      </c>
      <c r="U17" s="188"/>
      <c r="V17" s="188"/>
      <c r="W17" s="188"/>
      <c r="X17" s="188"/>
      <c r="Y17" s="188"/>
      <c r="Z17" s="188"/>
      <c r="AA17" s="200"/>
      <c r="AB17" s="188"/>
    </row>
    <row r="18" s="172" customFormat="1" ht="15.95" customHeight="1" spans="1:28">
      <c r="A18" s="243" t="s">
        <v>1445</v>
      </c>
      <c r="B18" s="184">
        <f t="shared" si="1"/>
        <v>0</v>
      </c>
      <c r="C18" s="184">
        <f t="shared" si="2"/>
        <v>0</v>
      </c>
      <c r="D18" s="188"/>
      <c r="E18" s="188"/>
      <c r="F18" s="188"/>
      <c r="G18" s="188"/>
      <c r="H18" s="188"/>
      <c r="I18" s="188"/>
      <c r="J18" s="188"/>
      <c r="K18" s="188"/>
      <c r="L18" s="188"/>
      <c r="M18" s="188"/>
      <c r="N18" s="188"/>
      <c r="O18" s="188"/>
      <c r="P18" s="188"/>
      <c r="Q18" s="188"/>
      <c r="R18" s="188"/>
      <c r="S18" s="188"/>
      <c r="T18" s="184">
        <f t="shared" si="3"/>
        <v>0</v>
      </c>
      <c r="U18" s="188"/>
      <c r="V18" s="188"/>
      <c r="W18" s="188"/>
      <c r="X18" s="188"/>
      <c r="Y18" s="188"/>
      <c r="Z18" s="188"/>
      <c r="AA18" s="200"/>
      <c r="AB18" s="188"/>
    </row>
    <row r="19" s="172" customFormat="1" ht="15.95" customHeight="1" spans="1:28">
      <c r="A19" s="243" t="s">
        <v>1446</v>
      </c>
      <c r="B19" s="184">
        <f t="shared" si="1"/>
        <v>0</v>
      </c>
      <c r="C19" s="184">
        <f t="shared" si="2"/>
        <v>0</v>
      </c>
      <c r="D19" s="188"/>
      <c r="E19" s="188"/>
      <c r="F19" s="188"/>
      <c r="G19" s="188"/>
      <c r="H19" s="188"/>
      <c r="I19" s="188"/>
      <c r="J19" s="188"/>
      <c r="K19" s="188"/>
      <c r="L19" s="188"/>
      <c r="M19" s="188"/>
      <c r="N19" s="188"/>
      <c r="O19" s="188"/>
      <c r="P19" s="188"/>
      <c r="Q19" s="188"/>
      <c r="R19" s="188"/>
      <c r="S19" s="188"/>
      <c r="T19" s="184">
        <f t="shared" si="3"/>
        <v>0</v>
      </c>
      <c r="U19" s="188"/>
      <c r="V19" s="188"/>
      <c r="W19" s="188"/>
      <c r="X19" s="188"/>
      <c r="Y19" s="188"/>
      <c r="Z19" s="188"/>
      <c r="AA19" s="200"/>
      <c r="AB19" s="188"/>
    </row>
    <row r="20" s="172" customFormat="1" ht="15.95" customHeight="1" spans="1:28">
      <c r="A20" s="243" t="s">
        <v>1447</v>
      </c>
      <c r="B20" s="184">
        <f t="shared" si="1"/>
        <v>0</v>
      </c>
      <c r="C20" s="184">
        <f t="shared" si="2"/>
        <v>0</v>
      </c>
      <c r="D20" s="188"/>
      <c r="E20" s="188"/>
      <c r="F20" s="188"/>
      <c r="G20" s="188"/>
      <c r="H20" s="188"/>
      <c r="I20" s="188"/>
      <c r="J20" s="188"/>
      <c r="K20" s="188"/>
      <c r="L20" s="188"/>
      <c r="M20" s="188"/>
      <c r="N20" s="188"/>
      <c r="O20" s="188"/>
      <c r="P20" s="188"/>
      <c r="Q20" s="188"/>
      <c r="R20" s="188"/>
      <c r="S20" s="188"/>
      <c r="T20" s="184">
        <f t="shared" si="3"/>
        <v>0</v>
      </c>
      <c r="U20" s="188"/>
      <c r="V20" s="188"/>
      <c r="W20" s="188"/>
      <c r="X20" s="188"/>
      <c r="Y20" s="188"/>
      <c r="Z20" s="188"/>
      <c r="AA20" s="200"/>
      <c r="AB20" s="188"/>
    </row>
    <row r="21" s="172" customFormat="1" ht="15.95" customHeight="1" spans="1:28">
      <c r="A21" s="243" t="s">
        <v>1448</v>
      </c>
      <c r="B21" s="184">
        <f t="shared" si="1"/>
        <v>0</v>
      </c>
      <c r="C21" s="184">
        <f t="shared" si="2"/>
        <v>0</v>
      </c>
      <c r="D21" s="188"/>
      <c r="E21" s="188"/>
      <c r="F21" s="188"/>
      <c r="G21" s="188"/>
      <c r="H21" s="188"/>
      <c r="I21" s="188"/>
      <c r="J21" s="188"/>
      <c r="K21" s="188"/>
      <c r="L21" s="188"/>
      <c r="M21" s="188"/>
      <c r="N21" s="188"/>
      <c r="O21" s="188"/>
      <c r="P21" s="188"/>
      <c r="Q21" s="188"/>
      <c r="R21" s="188"/>
      <c r="S21" s="188"/>
      <c r="T21" s="184">
        <f t="shared" si="3"/>
        <v>0</v>
      </c>
      <c r="U21" s="188"/>
      <c r="V21" s="188"/>
      <c r="W21" s="188"/>
      <c r="X21" s="188"/>
      <c r="Y21" s="188"/>
      <c r="Z21" s="188"/>
      <c r="AA21" s="200"/>
      <c r="AB21" s="188"/>
    </row>
    <row r="22" s="172" customFormat="1" ht="15.95" customHeight="1" spans="1:28">
      <c r="A22" s="267" t="s">
        <v>1449</v>
      </c>
      <c r="B22" s="188">
        <f t="shared" ref="B22:AB22" si="7">B23+B24</f>
        <v>88353</v>
      </c>
      <c r="C22" s="188">
        <f t="shared" si="7"/>
        <v>61855</v>
      </c>
      <c r="D22" s="188">
        <f t="shared" si="7"/>
        <v>24244</v>
      </c>
      <c r="E22" s="188">
        <f t="shared" si="7"/>
        <v>7663</v>
      </c>
      <c r="F22" s="188">
        <f t="shared" si="7"/>
        <v>0</v>
      </c>
      <c r="G22" s="188">
        <f t="shared" si="7"/>
        <v>1516</v>
      </c>
      <c r="H22" s="188">
        <f t="shared" si="7"/>
        <v>541</v>
      </c>
      <c r="I22" s="188">
        <f t="shared" si="7"/>
        <v>3697</v>
      </c>
      <c r="J22" s="188">
        <f t="shared" si="7"/>
        <v>1885</v>
      </c>
      <c r="K22" s="188">
        <f t="shared" si="7"/>
        <v>823</v>
      </c>
      <c r="L22" s="188">
        <f t="shared" si="7"/>
        <v>1461</v>
      </c>
      <c r="M22" s="188">
        <f t="shared" si="7"/>
        <v>4265</v>
      </c>
      <c r="N22" s="188">
        <f t="shared" si="7"/>
        <v>2152</v>
      </c>
      <c r="O22" s="188">
        <f t="shared" si="7"/>
        <v>3782</v>
      </c>
      <c r="P22" s="188">
        <f t="shared" si="7"/>
        <v>9621</v>
      </c>
      <c r="Q22" s="188">
        <f t="shared" si="7"/>
        <v>0</v>
      </c>
      <c r="R22" s="188">
        <f t="shared" si="7"/>
        <v>205</v>
      </c>
      <c r="S22" s="188">
        <f t="shared" si="7"/>
        <v>0</v>
      </c>
      <c r="T22" s="188">
        <f t="shared" si="7"/>
        <v>26498</v>
      </c>
      <c r="U22" s="188">
        <f t="shared" si="7"/>
        <v>4094</v>
      </c>
      <c r="V22" s="188">
        <f t="shared" si="7"/>
        <v>1909</v>
      </c>
      <c r="W22" s="188">
        <f t="shared" si="7"/>
        <v>1950</v>
      </c>
      <c r="X22" s="188">
        <f t="shared" si="7"/>
        <v>0</v>
      </c>
      <c r="Y22" s="188">
        <f t="shared" si="7"/>
        <v>17190</v>
      </c>
      <c r="Z22" s="188">
        <f t="shared" si="7"/>
        <v>0</v>
      </c>
      <c r="AA22" s="188">
        <f t="shared" si="7"/>
        <v>0</v>
      </c>
      <c r="AB22" s="188">
        <f t="shared" si="7"/>
        <v>1355</v>
      </c>
    </row>
    <row r="23" s="172" customFormat="1" ht="15.95" customHeight="1" spans="1:28">
      <c r="A23" s="268" t="s">
        <v>1450</v>
      </c>
      <c r="B23" s="184">
        <f t="shared" si="1"/>
        <v>0</v>
      </c>
      <c r="C23" s="184">
        <f t="shared" si="2"/>
        <v>0</v>
      </c>
      <c r="D23" s="188"/>
      <c r="E23" s="188"/>
      <c r="F23" s="188"/>
      <c r="G23" s="188"/>
      <c r="H23" s="188"/>
      <c r="I23" s="188"/>
      <c r="J23" s="188"/>
      <c r="K23" s="188"/>
      <c r="L23" s="188"/>
      <c r="M23" s="188"/>
      <c r="N23" s="188"/>
      <c r="O23" s="188"/>
      <c r="P23" s="188"/>
      <c r="Q23" s="188"/>
      <c r="R23" s="188"/>
      <c r="S23" s="188"/>
      <c r="T23" s="184">
        <f t="shared" si="3"/>
        <v>0</v>
      </c>
      <c r="U23" s="188"/>
      <c r="V23" s="188"/>
      <c r="W23" s="188"/>
      <c r="X23" s="188"/>
      <c r="Y23" s="188"/>
      <c r="Z23" s="188"/>
      <c r="AA23" s="200"/>
      <c r="AB23" s="188"/>
    </row>
    <row r="24" s="172" customFormat="1" ht="15.95" customHeight="1" spans="1:28">
      <c r="A24" s="269" t="s">
        <v>1451</v>
      </c>
      <c r="B24" s="188">
        <f t="shared" ref="B24:AB24" si="8">SUM(B25:B33)</f>
        <v>88353</v>
      </c>
      <c r="C24" s="188">
        <f t="shared" si="8"/>
        <v>61855</v>
      </c>
      <c r="D24" s="188">
        <f t="shared" si="8"/>
        <v>24244</v>
      </c>
      <c r="E24" s="188">
        <f t="shared" si="8"/>
        <v>7663</v>
      </c>
      <c r="F24" s="188">
        <f t="shared" si="8"/>
        <v>0</v>
      </c>
      <c r="G24" s="188">
        <f t="shared" si="8"/>
        <v>1516</v>
      </c>
      <c r="H24" s="188">
        <f t="shared" si="8"/>
        <v>541</v>
      </c>
      <c r="I24" s="188">
        <f t="shared" si="8"/>
        <v>3697</v>
      </c>
      <c r="J24" s="188">
        <f t="shared" si="8"/>
        <v>1885</v>
      </c>
      <c r="K24" s="188">
        <f t="shared" si="8"/>
        <v>823</v>
      </c>
      <c r="L24" s="188">
        <f t="shared" si="8"/>
        <v>1461</v>
      </c>
      <c r="M24" s="188">
        <f t="shared" si="8"/>
        <v>4265</v>
      </c>
      <c r="N24" s="188">
        <f t="shared" si="8"/>
        <v>2152</v>
      </c>
      <c r="O24" s="188">
        <f t="shared" si="8"/>
        <v>3782</v>
      </c>
      <c r="P24" s="188">
        <f t="shared" si="8"/>
        <v>9621</v>
      </c>
      <c r="Q24" s="188">
        <f t="shared" si="8"/>
        <v>0</v>
      </c>
      <c r="R24" s="188">
        <f t="shared" si="8"/>
        <v>205</v>
      </c>
      <c r="S24" s="188">
        <f t="shared" si="8"/>
        <v>0</v>
      </c>
      <c r="T24" s="188">
        <f t="shared" si="8"/>
        <v>26498</v>
      </c>
      <c r="U24" s="188">
        <f t="shared" si="8"/>
        <v>4094</v>
      </c>
      <c r="V24" s="188">
        <f t="shared" si="8"/>
        <v>1909</v>
      </c>
      <c r="W24" s="188">
        <f t="shared" si="8"/>
        <v>1950</v>
      </c>
      <c r="X24" s="188">
        <f t="shared" si="8"/>
        <v>0</v>
      </c>
      <c r="Y24" s="188">
        <f t="shared" si="8"/>
        <v>17190</v>
      </c>
      <c r="Z24" s="188">
        <f t="shared" si="8"/>
        <v>0</v>
      </c>
      <c r="AA24" s="188">
        <f t="shared" si="8"/>
        <v>0</v>
      </c>
      <c r="AB24" s="188">
        <f t="shared" si="8"/>
        <v>1355</v>
      </c>
    </row>
    <row r="25" s="172" customFormat="1" ht="15.95" customHeight="1" spans="1:28">
      <c r="A25" s="268" t="s">
        <v>1452</v>
      </c>
      <c r="B25" s="184">
        <f t="shared" si="1"/>
        <v>0</v>
      </c>
      <c r="C25" s="184">
        <f t="shared" si="2"/>
        <v>0</v>
      </c>
      <c r="D25" s="188"/>
      <c r="E25" s="188"/>
      <c r="F25" s="188"/>
      <c r="G25" s="188"/>
      <c r="H25" s="188"/>
      <c r="I25" s="188"/>
      <c r="J25" s="188"/>
      <c r="K25" s="188"/>
      <c r="L25" s="188"/>
      <c r="M25" s="188"/>
      <c r="N25" s="188"/>
      <c r="O25" s="188"/>
      <c r="P25" s="188"/>
      <c r="Q25" s="188"/>
      <c r="R25" s="188"/>
      <c r="S25" s="188"/>
      <c r="T25" s="184">
        <f t="shared" si="3"/>
        <v>0</v>
      </c>
      <c r="U25" s="188"/>
      <c r="V25" s="188"/>
      <c r="W25" s="188"/>
      <c r="X25" s="188"/>
      <c r="Y25" s="188"/>
      <c r="Z25" s="188"/>
      <c r="AA25" s="200"/>
      <c r="AB25" s="188"/>
    </row>
    <row r="26" s="172" customFormat="1" ht="15.95" customHeight="1" spans="1:28">
      <c r="A26" s="268" t="s">
        <v>1453</v>
      </c>
      <c r="B26" s="184">
        <f t="shared" si="1"/>
        <v>0</v>
      </c>
      <c r="C26" s="184">
        <f t="shared" si="2"/>
        <v>0</v>
      </c>
      <c r="D26" s="188"/>
      <c r="E26" s="188"/>
      <c r="F26" s="188"/>
      <c r="G26" s="188"/>
      <c r="H26" s="188"/>
      <c r="I26" s="188"/>
      <c r="J26" s="188"/>
      <c r="K26" s="188"/>
      <c r="L26" s="188"/>
      <c r="M26" s="188"/>
      <c r="N26" s="188"/>
      <c r="O26" s="188"/>
      <c r="P26" s="188"/>
      <c r="Q26" s="188"/>
      <c r="R26" s="188"/>
      <c r="S26" s="188"/>
      <c r="T26" s="184">
        <f t="shared" si="3"/>
        <v>0</v>
      </c>
      <c r="U26" s="188"/>
      <c r="V26" s="188"/>
      <c r="W26" s="188"/>
      <c r="X26" s="188"/>
      <c r="Y26" s="188"/>
      <c r="Z26" s="188"/>
      <c r="AA26" s="200"/>
      <c r="AB26" s="188"/>
    </row>
    <row r="27" s="172" customFormat="1" ht="15.95" customHeight="1" spans="1:28">
      <c r="A27" s="268" t="s">
        <v>1454</v>
      </c>
      <c r="B27" s="184">
        <f t="shared" si="1"/>
        <v>0</v>
      </c>
      <c r="C27" s="184">
        <f t="shared" si="2"/>
        <v>0</v>
      </c>
      <c r="D27" s="188"/>
      <c r="E27" s="188"/>
      <c r="F27" s="188"/>
      <c r="G27" s="188"/>
      <c r="H27" s="188"/>
      <c r="I27" s="188"/>
      <c r="J27" s="188"/>
      <c r="K27" s="188"/>
      <c r="L27" s="188"/>
      <c r="M27" s="188"/>
      <c r="N27" s="188"/>
      <c r="O27" s="188"/>
      <c r="P27" s="188"/>
      <c r="Q27" s="188"/>
      <c r="R27" s="188"/>
      <c r="S27" s="188"/>
      <c r="T27" s="184">
        <f t="shared" si="3"/>
        <v>0</v>
      </c>
      <c r="U27" s="188"/>
      <c r="V27" s="188"/>
      <c r="W27" s="188"/>
      <c r="X27" s="188"/>
      <c r="Y27" s="188"/>
      <c r="Z27" s="188"/>
      <c r="AA27" s="200"/>
      <c r="AB27" s="188"/>
    </row>
    <row r="28" s="172" customFormat="1" ht="15.95" customHeight="1" spans="1:28">
      <c r="A28" s="268" t="s">
        <v>1455</v>
      </c>
      <c r="B28" s="184">
        <f t="shared" si="1"/>
        <v>0</v>
      </c>
      <c r="C28" s="184">
        <f t="shared" si="2"/>
        <v>0</v>
      </c>
      <c r="D28" s="188"/>
      <c r="E28" s="188"/>
      <c r="F28" s="188"/>
      <c r="G28" s="188"/>
      <c r="H28" s="188"/>
      <c r="I28" s="188"/>
      <c r="J28" s="188"/>
      <c r="K28" s="188"/>
      <c r="L28" s="188"/>
      <c r="M28" s="188"/>
      <c r="N28" s="188"/>
      <c r="O28" s="188"/>
      <c r="P28" s="188"/>
      <c r="Q28" s="188"/>
      <c r="R28" s="188"/>
      <c r="S28" s="188"/>
      <c r="T28" s="184">
        <f t="shared" si="3"/>
        <v>0</v>
      </c>
      <c r="U28" s="188"/>
      <c r="V28" s="188"/>
      <c r="W28" s="188"/>
      <c r="X28" s="188"/>
      <c r="Y28" s="188"/>
      <c r="Z28" s="188"/>
      <c r="AA28" s="200"/>
      <c r="AB28" s="188"/>
    </row>
    <row r="29" s="172" customFormat="1" ht="15.95" customHeight="1" spans="1:28">
      <c r="A29" s="268" t="s">
        <v>1456</v>
      </c>
      <c r="B29" s="184">
        <f t="shared" si="1"/>
        <v>88353</v>
      </c>
      <c r="C29" s="184">
        <f t="shared" si="2"/>
        <v>61855</v>
      </c>
      <c r="D29" s="188">
        <v>24244</v>
      </c>
      <c r="E29" s="188">
        <v>7663</v>
      </c>
      <c r="F29" s="188"/>
      <c r="G29" s="188">
        <v>1516</v>
      </c>
      <c r="H29" s="188">
        <v>541</v>
      </c>
      <c r="I29" s="188">
        <v>3697</v>
      </c>
      <c r="J29" s="188">
        <v>1885</v>
      </c>
      <c r="K29" s="188">
        <v>823</v>
      </c>
      <c r="L29" s="188">
        <v>1461</v>
      </c>
      <c r="M29" s="188">
        <v>4265</v>
      </c>
      <c r="N29" s="188">
        <v>2152</v>
      </c>
      <c r="O29" s="188">
        <v>3782</v>
      </c>
      <c r="P29" s="188">
        <v>9621</v>
      </c>
      <c r="Q29" s="188"/>
      <c r="R29" s="188">
        <v>205</v>
      </c>
      <c r="S29" s="188"/>
      <c r="T29" s="184">
        <f t="shared" si="3"/>
        <v>26498</v>
      </c>
      <c r="U29" s="188">
        <v>4094</v>
      </c>
      <c r="V29" s="188">
        <v>1909</v>
      </c>
      <c r="W29" s="188">
        <v>1950</v>
      </c>
      <c r="X29" s="188"/>
      <c r="Y29" s="188">
        <v>17190</v>
      </c>
      <c r="Z29" s="188"/>
      <c r="AA29" s="200"/>
      <c r="AB29" s="188">
        <v>1355</v>
      </c>
    </row>
    <row r="30" s="172" customFormat="1" ht="15.95" customHeight="1" spans="1:28">
      <c r="A30" s="268" t="s">
        <v>1457</v>
      </c>
      <c r="B30" s="184">
        <f t="shared" si="1"/>
        <v>0</v>
      </c>
      <c r="C30" s="184">
        <f t="shared" si="2"/>
        <v>0</v>
      </c>
      <c r="D30" s="188"/>
      <c r="E30" s="188"/>
      <c r="F30" s="188"/>
      <c r="G30" s="188"/>
      <c r="H30" s="188"/>
      <c r="I30" s="188"/>
      <c r="J30" s="188"/>
      <c r="K30" s="188"/>
      <c r="L30" s="188"/>
      <c r="M30" s="188"/>
      <c r="N30" s="188"/>
      <c r="O30" s="188"/>
      <c r="P30" s="188"/>
      <c r="Q30" s="188"/>
      <c r="R30" s="188"/>
      <c r="S30" s="188"/>
      <c r="T30" s="184">
        <f t="shared" si="3"/>
        <v>0</v>
      </c>
      <c r="U30" s="188"/>
      <c r="V30" s="188"/>
      <c r="W30" s="188"/>
      <c r="X30" s="188"/>
      <c r="Y30" s="188"/>
      <c r="Z30" s="188"/>
      <c r="AA30" s="200"/>
      <c r="AB30" s="271"/>
    </row>
    <row r="31" s="172" customFormat="1" ht="15.95" customHeight="1" spans="1:28">
      <c r="A31" s="268" t="s">
        <v>1458</v>
      </c>
      <c r="B31" s="184">
        <f t="shared" si="1"/>
        <v>0</v>
      </c>
      <c r="C31" s="184">
        <f t="shared" si="2"/>
        <v>0</v>
      </c>
      <c r="D31" s="188"/>
      <c r="E31" s="188"/>
      <c r="F31" s="188"/>
      <c r="G31" s="188"/>
      <c r="H31" s="188"/>
      <c r="I31" s="188"/>
      <c r="J31" s="188"/>
      <c r="K31" s="188"/>
      <c r="L31" s="188"/>
      <c r="M31" s="188"/>
      <c r="N31" s="188"/>
      <c r="O31" s="188"/>
      <c r="P31" s="188"/>
      <c r="Q31" s="188"/>
      <c r="R31" s="188"/>
      <c r="S31" s="188"/>
      <c r="T31" s="184">
        <f t="shared" si="3"/>
        <v>0</v>
      </c>
      <c r="U31" s="188"/>
      <c r="V31" s="188"/>
      <c r="W31" s="188"/>
      <c r="X31" s="188"/>
      <c r="Y31" s="188"/>
      <c r="Z31" s="188"/>
      <c r="AA31" s="200"/>
      <c r="AB31" s="188"/>
    </row>
    <row r="32" s="172" customFormat="1" ht="15.95" customHeight="1" spans="1:28">
      <c r="A32" s="268" t="s">
        <v>1459</v>
      </c>
      <c r="B32" s="184">
        <f t="shared" si="1"/>
        <v>0</v>
      </c>
      <c r="C32" s="184">
        <f t="shared" si="2"/>
        <v>0</v>
      </c>
      <c r="D32" s="188"/>
      <c r="E32" s="188"/>
      <c r="F32" s="188"/>
      <c r="G32" s="188"/>
      <c r="H32" s="188"/>
      <c r="I32" s="188"/>
      <c r="J32" s="188"/>
      <c r="K32" s="188"/>
      <c r="L32" s="188"/>
      <c r="M32" s="188"/>
      <c r="N32" s="188"/>
      <c r="O32" s="188"/>
      <c r="P32" s="188"/>
      <c r="Q32" s="188"/>
      <c r="R32" s="188"/>
      <c r="S32" s="188"/>
      <c r="T32" s="184">
        <f t="shared" si="3"/>
        <v>0</v>
      </c>
      <c r="U32" s="188"/>
      <c r="V32" s="188"/>
      <c r="W32" s="188"/>
      <c r="X32" s="188"/>
      <c r="Y32" s="188"/>
      <c r="Z32" s="188"/>
      <c r="AA32" s="200"/>
      <c r="AB32" s="188"/>
    </row>
    <row r="33" spans="1:28">
      <c r="A33" s="268" t="s">
        <v>1460</v>
      </c>
      <c r="B33" s="184">
        <f t="shared" si="1"/>
        <v>0</v>
      </c>
      <c r="C33" s="184">
        <f t="shared" si="2"/>
        <v>0</v>
      </c>
      <c r="D33" s="194"/>
      <c r="E33" s="194"/>
      <c r="F33" s="194"/>
      <c r="G33" s="194"/>
      <c r="H33" s="194"/>
      <c r="I33" s="194"/>
      <c r="J33" s="194"/>
      <c r="K33" s="194"/>
      <c r="L33" s="194"/>
      <c r="M33" s="194"/>
      <c r="N33" s="194"/>
      <c r="O33" s="194"/>
      <c r="P33" s="194"/>
      <c r="Q33" s="194"/>
      <c r="R33" s="194"/>
      <c r="S33" s="194"/>
      <c r="T33" s="184">
        <f t="shared" si="3"/>
        <v>0</v>
      </c>
      <c r="U33" s="194"/>
      <c r="V33" s="194"/>
      <c r="W33" s="194"/>
      <c r="X33" s="194"/>
      <c r="Y33" s="194"/>
      <c r="Z33" s="194"/>
      <c r="AA33" s="201"/>
      <c r="AB33" s="194"/>
    </row>
    <row r="34" spans="1:28">
      <c r="A34" s="242" t="s">
        <v>1461</v>
      </c>
      <c r="B34" s="194">
        <f t="shared" ref="B34:AB34" si="9">B35+B36</f>
        <v>0</v>
      </c>
      <c r="C34" s="194">
        <f t="shared" si="9"/>
        <v>0</v>
      </c>
      <c r="D34" s="194">
        <f t="shared" si="9"/>
        <v>0</v>
      </c>
      <c r="E34" s="194">
        <f t="shared" si="9"/>
        <v>0</v>
      </c>
      <c r="F34" s="194">
        <f t="shared" si="9"/>
        <v>0</v>
      </c>
      <c r="G34" s="194">
        <f t="shared" si="9"/>
        <v>0</v>
      </c>
      <c r="H34" s="194">
        <f t="shared" si="9"/>
        <v>0</v>
      </c>
      <c r="I34" s="194">
        <f t="shared" si="9"/>
        <v>0</v>
      </c>
      <c r="J34" s="194">
        <f t="shared" si="9"/>
        <v>0</v>
      </c>
      <c r="K34" s="194">
        <f t="shared" si="9"/>
        <v>0</v>
      </c>
      <c r="L34" s="194">
        <f t="shared" si="9"/>
        <v>0</v>
      </c>
      <c r="M34" s="194">
        <f t="shared" si="9"/>
        <v>0</v>
      </c>
      <c r="N34" s="194">
        <f t="shared" si="9"/>
        <v>0</v>
      </c>
      <c r="O34" s="194">
        <f t="shared" si="9"/>
        <v>0</v>
      </c>
      <c r="P34" s="194">
        <f t="shared" si="9"/>
        <v>0</v>
      </c>
      <c r="Q34" s="194">
        <f t="shared" si="9"/>
        <v>0</v>
      </c>
      <c r="R34" s="194">
        <f t="shared" si="9"/>
        <v>0</v>
      </c>
      <c r="S34" s="194">
        <f t="shared" si="9"/>
        <v>0</v>
      </c>
      <c r="T34" s="194">
        <f t="shared" si="9"/>
        <v>0</v>
      </c>
      <c r="U34" s="194">
        <f t="shared" si="9"/>
        <v>0</v>
      </c>
      <c r="V34" s="194">
        <f t="shared" si="9"/>
        <v>0</v>
      </c>
      <c r="W34" s="194">
        <f t="shared" si="9"/>
        <v>0</v>
      </c>
      <c r="X34" s="194">
        <f t="shared" si="9"/>
        <v>0</v>
      </c>
      <c r="Y34" s="194">
        <f t="shared" si="9"/>
        <v>0</v>
      </c>
      <c r="Z34" s="194">
        <f t="shared" si="9"/>
        <v>0</v>
      </c>
      <c r="AA34" s="194">
        <f t="shared" si="9"/>
        <v>0</v>
      </c>
      <c r="AB34" s="194">
        <f t="shared" si="9"/>
        <v>0</v>
      </c>
    </row>
    <row r="35" spans="1:28">
      <c r="A35" s="243" t="s">
        <v>1462</v>
      </c>
      <c r="B35" s="184">
        <f t="shared" si="1"/>
        <v>0</v>
      </c>
      <c r="C35" s="184">
        <f t="shared" si="2"/>
        <v>0</v>
      </c>
      <c r="D35" s="194"/>
      <c r="E35" s="194"/>
      <c r="F35" s="194"/>
      <c r="G35" s="194"/>
      <c r="H35" s="194"/>
      <c r="I35" s="194"/>
      <c r="J35" s="194"/>
      <c r="K35" s="194"/>
      <c r="L35" s="194"/>
      <c r="M35" s="194"/>
      <c r="N35" s="194"/>
      <c r="O35" s="194"/>
      <c r="P35" s="194"/>
      <c r="Q35" s="194"/>
      <c r="R35" s="194"/>
      <c r="S35" s="194"/>
      <c r="T35" s="184">
        <f t="shared" si="3"/>
        <v>0</v>
      </c>
      <c r="U35" s="194"/>
      <c r="V35" s="194"/>
      <c r="W35" s="194"/>
      <c r="X35" s="194"/>
      <c r="Y35" s="194"/>
      <c r="Z35" s="194"/>
      <c r="AA35" s="201"/>
      <c r="AB35" s="194"/>
    </row>
    <row r="36" spans="1:28">
      <c r="A36" s="198" t="s">
        <v>1463</v>
      </c>
      <c r="B36" s="194">
        <f t="shared" ref="B36:AB36" si="10">SUM(B37:B41)</f>
        <v>0</v>
      </c>
      <c r="C36" s="194">
        <f t="shared" si="10"/>
        <v>0</v>
      </c>
      <c r="D36" s="194">
        <f t="shared" si="10"/>
        <v>0</v>
      </c>
      <c r="E36" s="194">
        <f t="shared" si="10"/>
        <v>0</v>
      </c>
      <c r="F36" s="194">
        <f t="shared" si="10"/>
        <v>0</v>
      </c>
      <c r="G36" s="194">
        <f t="shared" si="10"/>
        <v>0</v>
      </c>
      <c r="H36" s="194">
        <f t="shared" si="10"/>
        <v>0</v>
      </c>
      <c r="I36" s="194">
        <f t="shared" si="10"/>
        <v>0</v>
      </c>
      <c r="J36" s="194">
        <f t="shared" si="10"/>
        <v>0</v>
      </c>
      <c r="K36" s="194">
        <f t="shared" si="10"/>
        <v>0</v>
      </c>
      <c r="L36" s="194">
        <f t="shared" si="10"/>
        <v>0</v>
      </c>
      <c r="M36" s="194">
        <f t="shared" si="10"/>
        <v>0</v>
      </c>
      <c r="N36" s="194">
        <f t="shared" si="10"/>
        <v>0</v>
      </c>
      <c r="O36" s="194">
        <f t="shared" si="10"/>
        <v>0</v>
      </c>
      <c r="P36" s="194">
        <f t="shared" si="10"/>
        <v>0</v>
      </c>
      <c r="Q36" s="194">
        <f t="shared" si="10"/>
        <v>0</v>
      </c>
      <c r="R36" s="194">
        <f t="shared" si="10"/>
        <v>0</v>
      </c>
      <c r="S36" s="194">
        <f t="shared" si="10"/>
        <v>0</v>
      </c>
      <c r="T36" s="194">
        <f t="shared" si="10"/>
        <v>0</v>
      </c>
      <c r="U36" s="194">
        <f t="shared" si="10"/>
        <v>0</v>
      </c>
      <c r="V36" s="194">
        <f t="shared" si="10"/>
        <v>0</v>
      </c>
      <c r="W36" s="194">
        <f t="shared" si="10"/>
        <v>0</v>
      </c>
      <c r="X36" s="194">
        <f t="shared" si="10"/>
        <v>0</v>
      </c>
      <c r="Y36" s="194">
        <f t="shared" si="10"/>
        <v>0</v>
      </c>
      <c r="Z36" s="194">
        <f t="shared" si="10"/>
        <v>0</v>
      </c>
      <c r="AA36" s="194">
        <f t="shared" si="10"/>
        <v>0</v>
      </c>
      <c r="AB36" s="194">
        <f t="shared" si="10"/>
        <v>0</v>
      </c>
    </row>
    <row r="37" spans="1:28">
      <c r="A37" s="243" t="s">
        <v>1464</v>
      </c>
      <c r="B37" s="184">
        <f t="shared" si="1"/>
        <v>0</v>
      </c>
      <c r="C37" s="184">
        <f t="shared" si="2"/>
        <v>0</v>
      </c>
      <c r="D37" s="194"/>
      <c r="E37" s="194"/>
      <c r="F37" s="194"/>
      <c r="G37" s="194"/>
      <c r="H37" s="194"/>
      <c r="I37" s="194"/>
      <c r="J37" s="194"/>
      <c r="K37" s="194"/>
      <c r="L37" s="194"/>
      <c r="M37" s="194"/>
      <c r="N37" s="194"/>
      <c r="O37" s="194"/>
      <c r="P37" s="194"/>
      <c r="Q37" s="194"/>
      <c r="R37" s="194"/>
      <c r="S37" s="194"/>
      <c r="T37" s="184">
        <f t="shared" si="3"/>
        <v>0</v>
      </c>
      <c r="U37" s="194"/>
      <c r="V37" s="194"/>
      <c r="W37" s="194"/>
      <c r="X37" s="194"/>
      <c r="Y37" s="194"/>
      <c r="Z37" s="194"/>
      <c r="AA37" s="201"/>
      <c r="AB37" s="194"/>
    </row>
    <row r="38" spans="1:28">
      <c r="A38" s="243" t="s">
        <v>1465</v>
      </c>
      <c r="B38" s="184">
        <f t="shared" si="1"/>
        <v>0</v>
      </c>
      <c r="C38" s="184">
        <f t="shared" si="2"/>
        <v>0</v>
      </c>
      <c r="D38" s="194"/>
      <c r="E38" s="194"/>
      <c r="F38" s="194"/>
      <c r="G38" s="194"/>
      <c r="H38" s="194"/>
      <c r="I38" s="194"/>
      <c r="J38" s="194"/>
      <c r="K38" s="194"/>
      <c r="L38" s="194"/>
      <c r="M38" s="194"/>
      <c r="N38" s="194"/>
      <c r="O38" s="194"/>
      <c r="P38" s="194"/>
      <c r="Q38" s="194"/>
      <c r="R38" s="194"/>
      <c r="S38" s="194"/>
      <c r="T38" s="184">
        <f t="shared" si="3"/>
        <v>0</v>
      </c>
      <c r="U38" s="194"/>
      <c r="V38" s="194"/>
      <c r="W38" s="194"/>
      <c r="X38" s="194"/>
      <c r="Y38" s="194"/>
      <c r="Z38" s="194"/>
      <c r="AA38" s="201"/>
      <c r="AB38" s="194"/>
    </row>
    <row r="39" spans="1:28">
      <c r="A39" s="243" t="s">
        <v>1466</v>
      </c>
      <c r="B39" s="184">
        <f t="shared" si="1"/>
        <v>0</v>
      </c>
      <c r="C39" s="184">
        <f t="shared" si="2"/>
        <v>0</v>
      </c>
      <c r="D39" s="194"/>
      <c r="E39" s="194"/>
      <c r="F39" s="194"/>
      <c r="G39" s="194"/>
      <c r="H39" s="194"/>
      <c r="I39" s="194"/>
      <c r="J39" s="194"/>
      <c r="K39" s="194"/>
      <c r="L39" s="194"/>
      <c r="M39" s="194"/>
      <c r="N39" s="194"/>
      <c r="O39" s="194"/>
      <c r="P39" s="194"/>
      <c r="Q39" s="194"/>
      <c r="R39" s="194"/>
      <c r="S39" s="194"/>
      <c r="T39" s="184">
        <f t="shared" si="3"/>
        <v>0</v>
      </c>
      <c r="U39" s="194"/>
      <c r="V39" s="194"/>
      <c r="W39" s="194"/>
      <c r="X39" s="194"/>
      <c r="Y39" s="194"/>
      <c r="Z39" s="194"/>
      <c r="AA39" s="201"/>
      <c r="AB39" s="194"/>
    </row>
    <row r="40" spans="1:28">
      <c r="A40" s="243" t="s">
        <v>1467</v>
      </c>
      <c r="B40" s="184">
        <f t="shared" si="1"/>
        <v>0</v>
      </c>
      <c r="C40" s="184">
        <f t="shared" si="2"/>
        <v>0</v>
      </c>
      <c r="D40" s="194"/>
      <c r="E40" s="194"/>
      <c r="F40" s="194"/>
      <c r="G40" s="194"/>
      <c r="H40" s="194"/>
      <c r="I40" s="194"/>
      <c r="J40" s="194"/>
      <c r="K40" s="194"/>
      <c r="L40" s="194"/>
      <c r="M40" s="194"/>
      <c r="N40" s="194"/>
      <c r="O40" s="194"/>
      <c r="P40" s="194"/>
      <c r="Q40" s="194"/>
      <c r="R40" s="194"/>
      <c r="S40" s="194"/>
      <c r="T40" s="184">
        <f t="shared" si="3"/>
        <v>0</v>
      </c>
      <c r="U40" s="194"/>
      <c r="V40" s="194"/>
      <c r="W40" s="194"/>
      <c r="X40" s="194"/>
      <c r="Y40" s="194"/>
      <c r="Z40" s="194"/>
      <c r="AA40" s="201"/>
      <c r="AB40" s="194"/>
    </row>
    <row r="41" spans="1:28">
      <c r="A41" s="243" t="s">
        <v>1468</v>
      </c>
      <c r="B41" s="184">
        <f t="shared" si="1"/>
        <v>0</v>
      </c>
      <c r="C41" s="184">
        <f t="shared" si="2"/>
        <v>0</v>
      </c>
      <c r="D41" s="194"/>
      <c r="E41" s="194"/>
      <c r="F41" s="194"/>
      <c r="G41" s="194"/>
      <c r="H41" s="194"/>
      <c r="I41" s="194"/>
      <c r="J41" s="194"/>
      <c r="K41" s="194"/>
      <c r="L41" s="194"/>
      <c r="M41" s="194"/>
      <c r="N41" s="194"/>
      <c r="O41" s="194"/>
      <c r="P41" s="194"/>
      <c r="Q41" s="194"/>
      <c r="R41" s="194"/>
      <c r="S41" s="194"/>
      <c r="T41" s="184">
        <f t="shared" si="3"/>
        <v>0</v>
      </c>
      <c r="U41" s="194"/>
      <c r="V41" s="194"/>
      <c r="W41" s="194"/>
      <c r="X41" s="194"/>
      <c r="Y41" s="194"/>
      <c r="Z41" s="194"/>
      <c r="AA41" s="201"/>
      <c r="AB41" s="194"/>
    </row>
    <row r="42" spans="1:28">
      <c r="A42" s="242" t="s">
        <v>1469</v>
      </c>
      <c r="B42" s="194">
        <f t="shared" ref="B42:AB42" si="11">B43+B44</f>
        <v>0</v>
      </c>
      <c r="C42" s="194">
        <f t="shared" si="11"/>
        <v>0</v>
      </c>
      <c r="D42" s="194">
        <f t="shared" si="11"/>
        <v>0</v>
      </c>
      <c r="E42" s="194">
        <f t="shared" si="11"/>
        <v>0</v>
      </c>
      <c r="F42" s="194">
        <f t="shared" si="11"/>
        <v>0</v>
      </c>
      <c r="G42" s="194">
        <f t="shared" si="11"/>
        <v>0</v>
      </c>
      <c r="H42" s="194">
        <f t="shared" si="11"/>
        <v>0</v>
      </c>
      <c r="I42" s="194">
        <f t="shared" si="11"/>
        <v>0</v>
      </c>
      <c r="J42" s="194">
        <f t="shared" si="11"/>
        <v>0</v>
      </c>
      <c r="K42" s="194">
        <f t="shared" si="11"/>
        <v>0</v>
      </c>
      <c r="L42" s="194">
        <f t="shared" si="11"/>
        <v>0</v>
      </c>
      <c r="M42" s="194">
        <f t="shared" si="11"/>
        <v>0</v>
      </c>
      <c r="N42" s="194">
        <f t="shared" si="11"/>
        <v>0</v>
      </c>
      <c r="O42" s="194">
        <f t="shared" si="11"/>
        <v>0</v>
      </c>
      <c r="P42" s="194">
        <f t="shared" si="11"/>
        <v>0</v>
      </c>
      <c r="Q42" s="194">
        <f t="shared" si="11"/>
        <v>0</v>
      </c>
      <c r="R42" s="194">
        <f t="shared" si="11"/>
        <v>0</v>
      </c>
      <c r="S42" s="194">
        <f t="shared" si="11"/>
        <v>0</v>
      </c>
      <c r="T42" s="194">
        <f t="shared" si="11"/>
        <v>0</v>
      </c>
      <c r="U42" s="194">
        <f t="shared" si="11"/>
        <v>0</v>
      </c>
      <c r="V42" s="194">
        <f t="shared" si="11"/>
        <v>0</v>
      </c>
      <c r="W42" s="194">
        <f t="shared" si="11"/>
        <v>0</v>
      </c>
      <c r="X42" s="194">
        <f t="shared" si="11"/>
        <v>0</v>
      </c>
      <c r="Y42" s="194">
        <f t="shared" si="11"/>
        <v>0</v>
      </c>
      <c r="Z42" s="194">
        <f t="shared" si="11"/>
        <v>0</v>
      </c>
      <c r="AA42" s="194">
        <f t="shared" si="11"/>
        <v>0</v>
      </c>
      <c r="AB42" s="194">
        <f t="shared" si="11"/>
        <v>0</v>
      </c>
    </row>
    <row r="43" spans="1:28">
      <c r="A43" s="243" t="s">
        <v>1470</v>
      </c>
      <c r="B43" s="184">
        <f t="shared" si="1"/>
        <v>0</v>
      </c>
      <c r="C43" s="184">
        <f t="shared" si="2"/>
        <v>0</v>
      </c>
      <c r="D43" s="194"/>
      <c r="E43" s="194"/>
      <c r="F43" s="194"/>
      <c r="G43" s="194"/>
      <c r="H43" s="194"/>
      <c r="I43" s="194"/>
      <c r="J43" s="194"/>
      <c r="K43" s="194"/>
      <c r="L43" s="194"/>
      <c r="M43" s="194"/>
      <c r="N43" s="194"/>
      <c r="O43" s="194"/>
      <c r="P43" s="194"/>
      <c r="Q43" s="194"/>
      <c r="R43" s="194"/>
      <c r="S43" s="194"/>
      <c r="T43" s="184">
        <f t="shared" si="3"/>
        <v>0</v>
      </c>
      <c r="U43" s="194"/>
      <c r="V43" s="194"/>
      <c r="W43" s="194"/>
      <c r="X43" s="194"/>
      <c r="Y43" s="194"/>
      <c r="Z43" s="194"/>
      <c r="AA43" s="201"/>
      <c r="AB43" s="194"/>
    </row>
    <row r="44" spans="1:28">
      <c r="A44" s="198" t="s">
        <v>1471</v>
      </c>
      <c r="B44" s="194">
        <f t="shared" ref="B44:AB44" si="12">SUM(B45:B56)</f>
        <v>0</v>
      </c>
      <c r="C44" s="194">
        <f t="shared" si="12"/>
        <v>0</v>
      </c>
      <c r="D44" s="194">
        <f t="shared" si="12"/>
        <v>0</v>
      </c>
      <c r="E44" s="194">
        <f t="shared" si="12"/>
        <v>0</v>
      </c>
      <c r="F44" s="194">
        <f t="shared" si="12"/>
        <v>0</v>
      </c>
      <c r="G44" s="194">
        <f t="shared" si="12"/>
        <v>0</v>
      </c>
      <c r="H44" s="194">
        <f t="shared" si="12"/>
        <v>0</v>
      </c>
      <c r="I44" s="194">
        <f t="shared" si="12"/>
        <v>0</v>
      </c>
      <c r="J44" s="194">
        <f t="shared" si="12"/>
        <v>0</v>
      </c>
      <c r="K44" s="194">
        <f t="shared" si="12"/>
        <v>0</v>
      </c>
      <c r="L44" s="194">
        <f t="shared" si="12"/>
        <v>0</v>
      </c>
      <c r="M44" s="194">
        <f t="shared" si="12"/>
        <v>0</v>
      </c>
      <c r="N44" s="194">
        <f t="shared" si="12"/>
        <v>0</v>
      </c>
      <c r="O44" s="194">
        <f t="shared" si="12"/>
        <v>0</v>
      </c>
      <c r="P44" s="194">
        <f t="shared" si="12"/>
        <v>0</v>
      </c>
      <c r="Q44" s="194">
        <f t="shared" si="12"/>
        <v>0</v>
      </c>
      <c r="R44" s="194">
        <f t="shared" si="12"/>
        <v>0</v>
      </c>
      <c r="S44" s="194">
        <f t="shared" si="12"/>
        <v>0</v>
      </c>
      <c r="T44" s="194">
        <f t="shared" si="12"/>
        <v>0</v>
      </c>
      <c r="U44" s="194">
        <f t="shared" si="12"/>
        <v>0</v>
      </c>
      <c r="V44" s="194">
        <f t="shared" si="12"/>
        <v>0</v>
      </c>
      <c r="W44" s="194">
        <f t="shared" si="12"/>
        <v>0</v>
      </c>
      <c r="X44" s="194">
        <f t="shared" si="12"/>
        <v>0</v>
      </c>
      <c r="Y44" s="194">
        <f t="shared" si="12"/>
        <v>0</v>
      </c>
      <c r="Z44" s="194">
        <f t="shared" si="12"/>
        <v>0</v>
      </c>
      <c r="AA44" s="194">
        <f t="shared" si="12"/>
        <v>0</v>
      </c>
      <c r="AB44" s="194">
        <f t="shared" si="12"/>
        <v>0</v>
      </c>
    </row>
    <row r="45" spans="1:28">
      <c r="A45" s="243" t="s">
        <v>1472</v>
      </c>
      <c r="B45" s="184">
        <f t="shared" si="1"/>
        <v>0</v>
      </c>
      <c r="C45" s="184">
        <f t="shared" si="2"/>
        <v>0</v>
      </c>
      <c r="D45" s="194"/>
      <c r="E45" s="194"/>
      <c r="F45" s="194"/>
      <c r="G45" s="194"/>
      <c r="H45" s="194"/>
      <c r="I45" s="194"/>
      <c r="J45" s="194"/>
      <c r="K45" s="194"/>
      <c r="L45" s="194"/>
      <c r="M45" s="194"/>
      <c r="N45" s="194"/>
      <c r="O45" s="194"/>
      <c r="P45" s="194"/>
      <c r="Q45" s="194"/>
      <c r="R45" s="194"/>
      <c r="S45" s="194"/>
      <c r="T45" s="184">
        <f t="shared" si="3"/>
        <v>0</v>
      </c>
      <c r="U45" s="194"/>
      <c r="V45" s="194"/>
      <c r="W45" s="194"/>
      <c r="X45" s="194"/>
      <c r="Y45" s="194"/>
      <c r="Z45" s="194"/>
      <c r="AA45" s="201"/>
      <c r="AB45" s="194"/>
    </row>
    <row r="46" spans="1:28">
      <c r="A46" s="243" t="s">
        <v>1473</v>
      </c>
      <c r="B46" s="184">
        <f t="shared" si="1"/>
        <v>0</v>
      </c>
      <c r="C46" s="184">
        <f t="shared" si="2"/>
        <v>0</v>
      </c>
      <c r="D46" s="194"/>
      <c r="E46" s="194"/>
      <c r="F46" s="194"/>
      <c r="G46" s="194"/>
      <c r="H46" s="194"/>
      <c r="I46" s="194"/>
      <c r="J46" s="194"/>
      <c r="K46" s="194"/>
      <c r="L46" s="194"/>
      <c r="M46" s="194"/>
      <c r="N46" s="194"/>
      <c r="O46" s="194"/>
      <c r="P46" s="194"/>
      <c r="Q46" s="194"/>
      <c r="R46" s="194"/>
      <c r="S46" s="194"/>
      <c r="T46" s="184">
        <f t="shared" si="3"/>
        <v>0</v>
      </c>
      <c r="U46" s="194"/>
      <c r="V46" s="194"/>
      <c r="W46" s="194"/>
      <c r="X46" s="194"/>
      <c r="Y46" s="194"/>
      <c r="Z46" s="194"/>
      <c r="AA46" s="201"/>
      <c r="AB46" s="194"/>
    </row>
    <row r="47" spans="1:28">
      <c r="A47" s="243" t="s">
        <v>1474</v>
      </c>
      <c r="B47" s="184">
        <f t="shared" si="1"/>
        <v>0</v>
      </c>
      <c r="C47" s="184">
        <f t="shared" si="2"/>
        <v>0</v>
      </c>
      <c r="D47" s="194"/>
      <c r="E47" s="194"/>
      <c r="F47" s="194"/>
      <c r="G47" s="194"/>
      <c r="H47" s="194"/>
      <c r="I47" s="194"/>
      <c r="J47" s="194"/>
      <c r="K47" s="194"/>
      <c r="L47" s="194"/>
      <c r="M47" s="194"/>
      <c r="N47" s="194"/>
      <c r="O47" s="194"/>
      <c r="P47" s="194"/>
      <c r="Q47" s="194"/>
      <c r="R47" s="194"/>
      <c r="S47" s="194"/>
      <c r="T47" s="184">
        <f t="shared" si="3"/>
        <v>0</v>
      </c>
      <c r="U47" s="194"/>
      <c r="V47" s="194"/>
      <c r="W47" s="194"/>
      <c r="X47" s="194"/>
      <c r="Y47" s="194"/>
      <c r="Z47" s="194"/>
      <c r="AA47" s="201"/>
      <c r="AB47" s="194"/>
    </row>
    <row r="48" spans="1:28">
      <c r="A48" s="243" t="s">
        <v>1475</v>
      </c>
      <c r="B48" s="184">
        <f t="shared" si="1"/>
        <v>0</v>
      </c>
      <c r="C48" s="184">
        <f t="shared" si="2"/>
        <v>0</v>
      </c>
      <c r="D48" s="194"/>
      <c r="E48" s="194"/>
      <c r="F48" s="194"/>
      <c r="G48" s="194"/>
      <c r="H48" s="194"/>
      <c r="I48" s="194"/>
      <c r="J48" s="194"/>
      <c r="K48" s="194"/>
      <c r="L48" s="194"/>
      <c r="M48" s="194"/>
      <c r="N48" s="194"/>
      <c r="O48" s="194"/>
      <c r="P48" s="194"/>
      <c r="Q48" s="194"/>
      <c r="R48" s="194"/>
      <c r="S48" s="194"/>
      <c r="T48" s="184">
        <f t="shared" si="3"/>
        <v>0</v>
      </c>
      <c r="U48" s="194"/>
      <c r="V48" s="194"/>
      <c r="W48" s="194"/>
      <c r="X48" s="194"/>
      <c r="Y48" s="194"/>
      <c r="Z48" s="194"/>
      <c r="AA48" s="201"/>
      <c r="AB48" s="194"/>
    </row>
    <row r="49" spans="1:28">
      <c r="A49" s="243" t="s">
        <v>1476</v>
      </c>
      <c r="B49" s="184">
        <f t="shared" si="1"/>
        <v>0</v>
      </c>
      <c r="C49" s="184">
        <f t="shared" si="2"/>
        <v>0</v>
      </c>
      <c r="D49" s="194"/>
      <c r="E49" s="194"/>
      <c r="F49" s="194"/>
      <c r="G49" s="194"/>
      <c r="H49" s="194"/>
      <c r="I49" s="194"/>
      <c r="J49" s="194"/>
      <c r="K49" s="194"/>
      <c r="L49" s="194"/>
      <c r="M49" s="194"/>
      <c r="N49" s="194"/>
      <c r="O49" s="194"/>
      <c r="P49" s="194"/>
      <c r="Q49" s="194"/>
      <c r="R49" s="194"/>
      <c r="S49" s="194"/>
      <c r="T49" s="184">
        <f t="shared" si="3"/>
        <v>0</v>
      </c>
      <c r="U49" s="194"/>
      <c r="V49" s="194"/>
      <c r="W49" s="194"/>
      <c r="X49" s="194"/>
      <c r="Y49" s="194"/>
      <c r="Z49" s="194"/>
      <c r="AA49" s="201"/>
      <c r="AB49" s="194"/>
    </row>
    <row r="50" spans="1:28">
      <c r="A50" s="243" t="s">
        <v>1477</v>
      </c>
      <c r="B50" s="184">
        <f t="shared" si="1"/>
        <v>0</v>
      </c>
      <c r="C50" s="184">
        <f t="shared" si="2"/>
        <v>0</v>
      </c>
      <c r="D50" s="194"/>
      <c r="E50" s="194"/>
      <c r="F50" s="194"/>
      <c r="G50" s="194"/>
      <c r="H50" s="194"/>
      <c r="I50" s="194"/>
      <c r="J50" s="194"/>
      <c r="K50" s="194"/>
      <c r="L50" s="194"/>
      <c r="M50" s="194"/>
      <c r="N50" s="194"/>
      <c r="O50" s="194"/>
      <c r="P50" s="194"/>
      <c r="Q50" s="194"/>
      <c r="R50" s="194"/>
      <c r="S50" s="194"/>
      <c r="T50" s="184">
        <f t="shared" si="3"/>
        <v>0</v>
      </c>
      <c r="U50" s="194"/>
      <c r="V50" s="194"/>
      <c r="W50" s="194"/>
      <c r="X50" s="194"/>
      <c r="Y50" s="194"/>
      <c r="Z50" s="194"/>
      <c r="AA50" s="201"/>
      <c r="AB50" s="194"/>
    </row>
    <row r="51" spans="1:28">
      <c r="A51" s="243" t="s">
        <v>1478</v>
      </c>
      <c r="B51" s="184">
        <f t="shared" si="1"/>
        <v>0</v>
      </c>
      <c r="C51" s="184">
        <f t="shared" si="2"/>
        <v>0</v>
      </c>
      <c r="D51" s="194"/>
      <c r="E51" s="194"/>
      <c r="F51" s="194"/>
      <c r="G51" s="194"/>
      <c r="H51" s="194"/>
      <c r="I51" s="194"/>
      <c r="J51" s="194"/>
      <c r="K51" s="194"/>
      <c r="L51" s="194"/>
      <c r="M51" s="194"/>
      <c r="N51" s="194"/>
      <c r="O51" s="194"/>
      <c r="P51" s="194"/>
      <c r="Q51" s="194"/>
      <c r="R51" s="194"/>
      <c r="S51" s="194"/>
      <c r="T51" s="184">
        <f t="shared" si="3"/>
        <v>0</v>
      </c>
      <c r="U51" s="194"/>
      <c r="V51" s="194"/>
      <c r="W51" s="194"/>
      <c r="X51" s="194"/>
      <c r="Y51" s="194"/>
      <c r="Z51" s="194"/>
      <c r="AA51" s="201"/>
      <c r="AB51" s="194"/>
    </row>
    <row r="52" spans="1:28">
      <c r="A52" s="243" t="s">
        <v>1479</v>
      </c>
      <c r="B52" s="184">
        <f t="shared" si="1"/>
        <v>0</v>
      </c>
      <c r="C52" s="184">
        <f t="shared" si="2"/>
        <v>0</v>
      </c>
      <c r="D52" s="194"/>
      <c r="E52" s="194"/>
      <c r="F52" s="194"/>
      <c r="G52" s="194"/>
      <c r="H52" s="194"/>
      <c r="I52" s="194"/>
      <c r="J52" s="194"/>
      <c r="K52" s="194"/>
      <c r="L52" s="194"/>
      <c r="M52" s="194"/>
      <c r="N52" s="194"/>
      <c r="O52" s="194"/>
      <c r="P52" s="194"/>
      <c r="Q52" s="194"/>
      <c r="R52" s="194"/>
      <c r="S52" s="194"/>
      <c r="T52" s="184">
        <f t="shared" si="3"/>
        <v>0</v>
      </c>
      <c r="U52" s="194"/>
      <c r="V52" s="194"/>
      <c r="W52" s="194"/>
      <c r="X52" s="194"/>
      <c r="Y52" s="194"/>
      <c r="Z52" s="194"/>
      <c r="AA52" s="201"/>
      <c r="AB52" s="194"/>
    </row>
    <row r="53" spans="1:28">
      <c r="A53" s="243" t="s">
        <v>1480</v>
      </c>
      <c r="B53" s="184">
        <f t="shared" si="1"/>
        <v>0</v>
      </c>
      <c r="C53" s="184">
        <f t="shared" si="2"/>
        <v>0</v>
      </c>
      <c r="D53" s="194"/>
      <c r="E53" s="194"/>
      <c r="F53" s="194"/>
      <c r="G53" s="194"/>
      <c r="H53" s="194"/>
      <c r="I53" s="194"/>
      <c r="J53" s="194"/>
      <c r="K53" s="194"/>
      <c r="L53" s="194"/>
      <c r="M53" s="194"/>
      <c r="N53" s="194"/>
      <c r="O53" s="194"/>
      <c r="P53" s="194"/>
      <c r="Q53" s="194"/>
      <c r="R53" s="194"/>
      <c r="S53" s="194"/>
      <c r="T53" s="184">
        <f t="shared" si="3"/>
        <v>0</v>
      </c>
      <c r="U53" s="194"/>
      <c r="V53" s="194"/>
      <c r="W53" s="194"/>
      <c r="X53" s="194"/>
      <c r="Y53" s="194"/>
      <c r="Z53" s="194"/>
      <c r="AA53" s="201"/>
      <c r="AB53" s="194"/>
    </row>
    <row r="54" spans="1:28">
      <c r="A54" s="243" t="s">
        <v>1481</v>
      </c>
      <c r="B54" s="184">
        <f t="shared" si="1"/>
        <v>0</v>
      </c>
      <c r="C54" s="184">
        <f t="shared" si="2"/>
        <v>0</v>
      </c>
      <c r="D54" s="194"/>
      <c r="E54" s="194"/>
      <c r="F54" s="194"/>
      <c r="G54" s="194"/>
      <c r="H54" s="194"/>
      <c r="I54" s="194"/>
      <c r="J54" s="194"/>
      <c r="K54" s="194"/>
      <c r="L54" s="194"/>
      <c r="M54" s="194"/>
      <c r="N54" s="194"/>
      <c r="O54" s="194"/>
      <c r="P54" s="194"/>
      <c r="Q54" s="194"/>
      <c r="R54" s="194"/>
      <c r="S54" s="194"/>
      <c r="T54" s="184">
        <f t="shared" si="3"/>
        <v>0</v>
      </c>
      <c r="U54" s="194"/>
      <c r="V54" s="194"/>
      <c r="W54" s="194"/>
      <c r="X54" s="194"/>
      <c r="Y54" s="194"/>
      <c r="Z54" s="194"/>
      <c r="AA54" s="201"/>
      <c r="AB54" s="194"/>
    </row>
    <row r="55" spans="1:28">
      <c r="A55" s="243" t="s">
        <v>1482</v>
      </c>
      <c r="B55" s="184">
        <f t="shared" si="1"/>
        <v>0</v>
      </c>
      <c r="C55" s="184">
        <f t="shared" si="2"/>
        <v>0</v>
      </c>
      <c r="D55" s="194"/>
      <c r="E55" s="194"/>
      <c r="F55" s="194"/>
      <c r="G55" s="194"/>
      <c r="H55" s="194"/>
      <c r="I55" s="194"/>
      <c r="J55" s="194"/>
      <c r="K55" s="194"/>
      <c r="L55" s="194"/>
      <c r="M55" s="194"/>
      <c r="N55" s="194"/>
      <c r="O55" s="194"/>
      <c r="P55" s="194"/>
      <c r="Q55" s="194"/>
      <c r="R55" s="194"/>
      <c r="S55" s="194"/>
      <c r="T55" s="184">
        <f t="shared" si="3"/>
        <v>0</v>
      </c>
      <c r="U55" s="194"/>
      <c r="V55" s="194"/>
      <c r="W55" s="194"/>
      <c r="X55" s="194"/>
      <c r="Y55" s="194"/>
      <c r="Z55" s="194"/>
      <c r="AA55" s="201"/>
      <c r="AB55" s="194"/>
    </row>
    <row r="56" spans="1:28">
      <c r="A56" s="243" t="s">
        <v>1483</v>
      </c>
      <c r="B56" s="184">
        <f t="shared" si="1"/>
        <v>0</v>
      </c>
      <c r="C56" s="184">
        <f t="shared" si="2"/>
        <v>0</v>
      </c>
      <c r="D56" s="194"/>
      <c r="E56" s="194"/>
      <c r="F56" s="194"/>
      <c r="G56" s="194"/>
      <c r="H56" s="194"/>
      <c r="I56" s="194"/>
      <c r="J56" s="194"/>
      <c r="K56" s="194"/>
      <c r="L56" s="194"/>
      <c r="M56" s="194"/>
      <c r="N56" s="194"/>
      <c r="O56" s="194"/>
      <c r="P56" s="194"/>
      <c r="Q56" s="194"/>
      <c r="R56" s="194"/>
      <c r="S56" s="194"/>
      <c r="T56" s="184">
        <f t="shared" si="3"/>
        <v>0</v>
      </c>
      <c r="U56" s="194"/>
      <c r="V56" s="194"/>
      <c r="W56" s="194"/>
      <c r="X56" s="194"/>
      <c r="Y56" s="194"/>
      <c r="Z56" s="194"/>
      <c r="AA56" s="201"/>
      <c r="AB56" s="194"/>
    </row>
    <row r="57" spans="1:28">
      <c r="A57" s="242" t="s">
        <v>1484</v>
      </c>
      <c r="B57" s="194">
        <f t="shared" ref="B57:AB57" si="13">B58+B59</f>
        <v>0</v>
      </c>
      <c r="C57" s="194">
        <f t="shared" si="13"/>
        <v>0</v>
      </c>
      <c r="D57" s="194">
        <f t="shared" si="13"/>
        <v>0</v>
      </c>
      <c r="E57" s="194">
        <f t="shared" si="13"/>
        <v>0</v>
      </c>
      <c r="F57" s="194">
        <f t="shared" si="13"/>
        <v>0</v>
      </c>
      <c r="G57" s="194">
        <f t="shared" si="13"/>
        <v>0</v>
      </c>
      <c r="H57" s="194">
        <f t="shared" si="13"/>
        <v>0</v>
      </c>
      <c r="I57" s="194">
        <f t="shared" si="13"/>
        <v>0</v>
      </c>
      <c r="J57" s="194">
        <f t="shared" si="13"/>
        <v>0</v>
      </c>
      <c r="K57" s="194">
        <f t="shared" si="13"/>
        <v>0</v>
      </c>
      <c r="L57" s="194">
        <f t="shared" si="13"/>
        <v>0</v>
      </c>
      <c r="M57" s="194">
        <f t="shared" si="13"/>
        <v>0</v>
      </c>
      <c r="N57" s="194">
        <f t="shared" si="13"/>
        <v>0</v>
      </c>
      <c r="O57" s="194">
        <f t="shared" si="13"/>
        <v>0</v>
      </c>
      <c r="P57" s="194">
        <f t="shared" si="13"/>
        <v>0</v>
      </c>
      <c r="Q57" s="194">
        <f t="shared" si="13"/>
        <v>0</v>
      </c>
      <c r="R57" s="194">
        <f t="shared" si="13"/>
        <v>0</v>
      </c>
      <c r="S57" s="194">
        <f t="shared" si="13"/>
        <v>0</v>
      </c>
      <c r="T57" s="194">
        <f t="shared" si="13"/>
        <v>0</v>
      </c>
      <c r="U57" s="194">
        <f t="shared" si="13"/>
        <v>0</v>
      </c>
      <c r="V57" s="194">
        <f t="shared" si="13"/>
        <v>0</v>
      </c>
      <c r="W57" s="194">
        <f t="shared" si="13"/>
        <v>0</v>
      </c>
      <c r="X57" s="194">
        <f t="shared" si="13"/>
        <v>0</v>
      </c>
      <c r="Y57" s="194">
        <f t="shared" si="13"/>
        <v>0</v>
      </c>
      <c r="Z57" s="194">
        <f t="shared" si="13"/>
        <v>0</v>
      </c>
      <c r="AA57" s="194">
        <f t="shared" si="13"/>
        <v>0</v>
      </c>
      <c r="AB57" s="194">
        <f t="shared" si="13"/>
        <v>0</v>
      </c>
    </row>
    <row r="58" spans="1:28">
      <c r="A58" s="243" t="s">
        <v>1485</v>
      </c>
      <c r="B58" s="184">
        <f t="shared" si="1"/>
        <v>0</v>
      </c>
      <c r="C58" s="184">
        <f t="shared" si="2"/>
        <v>0</v>
      </c>
      <c r="D58" s="194"/>
      <c r="E58" s="194"/>
      <c r="F58" s="194"/>
      <c r="G58" s="194"/>
      <c r="H58" s="194"/>
      <c r="I58" s="194"/>
      <c r="J58" s="194"/>
      <c r="K58" s="194"/>
      <c r="L58" s="194"/>
      <c r="M58" s="194"/>
      <c r="N58" s="194"/>
      <c r="O58" s="194"/>
      <c r="P58" s="194"/>
      <c r="Q58" s="194"/>
      <c r="R58" s="194"/>
      <c r="S58" s="194"/>
      <c r="T58" s="184">
        <f t="shared" si="3"/>
        <v>0</v>
      </c>
      <c r="U58" s="194"/>
      <c r="V58" s="194"/>
      <c r="W58" s="194"/>
      <c r="X58" s="194"/>
      <c r="Y58" s="194"/>
      <c r="Z58" s="194"/>
      <c r="AA58" s="201"/>
      <c r="AB58" s="194"/>
    </row>
    <row r="59" spans="1:28">
      <c r="A59" s="198" t="s">
        <v>1486</v>
      </c>
      <c r="B59" s="194">
        <f t="shared" ref="B59:AB59" si="14">SUM(B60:B71)</f>
        <v>0</v>
      </c>
      <c r="C59" s="194">
        <f t="shared" si="14"/>
        <v>0</v>
      </c>
      <c r="D59" s="194">
        <f t="shared" si="14"/>
        <v>0</v>
      </c>
      <c r="E59" s="194">
        <f t="shared" si="14"/>
        <v>0</v>
      </c>
      <c r="F59" s="194">
        <f t="shared" si="14"/>
        <v>0</v>
      </c>
      <c r="G59" s="194">
        <f t="shared" si="14"/>
        <v>0</v>
      </c>
      <c r="H59" s="194">
        <f t="shared" si="14"/>
        <v>0</v>
      </c>
      <c r="I59" s="194">
        <f t="shared" si="14"/>
        <v>0</v>
      </c>
      <c r="J59" s="194">
        <f t="shared" si="14"/>
        <v>0</v>
      </c>
      <c r="K59" s="194">
        <f t="shared" si="14"/>
        <v>0</v>
      </c>
      <c r="L59" s="194">
        <f t="shared" si="14"/>
        <v>0</v>
      </c>
      <c r="M59" s="194">
        <f t="shared" si="14"/>
        <v>0</v>
      </c>
      <c r="N59" s="194">
        <f t="shared" si="14"/>
        <v>0</v>
      </c>
      <c r="O59" s="194">
        <f t="shared" si="14"/>
        <v>0</v>
      </c>
      <c r="P59" s="194">
        <f t="shared" si="14"/>
        <v>0</v>
      </c>
      <c r="Q59" s="194">
        <f t="shared" si="14"/>
        <v>0</v>
      </c>
      <c r="R59" s="194">
        <f t="shared" si="14"/>
        <v>0</v>
      </c>
      <c r="S59" s="194">
        <f t="shared" si="14"/>
        <v>0</v>
      </c>
      <c r="T59" s="194">
        <f t="shared" si="14"/>
        <v>0</v>
      </c>
      <c r="U59" s="194">
        <f t="shared" si="14"/>
        <v>0</v>
      </c>
      <c r="V59" s="194">
        <f t="shared" si="14"/>
        <v>0</v>
      </c>
      <c r="W59" s="194">
        <f t="shared" si="14"/>
        <v>0</v>
      </c>
      <c r="X59" s="194">
        <f t="shared" si="14"/>
        <v>0</v>
      </c>
      <c r="Y59" s="194">
        <f t="shared" si="14"/>
        <v>0</v>
      </c>
      <c r="Z59" s="194">
        <f t="shared" si="14"/>
        <v>0</v>
      </c>
      <c r="AA59" s="194">
        <f t="shared" si="14"/>
        <v>0</v>
      </c>
      <c r="AB59" s="194">
        <f t="shared" si="14"/>
        <v>0</v>
      </c>
    </row>
    <row r="60" spans="1:28">
      <c r="A60" s="243" t="s">
        <v>1487</v>
      </c>
      <c r="B60" s="184">
        <f t="shared" si="1"/>
        <v>0</v>
      </c>
      <c r="C60" s="184">
        <f t="shared" si="2"/>
        <v>0</v>
      </c>
      <c r="D60" s="194"/>
      <c r="E60" s="194"/>
      <c r="F60" s="194"/>
      <c r="G60" s="194"/>
      <c r="H60" s="194"/>
      <c r="I60" s="194"/>
      <c r="J60" s="194"/>
      <c r="K60" s="194"/>
      <c r="L60" s="194"/>
      <c r="M60" s="194"/>
      <c r="N60" s="194"/>
      <c r="O60" s="194"/>
      <c r="P60" s="194"/>
      <c r="Q60" s="194"/>
      <c r="R60" s="194"/>
      <c r="S60" s="194"/>
      <c r="T60" s="184">
        <f t="shared" si="3"/>
        <v>0</v>
      </c>
      <c r="U60" s="194"/>
      <c r="V60" s="194"/>
      <c r="W60" s="194"/>
      <c r="X60" s="194"/>
      <c r="Y60" s="194"/>
      <c r="Z60" s="194"/>
      <c r="AA60" s="201"/>
      <c r="AB60" s="194"/>
    </row>
    <row r="61" spans="1:28">
      <c r="A61" s="243" t="s">
        <v>1488</v>
      </c>
      <c r="B61" s="184">
        <f t="shared" si="1"/>
        <v>0</v>
      </c>
      <c r="C61" s="184">
        <f t="shared" si="2"/>
        <v>0</v>
      </c>
      <c r="D61" s="194"/>
      <c r="E61" s="194"/>
      <c r="F61" s="194"/>
      <c r="G61" s="194"/>
      <c r="H61" s="194"/>
      <c r="I61" s="194"/>
      <c r="J61" s="194"/>
      <c r="K61" s="194"/>
      <c r="L61" s="194"/>
      <c r="M61" s="194"/>
      <c r="N61" s="194"/>
      <c r="O61" s="194"/>
      <c r="P61" s="194"/>
      <c r="Q61" s="194"/>
      <c r="R61" s="194"/>
      <c r="S61" s="194"/>
      <c r="T61" s="184">
        <f t="shared" si="3"/>
        <v>0</v>
      </c>
      <c r="U61" s="194"/>
      <c r="V61" s="194"/>
      <c r="W61" s="194"/>
      <c r="X61" s="194"/>
      <c r="Y61" s="194"/>
      <c r="Z61" s="194"/>
      <c r="AA61" s="201"/>
      <c r="AB61" s="194"/>
    </row>
    <row r="62" spans="1:28">
      <c r="A62" s="243" t="s">
        <v>1489</v>
      </c>
      <c r="B62" s="184">
        <f t="shared" si="1"/>
        <v>0</v>
      </c>
      <c r="C62" s="184">
        <f t="shared" si="2"/>
        <v>0</v>
      </c>
      <c r="D62" s="194"/>
      <c r="E62" s="194"/>
      <c r="F62" s="194"/>
      <c r="G62" s="194"/>
      <c r="H62" s="194"/>
      <c r="I62" s="194"/>
      <c r="J62" s="194"/>
      <c r="K62" s="194"/>
      <c r="L62" s="194"/>
      <c r="M62" s="194"/>
      <c r="N62" s="194"/>
      <c r="O62" s="194"/>
      <c r="P62" s="194"/>
      <c r="Q62" s="194"/>
      <c r="R62" s="194"/>
      <c r="S62" s="194"/>
      <c r="T62" s="184">
        <f t="shared" si="3"/>
        <v>0</v>
      </c>
      <c r="U62" s="194"/>
      <c r="V62" s="194"/>
      <c r="W62" s="194"/>
      <c r="X62" s="194"/>
      <c r="Y62" s="194"/>
      <c r="Z62" s="194"/>
      <c r="AA62" s="201"/>
      <c r="AB62" s="194"/>
    </row>
    <row r="63" spans="1:28">
      <c r="A63" s="243" t="s">
        <v>1490</v>
      </c>
      <c r="B63" s="184">
        <f t="shared" si="1"/>
        <v>0</v>
      </c>
      <c r="C63" s="184">
        <f t="shared" si="2"/>
        <v>0</v>
      </c>
      <c r="D63" s="194"/>
      <c r="E63" s="194"/>
      <c r="F63" s="194"/>
      <c r="G63" s="194"/>
      <c r="H63" s="194"/>
      <c r="I63" s="194"/>
      <c r="J63" s="194"/>
      <c r="K63" s="194"/>
      <c r="L63" s="194"/>
      <c r="M63" s="194"/>
      <c r="N63" s="194"/>
      <c r="O63" s="194"/>
      <c r="P63" s="194"/>
      <c r="Q63" s="194"/>
      <c r="R63" s="194"/>
      <c r="S63" s="194"/>
      <c r="T63" s="184">
        <f t="shared" si="3"/>
        <v>0</v>
      </c>
      <c r="U63" s="194"/>
      <c r="V63" s="194"/>
      <c r="W63" s="194"/>
      <c r="X63" s="194"/>
      <c r="Y63" s="194"/>
      <c r="Z63" s="194"/>
      <c r="AA63" s="201"/>
      <c r="AB63" s="194"/>
    </row>
    <row r="64" spans="1:28">
      <c r="A64" s="243" t="s">
        <v>1491</v>
      </c>
      <c r="B64" s="184">
        <f t="shared" si="1"/>
        <v>0</v>
      </c>
      <c r="C64" s="184">
        <f t="shared" si="2"/>
        <v>0</v>
      </c>
      <c r="D64" s="194"/>
      <c r="E64" s="194"/>
      <c r="F64" s="194"/>
      <c r="G64" s="194"/>
      <c r="H64" s="194"/>
      <c r="I64" s="194"/>
      <c r="J64" s="194"/>
      <c r="K64" s="194"/>
      <c r="L64" s="194"/>
      <c r="M64" s="194"/>
      <c r="N64" s="194"/>
      <c r="O64" s="194"/>
      <c r="P64" s="194"/>
      <c r="Q64" s="194"/>
      <c r="R64" s="194"/>
      <c r="S64" s="194"/>
      <c r="T64" s="184">
        <f t="shared" si="3"/>
        <v>0</v>
      </c>
      <c r="U64" s="194"/>
      <c r="V64" s="194"/>
      <c r="W64" s="194"/>
      <c r="X64" s="194"/>
      <c r="Y64" s="194"/>
      <c r="Z64" s="194"/>
      <c r="AA64" s="201"/>
      <c r="AB64" s="194"/>
    </row>
    <row r="65" spans="1:28">
      <c r="A65" s="243" t="s">
        <v>1492</v>
      </c>
      <c r="B65" s="184">
        <f t="shared" si="1"/>
        <v>0</v>
      </c>
      <c r="C65" s="184">
        <f t="shared" si="2"/>
        <v>0</v>
      </c>
      <c r="D65" s="194"/>
      <c r="E65" s="194"/>
      <c r="F65" s="194"/>
      <c r="G65" s="194"/>
      <c r="H65" s="194"/>
      <c r="I65" s="194"/>
      <c r="J65" s="194"/>
      <c r="K65" s="194"/>
      <c r="L65" s="194"/>
      <c r="M65" s="194"/>
      <c r="N65" s="194"/>
      <c r="O65" s="194"/>
      <c r="P65" s="194"/>
      <c r="Q65" s="194"/>
      <c r="R65" s="194"/>
      <c r="S65" s="194"/>
      <c r="T65" s="184">
        <f t="shared" si="3"/>
        <v>0</v>
      </c>
      <c r="U65" s="194"/>
      <c r="V65" s="194"/>
      <c r="W65" s="194"/>
      <c r="X65" s="194"/>
      <c r="Y65" s="194"/>
      <c r="Z65" s="194"/>
      <c r="AA65" s="201"/>
      <c r="AB65" s="194"/>
    </row>
    <row r="66" spans="1:28">
      <c r="A66" s="243" t="s">
        <v>1493</v>
      </c>
      <c r="B66" s="184">
        <f t="shared" si="1"/>
        <v>0</v>
      </c>
      <c r="C66" s="184">
        <f t="shared" si="2"/>
        <v>0</v>
      </c>
      <c r="D66" s="194"/>
      <c r="E66" s="194"/>
      <c r="F66" s="194"/>
      <c r="G66" s="194"/>
      <c r="H66" s="194"/>
      <c r="I66" s="194"/>
      <c r="J66" s="194"/>
      <c r="K66" s="194"/>
      <c r="L66" s="194"/>
      <c r="M66" s="194"/>
      <c r="N66" s="194"/>
      <c r="O66" s="194"/>
      <c r="P66" s="194"/>
      <c r="Q66" s="194"/>
      <c r="R66" s="194"/>
      <c r="S66" s="194"/>
      <c r="T66" s="184">
        <f t="shared" si="3"/>
        <v>0</v>
      </c>
      <c r="U66" s="194"/>
      <c r="V66" s="194"/>
      <c r="W66" s="194"/>
      <c r="X66" s="194"/>
      <c r="Y66" s="194"/>
      <c r="Z66" s="194"/>
      <c r="AA66" s="201"/>
      <c r="AB66" s="194"/>
    </row>
    <row r="67" spans="1:28">
      <c r="A67" s="243" t="s">
        <v>1494</v>
      </c>
      <c r="B67" s="184">
        <f t="shared" si="1"/>
        <v>0</v>
      </c>
      <c r="C67" s="184">
        <f t="shared" si="2"/>
        <v>0</v>
      </c>
      <c r="D67" s="194"/>
      <c r="E67" s="194"/>
      <c r="F67" s="194"/>
      <c r="G67" s="194"/>
      <c r="H67" s="194"/>
      <c r="I67" s="194"/>
      <c r="J67" s="194"/>
      <c r="K67" s="194"/>
      <c r="L67" s="194"/>
      <c r="M67" s="194"/>
      <c r="N67" s="194"/>
      <c r="O67" s="194"/>
      <c r="P67" s="194"/>
      <c r="Q67" s="194"/>
      <c r="R67" s="194"/>
      <c r="S67" s="194"/>
      <c r="T67" s="184">
        <f t="shared" si="3"/>
        <v>0</v>
      </c>
      <c r="U67" s="194"/>
      <c r="V67" s="194"/>
      <c r="W67" s="194"/>
      <c r="X67" s="194"/>
      <c r="Y67" s="194"/>
      <c r="Z67" s="194"/>
      <c r="AA67" s="201"/>
      <c r="AB67" s="194"/>
    </row>
    <row r="68" spans="1:28">
      <c r="A68" s="243" t="s">
        <v>1495</v>
      </c>
      <c r="B68" s="184">
        <f t="shared" si="1"/>
        <v>0</v>
      </c>
      <c r="C68" s="184">
        <f t="shared" si="2"/>
        <v>0</v>
      </c>
      <c r="D68" s="194"/>
      <c r="E68" s="194"/>
      <c r="F68" s="194"/>
      <c r="G68" s="194"/>
      <c r="H68" s="194"/>
      <c r="I68" s="194"/>
      <c r="J68" s="194"/>
      <c r="K68" s="194"/>
      <c r="L68" s="194"/>
      <c r="M68" s="194"/>
      <c r="N68" s="194"/>
      <c r="O68" s="194"/>
      <c r="P68" s="194"/>
      <c r="Q68" s="194"/>
      <c r="R68" s="194"/>
      <c r="S68" s="194"/>
      <c r="T68" s="184">
        <f t="shared" si="3"/>
        <v>0</v>
      </c>
      <c r="U68" s="194"/>
      <c r="V68" s="194"/>
      <c r="W68" s="194"/>
      <c r="X68" s="194"/>
      <c r="Y68" s="194"/>
      <c r="Z68" s="194"/>
      <c r="AA68" s="201"/>
      <c r="AB68" s="194"/>
    </row>
    <row r="69" spans="1:28">
      <c r="A69" s="243" t="s">
        <v>1496</v>
      </c>
      <c r="B69" s="184">
        <f t="shared" si="1"/>
        <v>0</v>
      </c>
      <c r="C69" s="184">
        <f t="shared" si="2"/>
        <v>0</v>
      </c>
      <c r="D69" s="194"/>
      <c r="E69" s="194"/>
      <c r="F69" s="194"/>
      <c r="G69" s="194"/>
      <c r="H69" s="194"/>
      <c r="I69" s="194"/>
      <c r="J69" s="194"/>
      <c r="K69" s="194"/>
      <c r="L69" s="194"/>
      <c r="M69" s="194"/>
      <c r="N69" s="194"/>
      <c r="O69" s="194"/>
      <c r="P69" s="194"/>
      <c r="Q69" s="194"/>
      <c r="R69" s="194"/>
      <c r="S69" s="194"/>
      <c r="T69" s="184">
        <f t="shared" si="3"/>
        <v>0</v>
      </c>
      <c r="U69" s="194"/>
      <c r="V69" s="194"/>
      <c r="W69" s="194"/>
      <c r="X69" s="194"/>
      <c r="Y69" s="194"/>
      <c r="Z69" s="194"/>
      <c r="AA69" s="201"/>
      <c r="AB69" s="194"/>
    </row>
    <row r="70" spans="1:28">
      <c r="A70" s="243" t="s">
        <v>1497</v>
      </c>
      <c r="B70" s="184">
        <f t="shared" si="1"/>
        <v>0</v>
      </c>
      <c r="C70" s="184">
        <f t="shared" si="2"/>
        <v>0</v>
      </c>
      <c r="D70" s="194"/>
      <c r="E70" s="194"/>
      <c r="F70" s="194"/>
      <c r="G70" s="194"/>
      <c r="H70" s="194"/>
      <c r="I70" s="194"/>
      <c r="J70" s="194"/>
      <c r="K70" s="194"/>
      <c r="L70" s="194"/>
      <c r="M70" s="194"/>
      <c r="N70" s="194"/>
      <c r="O70" s="194"/>
      <c r="P70" s="194"/>
      <c r="Q70" s="194"/>
      <c r="R70" s="194"/>
      <c r="S70" s="194"/>
      <c r="T70" s="184">
        <f t="shared" si="3"/>
        <v>0</v>
      </c>
      <c r="U70" s="194"/>
      <c r="V70" s="194"/>
      <c r="W70" s="194"/>
      <c r="X70" s="194"/>
      <c r="Y70" s="194"/>
      <c r="Z70" s="194"/>
      <c r="AA70" s="201"/>
      <c r="AB70" s="194"/>
    </row>
    <row r="71" spans="1:28">
      <c r="A71" s="243" t="s">
        <v>1498</v>
      </c>
      <c r="B71" s="184">
        <f t="shared" si="1"/>
        <v>0</v>
      </c>
      <c r="C71" s="184">
        <f t="shared" si="2"/>
        <v>0</v>
      </c>
      <c r="D71" s="194"/>
      <c r="E71" s="194"/>
      <c r="F71" s="194"/>
      <c r="G71" s="194"/>
      <c r="H71" s="194"/>
      <c r="I71" s="194"/>
      <c r="J71" s="194"/>
      <c r="K71" s="194"/>
      <c r="L71" s="194"/>
      <c r="M71" s="194"/>
      <c r="N71" s="194"/>
      <c r="O71" s="194"/>
      <c r="P71" s="194"/>
      <c r="Q71" s="194"/>
      <c r="R71" s="194"/>
      <c r="S71" s="194"/>
      <c r="T71" s="184">
        <f t="shared" si="3"/>
        <v>0</v>
      </c>
      <c r="U71" s="194"/>
      <c r="V71" s="194"/>
      <c r="W71" s="194"/>
      <c r="X71" s="194"/>
      <c r="Y71" s="194"/>
      <c r="Z71" s="194"/>
      <c r="AA71" s="201"/>
      <c r="AB71" s="194"/>
    </row>
    <row r="72" spans="1:28">
      <c r="A72" s="272" t="s">
        <v>1499</v>
      </c>
      <c r="B72" s="194">
        <f t="shared" ref="B72:AB72" si="15">B73+B74</f>
        <v>0</v>
      </c>
      <c r="C72" s="194">
        <f t="shared" si="15"/>
        <v>0</v>
      </c>
      <c r="D72" s="194">
        <f t="shared" si="15"/>
        <v>0</v>
      </c>
      <c r="E72" s="194">
        <f t="shared" si="15"/>
        <v>0</v>
      </c>
      <c r="F72" s="194">
        <f t="shared" si="15"/>
        <v>0</v>
      </c>
      <c r="G72" s="194">
        <f t="shared" si="15"/>
        <v>0</v>
      </c>
      <c r="H72" s="194">
        <f t="shared" si="15"/>
        <v>0</v>
      </c>
      <c r="I72" s="194">
        <f t="shared" si="15"/>
        <v>0</v>
      </c>
      <c r="J72" s="194">
        <f t="shared" si="15"/>
        <v>0</v>
      </c>
      <c r="K72" s="194">
        <f t="shared" si="15"/>
        <v>0</v>
      </c>
      <c r="L72" s="194">
        <f t="shared" si="15"/>
        <v>0</v>
      </c>
      <c r="M72" s="194">
        <f t="shared" si="15"/>
        <v>0</v>
      </c>
      <c r="N72" s="194">
        <f t="shared" si="15"/>
        <v>0</v>
      </c>
      <c r="O72" s="194">
        <f t="shared" si="15"/>
        <v>0</v>
      </c>
      <c r="P72" s="194">
        <f t="shared" si="15"/>
        <v>0</v>
      </c>
      <c r="Q72" s="194">
        <f t="shared" si="15"/>
        <v>0</v>
      </c>
      <c r="R72" s="194">
        <f t="shared" si="15"/>
        <v>0</v>
      </c>
      <c r="S72" s="194">
        <f t="shared" si="15"/>
        <v>0</v>
      </c>
      <c r="T72" s="194">
        <f t="shared" si="15"/>
        <v>0</v>
      </c>
      <c r="U72" s="194">
        <f t="shared" si="15"/>
        <v>0</v>
      </c>
      <c r="V72" s="194">
        <f t="shared" si="15"/>
        <v>0</v>
      </c>
      <c r="W72" s="194">
        <f t="shared" si="15"/>
        <v>0</v>
      </c>
      <c r="X72" s="194">
        <f t="shared" si="15"/>
        <v>0</v>
      </c>
      <c r="Y72" s="194">
        <f t="shared" si="15"/>
        <v>0</v>
      </c>
      <c r="Z72" s="194">
        <f t="shared" si="15"/>
        <v>0</v>
      </c>
      <c r="AA72" s="194">
        <f t="shared" si="15"/>
        <v>0</v>
      </c>
      <c r="AB72" s="194">
        <f t="shared" si="15"/>
        <v>0</v>
      </c>
    </row>
    <row r="73" spans="1:28">
      <c r="A73" s="273" t="s">
        <v>1500</v>
      </c>
      <c r="B73" s="184">
        <f t="shared" ref="B73:B135" si="16">C73+T73</f>
        <v>0</v>
      </c>
      <c r="C73" s="184">
        <f t="shared" ref="C73:C135" si="17">SUM(D73:S73)</f>
        <v>0</v>
      </c>
      <c r="D73" s="194"/>
      <c r="E73" s="194"/>
      <c r="F73" s="194"/>
      <c r="G73" s="194"/>
      <c r="H73" s="194"/>
      <c r="I73" s="194"/>
      <c r="J73" s="194"/>
      <c r="K73" s="194"/>
      <c r="L73" s="194"/>
      <c r="M73" s="194"/>
      <c r="N73" s="194"/>
      <c r="O73" s="194"/>
      <c r="P73" s="194"/>
      <c r="Q73" s="194"/>
      <c r="R73" s="194"/>
      <c r="S73" s="194"/>
      <c r="T73" s="184">
        <f t="shared" ref="T73:T135" si="18">SUM(U73:AB73)</f>
        <v>0</v>
      </c>
      <c r="U73" s="194"/>
      <c r="V73" s="194"/>
      <c r="W73" s="194"/>
      <c r="X73" s="194"/>
      <c r="Y73" s="194"/>
      <c r="Z73" s="194"/>
      <c r="AA73" s="201"/>
      <c r="AB73" s="194"/>
    </row>
    <row r="74" spans="1:28">
      <c r="A74" s="274" t="s">
        <v>1501</v>
      </c>
      <c r="B74" s="194">
        <f t="shared" ref="B74:AB74" si="19">SUM(B75:B83)</f>
        <v>0</v>
      </c>
      <c r="C74" s="194">
        <f t="shared" si="19"/>
        <v>0</v>
      </c>
      <c r="D74" s="194">
        <f t="shared" si="19"/>
        <v>0</v>
      </c>
      <c r="E74" s="194">
        <f t="shared" si="19"/>
        <v>0</v>
      </c>
      <c r="F74" s="194">
        <f t="shared" si="19"/>
        <v>0</v>
      </c>
      <c r="G74" s="194">
        <f t="shared" si="19"/>
        <v>0</v>
      </c>
      <c r="H74" s="194">
        <f t="shared" si="19"/>
        <v>0</v>
      </c>
      <c r="I74" s="194">
        <f t="shared" si="19"/>
        <v>0</v>
      </c>
      <c r="J74" s="194">
        <f t="shared" si="19"/>
        <v>0</v>
      </c>
      <c r="K74" s="194">
        <f t="shared" si="19"/>
        <v>0</v>
      </c>
      <c r="L74" s="194">
        <f t="shared" si="19"/>
        <v>0</v>
      </c>
      <c r="M74" s="194">
        <f t="shared" si="19"/>
        <v>0</v>
      </c>
      <c r="N74" s="194">
        <f t="shared" si="19"/>
        <v>0</v>
      </c>
      <c r="O74" s="194">
        <f t="shared" si="19"/>
        <v>0</v>
      </c>
      <c r="P74" s="194">
        <f t="shared" si="19"/>
        <v>0</v>
      </c>
      <c r="Q74" s="194">
        <f t="shared" si="19"/>
        <v>0</v>
      </c>
      <c r="R74" s="194">
        <f t="shared" si="19"/>
        <v>0</v>
      </c>
      <c r="S74" s="194">
        <f t="shared" si="19"/>
        <v>0</v>
      </c>
      <c r="T74" s="194">
        <f t="shared" si="19"/>
        <v>0</v>
      </c>
      <c r="U74" s="194">
        <f t="shared" si="19"/>
        <v>0</v>
      </c>
      <c r="V74" s="194">
        <f t="shared" si="19"/>
        <v>0</v>
      </c>
      <c r="W74" s="194">
        <f t="shared" si="19"/>
        <v>0</v>
      </c>
      <c r="X74" s="194">
        <f t="shared" si="19"/>
        <v>0</v>
      </c>
      <c r="Y74" s="194">
        <f t="shared" si="19"/>
        <v>0</v>
      </c>
      <c r="Z74" s="194">
        <f t="shared" si="19"/>
        <v>0</v>
      </c>
      <c r="AA74" s="194">
        <f t="shared" si="19"/>
        <v>0</v>
      </c>
      <c r="AB74" s="194">
        <f t="shared" si="19"/>
        <v>0</v>
      </c>
    </row>
    <row r="75" spans="1:28">
      <c r="A75" s="273" t="s">
        <v>1502</v>
      </c>
      <c r="B75" s="184">
        <f t="shared" si="16"/>
        <v>0</v>
      </c>
      <c r="C75" s="184">
        <f t="shared" si="17"/>
        <v>0</v>
      </c>
      <c r="D75" s="194"/>
      <c r="E75" s="194"/>
      <c r="F75" s="194"/>
      <c r="G75" s="194"/>
      <c r="H75" s="194"/>
      <c r="I75" s="194"/>
      <c r="J75" s="194"/>
      <c r="K75" s="194"/>
      <c r="L75" s="194"/>
      <c r="M75" s="194"/>
      <c r="N75" s="194"/>
      <c r="O75" s="194"/>
      <c r="P75" s="194"/>
      <c r="Q75" s="194"/>
      <c r="R75" s="194"/>
      <c r="S75" s="194"/>
      <c r="T75" s="184">
        <f t="shared" si="18"/>
        <v>0</v>
      </c>
      <c r="U75" s="194"/>
      <c r="V75" s="194"/>
      <c r="W75" s="194"/>
      <c r="X75" s="194"/>
      <c r="Y75" s="194"/>
      <c r="Z75" s="194"/>
      <c r="AA75" s="201"/>
      <c r="AB75" s="194"/>
    </row>
    <row r="76" spans="1:28">
      <c r="A76" s="273" t="s">
        <v>1503</v>
      </c>
      <c r="B76" s="184">
        <f t="shared" si="16"/>
        <v>0</v>
      </c>
      <c r="C76" s="184">
        <f t="shared" si="17"/>
        <v>0</v>
      </c>
      <c r="D76" s="194"/>
      <c r="E76" s="194"/>
      <c r="F76" s="194"/>
      <c r="G76" s="194"/>
      <c r="H76" s="194"/>
      <c r="I76" s="194"/>
      <c r="J76" s="194"/>
      <c r="K76" s="194"/>
      <c r="L76" s="194"/>
      <c r="M76" s="194"/>
      <c r="N76" s="194"/>
      <c r="O76" s="194"/>
      <c r="P76" s="194"/>
      <c r="Q76" s="194"/>
      <c r="R76" s="194"/>
      <c r="S76" s="194"/>
      <c r="T76" s="184">
        <f t="shared" si="18"/>
        <v>0</v>
      </c>
      <c r="U76" s="194"/>
      <c r="V76" s="194"/>
      <c r="W76" s="194"/>
      <c r="X76" s="194"/>
      <c r="Y76" s="194"/>
      <c r="Z76" s="194"/>
      <c r="AA76" s="201"/>
      <c r="AB76" s="194"/>
    </row>
    <row r="77" spans="1:28">
      <c r="A77" s="273" t="s">
        <v>1504</v>
      </c>
      <c r="B77" s="184">
        <f t="shared" si="16"/>
        <v>0</v>
      </c>
      <c r="C77" s="184">
        <f t="shared" si="17"/>
        <v>0</v>
      </c>
      <c r="D77" s="194"/>
      <c r="E77" s="194"/>
      <c r="F77" s="194"/>
      <c r="G77" s="194"/>
      <c r="H77" s="194"/>
      <c r="I77" s="194"/>
      <c r="J77" s="194"/>
      <c r="K77" s="194"/>
      <c r="L77" s="194"/>
      <c r="M77" s="194"/>
      <c r="N77" s="194"/>
      <c r="O77" s="194"/>
      <c r="P77" s="194"/>
      <c r="Q77" s="194"/>
      <c r="R77" s="194"/>
      <c r="S77" s="194"/>
      <c r="T77" s="184">
        <f t="shared" si="18"/>
        <v>0</v>
      </c>
      <c r="U77" s="194"/>
      <c r="V77" s="194"/>
      <c r="W77" s="194"/>
      <c r="X77" s="194"/>
      <c r="Y77" s="194"/>
      <c r="Z77" s="194"/>
      <c r="AA77" s="201"/>
      <c r="AB77" s="194"/>
    </row>
    <row r="78" spans="1:28">
      <c r="A78" s="273" t="s">
        <v>1505</v>
      </c>
      <c r="B78" s="184">
        <f t="shared" si="16"/>
        <v>0</v>
      </c>
      <c r="C78" s="184">
        <f t="shared" si="17"/>
        <v>0</v>
      </c>
      <c r="D78" s="194"/>
      <c r="E78" s="194"/>
      <c r="F78" s="194"/>
      <c r="G78" s="194"/>
      <c r="H78" s="194"/>
      <c r="I78" s="194"/>
      <c r="J78" s="194"/>
      <c r="K78" s="194"/>
      <c r="L78" s="194"/>
      <c r="M78" s="194"/>
      <c r="N78" s="194"/>
      <c r="O78" s="194"/>
      <c r="P78" s="194"/>
      <c r="Q78" s="194"/>
      <c r="R78" s="194"/>
      <c r="S78" s="194"/>
      <c r="T78" s="184">
        <f t="shared" si="18"/>
        <v>0</v>
      </c>
      <c r="U78" s="194"/>
      <c r="V78" s="194"/>
      <c r="W78" s="194"/>
      <c r="X78" s="194"/>
      <c r="Y78" s="194"/>
      <c r="Z78" s="194"/>
      <c r="AA78" s="201"/>
      <c r="AB78" s="194"/>
    </row>
    <row r="79" spans="1:28">
      <c r="A79" s="273" t="s">
        <v>1506</v>
      </c>
      <c r="B79" s="184">
        <f t="shared" si="16"/>
        <v>0</v>
      </c>
      <c r="C79" s="184">
        <f t="shared" si="17"/>
        <v>0</v>
      </c>
      <c r="D79" s="194"/>
      <c r="E79" s="194"/>
      <c r="F79" s="194"/>
      <c r="G79" s="194"/>
      <c r="H79" s="194"/>
      <c r="I79" s="194"/>
      <c r="J79" s="194"/>
      <c r="K79" s="194"/>
      <c r="L79" s="194"/>
      <c r="M79" s="194"/>
      <c r="N79" s="194"/>
      <c r="O79" s="194"/>
      <c r="P79" s="194"/>
      <c r="Q79" s="194"/>
      <c r="R79" s="194"/>
      <c r="S79" s="194"/>
      <c r="T79" s="184">
        <f t="shared" si="18"/>
        <v>0</v>
      </c>
      <c r="U79" s="194"/>
      <c r="V79" s="194"/>
      <c r="W79" s="194"/>
      <c r="X79" s="194"/>
      <c r="Y79" s="194"/>
      <c r="Z79" s="194"/>
      <c r="AA79" s="201"/>
      <c r="AB79" s="194"/>
    </row>
    <row r="80" spans="1:28">
      <c r="A80" s="273" t="s">
        <v>1507</v>
      </c>
      <c r="B80" s="184">
        <f t="shared" si="16"/>
        <v>0</v>
      </c>
      <c r="C80" s="184">
        <f t="shared" si="17"/>
        <v>0</v>
      </c>
      <c r="D80" s="194"/>
      <c r="E80" s="194"/>
      <c r="F80" s="194"/>
      <c r="G80" s="194"/>
      <c r="H80" s="194"/>
      <c r="I80" s="194"/>
      <c r="J80" s="194"/>
      <c r="K80" s="194"/>
      <c r="L80" s="194"/>
      <c r="M80" s="194"/>
      <c r="N80" s="194"/>
      <c r="O80" s="194"/>
      <c r="P80" s="194"/>
      <c r="Q80" s="194"/>
      <c r="R80" s="194"/>
      <c r="S80" s="194"/>
      <c r="T80" s="184">
        <f t="shared" si="18"/>
        <v>0</v>
      </c>
      <c r="U80" s="194"/>
      <c r="V80" s="194"/>
      <c r="W80" s="194"/>
      <c r="X80" s="194"/>
      <c r="Y80" s="194"/>
      <c r="Z80" s="194"/>
      <c r="AA80" s="201"/>
      <c r="AB80" s="194"/>
    </row>
    <row r="81" spans="1:28">
      <c r="A81" s="273" t="s">
        <v>1508</v>
      </c>
      <c r="B81" s="184">
        <f t="shared" si="16"/>
        <v>0</v>
      </c>
      <c r="C81" s="184">
        <f t="shared" si="17"/>
        <v>0</v>
      </c>
      <c r="D81" s="194"/>
      <c r="E81" s="194"/>
      <c r="F81" s="194"/>
      <c r="G81" s="194"/>
      <c r="H81" s="194"/>
      <c r="I81" s="194"/>
      <c r="J81" s="194"/>
      <c r="K81" s="194"/>
      <c r="L81" s="194"/>
      <c r="M81" s="194"/>
      <c r="N81" s="194"/>
      <c r="O81" s="194"/>
      <c r="P81" s="194"/>
      <c r="Q81" s="194"/>
      <c r="R81" s="194"/>
      <c r="S81" s="194"/>
      <c r="T81" s="184">
        <f t="shared" si="18"/>
        <v>0</v>
      </c>
      <c r="U81" s="194"/>
      <c r="V81" s="194"/>
      <c r="W81" s="194"/>
      <c r="X81" s="194"/>
      <c r="Y81" s="194"/>
      <c r="Z81" s="194"/>
      <c r="AA81" s="201"/>
      <c r="AB81" s="194"/>
    </row>
    <row r="82" spans="1:28">
      <c r="A82" s="273" t="s">
        <v>1509</v>
      </c>
      <c r="B82" s="184">
        <f t="shared" si="16"/>
        <v>0</v>
      </c>
      <c r="C82" s="184">
        <f t="shared" si="17"/>
        <v>0</v>
      </c>
      <c r="D82" s="194"/>
      <c r="E82" s="194"/>
      <c r="F82" s="194"/>
      <c r="G82" s="194"/>
      <c r="H82" s="194"/>
      <c r="I82" s="194"/>
      <c r="J82" s="194"/>
      <c r="K82" s="194"/>
      <c r="L82" s="194"/>
      <c r="M82" s="194"/>
      <c r="N82" s="194"/>
      <c r="O82" s="194"/>
      <c r="P82" s="194"/>
      <c r="Q82" s="194"/>
      <c r="R82" s="194"/>
      <c r="S82" s="194"/>
      <c r="T82" s="184">
        <f t="shared" si="18"/>
        <v>0</v>
      </c>
      <c r="U82" s="194"/>
      <c r="V82" s="194"/>
      <c r="W82" s="194"/>
      <c r="X82" s="194"/>
      <c r="Y82" s="194"/>
      <c r="Z82" s="194"/>
      <c r="AA82" s="201"/>
      <c r="AB82" s="194"/>
    </row>
    <row r="83" spans="1:28">
      <c r="A83" s="273" t="s">
        <v>1510</v>
      </c>
      <c r="B83" s="184">
        <f t="shared" si="16"/>
        <v>0</v>
      </c>
      <c r="C83" s="184">
        <f t="shared" si="17"/>
        <v>0</v>
      </c>
      <c r="D83" s="194"/>
      <c r="E83" s="194"/>
      <c r="F83" s="194"/>
      <c r="G83" s="194"/>
      <c r="H83" s="194"/>
      <c r="I83" s="194"/>
      <c r="J83" s="194"/>
      <c r="K83" s="194"/>
      <c r="L83" s="194"/>
      <c r="M83" s="194"/>
      <c r="N83" s="194"/>
      <c r="O83" s="194"/>
      <c r="P83" s="194"/>
      <c r="Q83" s="194"/>
      <c r="R83" s="194"/>
      <c r="S83" s="194"/>
      <c r="T83" s="184">
        <f t="shared" si="18"/>
        <v>0</v>
      </c>
      <c r="U83" s="194"/>
      <c r="V83" s="194"/>
      <c r="W83" s="194"/>
      <c r="X83" s="194"/>
      <c r="Y83" s="194"/>
      <c r="Z83" s="194"/>
      <c r="AA83" s="201"/>
      <c r="AB83" s="194"/>
    </row>
    <row r="84" spans="1:28">
      <c r="A84" s="256" t="s">
        <v>1511</v>
      </c>
      <c r="B84" s="184">
        <f>B85+B86</f>
        <v>0</v>
      </c>
      <c r="C84" s="184">
        <f t="shared" si="17"/>
        <v>0</v>
      </c>
      <c r="D84" s="194"/>
      <c r="E84" s="194"/>
      <c r="F84" s="194"/>
      <c r="G84" s="194"/>
      <c r="H84" s="194"/>
      <c r="I84" s="194"/>
      <c r="J84" s="194"/>
      <c r="K84" s="194"/>
      <c r="L84" s="194"/>
      <c r="M84" s="194"/>
      <c r="N84" s="194"/>
      <c r="O84" s="194"/>
      <c r="P84" s="194"/>
      <c r="Q84" s="194"/>
      <c r="R84" s="194"/>
      <c r="S84" s="194"/>
      <c r="T84" s="184">
        <f t="shared" si="18"/>
        <v>0</v>
      </c>
      <c r="U84" s="194"/>
      <c r="V84" s="194"/>
      <c r="W84" s="194"/>
      <c r="X84" s="194"/>
      <c r="Y84" s="194"/>
      <c r="Z84" s="194"/>
      <c r="AA84" s="201"/>
      <c r="AB84" s="194"/>
    </row>
    <row r="85" spans="1:28">
      <c r="A85" s="257" t="s">
        <v>1512</v>
      </c>
      <c r="B85" s="184">
        <f t="shared" si="16"/>
        <v>0</v>
      </c>
      <c r="C85" s="184">
        <f t="shared" si="17"/>
        <v>0</v>
      </c>
      <c r="D85" s="194"/>
      <c r="E85" s="194"/>
      <c r="F85" s="194"/>
      <c r="G85" s="194"/>
      <c r="H85" s="194"/>
      <c r="I85" s="194"/>
      <c r="J85" s="194"/>
      <c r="K85" s="194"/>
      <c r="L85" s="194"/>
      <c r="M85" s="194"/>
      <c r="N85" s="194"/>
      <c r="O85" s="194"/>
      <c r="P85" s="194"/>
      <c r="Q85" s="194"/>
      <c r="R85" s="194"/>
      <c r="S85" s="194"/>
      <c r="T85" s="184">
        <f t="shared" si="18"/>
        <v>0</v>
      </c>
      <c r="U85" s="194"/>
      <c r="V85" s="194"/>
      <c r="W85" s="194"/>
      <c r="X85" s="194"/>
      <c r="Y85" s="194"/>
      <c r="Z85" s="194"/>
      <c r="AA85" s="201"/>
      <c r="AB85" s="194"/>
    </row>
    <row r="86" spans="1:28">
      <c r="A86" s="258" t="s">
        <v>1513</v>
      </c>
      <c r="B86" s="184">
        <f>SUM(B87:B95)</f>
        <v>0</v>
      </c>
      <c r="C86" s="184">
        <f t="shared" si="17"/>
        <v>0</v>
      </c>
      <c r="D86" s="194"/>
      <c r="E86" s="194"/>
      <c r="F86" s="194"/>
      <c r="G86" s="194"/>
      <c r="H86" s="194"/>
      <c r="I86" s="194"/>
      <c r="J86" s="194"/>
      <c r="K86" s="194"/>
      <c r="L86" s="194"/>
      <c r="M86" s="194"/>
      <c r="N86" s="194"/>
      <c r="O86" s="194"/>
      <c r="P86" s="194"/>
      <c r="Q86" s="194"/>
      <c r="R86" s="194"/>
      <c r="S86" s="194"/>
      <c r="T86" s="184">
        <f t="shared" si="18"/>
        <v>0</v>
      </c>
      <c r="U86" s="194"/>
      <c r="V86" s="194"/>
      <c r="W86" s="194"/>
      <c r="X86" s="194"/>
      <c r="Y86" s="194"/>
      <c r="Z86" s="194"/>
      <c r="AA86" s="201"/>
      <c r="AB86" s="194"/>
    </row>
    <row r="87" spans="1:28">
      <c r="A87" s="257" t="s">
        <v>1514</v>
      </c>
      <c r="B87" s="184">
        <f t="shared" si="16"/>
        <v>0</v>
      </c>
      <c r="C87" s="184">
        <f t="shared" si="17"/>
        <v>0</v>
      </c>
      <c r="D87" s="194"/>
      <c r="E87" s="194"/>
      <c r="F87" s="194"/>
      <c r="G87" s="194"/>
      <c r="H87" s="194"/>
      <c r="I87" s="194"/>
      <c r="J87" s="194"/>
      <c r="K87" s="194"/>
      <c r="L87" s="194"/>
      <c r="M87" s="194"/>
      <c r="N87" s="194"/>
      <c r="O87" s="194"/>
      <c r="P87" s="194"/>
      <c r="Q87" s="194"/>
      <c r="R87" s="194"/>
      <c r="S87" s="194"/>
      <c r="T87" s="184">
        <f t="shared" si="18"/>
        <v>0</v>
      </c>
      <c r="U87" s="194"/>
      <c r="V87" s="194"/>
      <c r="W87" s="194"/>
      <c r="X87" s="194"/>
      <c r="Y87" s="194"/>
      <c r="Z87" s="194"/>
      <c r="AA87" s="201"/>
      <c r="AB87" s="194"/>
    </row>
    <row r="88" spans="1:28">
      <c r="A88" s="257" t="s">
        <v>1515</v>
      </c>
      <c r="B88" s="184">
        <f t="shared" si="16"/>
        <v>0</v>
      </c>
      <c r="C88" s="184">
        <f t="shared" si="17"/>
        <v>0</v>
      </c>
      <c r="D88" s="194"/>
      <c r="E88" s="194"/>
      <c r="F88" s="194"/>
      <c r="G88" s="194"/>
      <c r="H88" s="194"/>
      <c r="I88" s="194"/>
      <c r="J88" s="194"/>
      <c r="K88" s="194"/>
      <c r="L88" s="194"/>
      <c r="M88" s="194"/>
      <c r="N88" s="194"/>
      <c r="O88" s="194"/>
      <c r="P88" s="194"/>
      <c r="Q88" s="194"/>
      <c r="R88" s="194"/>
      <c r="S88" s="194"/>
      <c r="T88" s="184">
        <f t="shared" si="18"/>
        <v>0</v>
      </c>
      <c r="U88" s="194"/>
      <c r="V88" s="194"/>
      <c r="W88" s="194"/>
      <c r="X88" s="194"/>
      <c r="Y88" s="194"/>
      <c r="Z88" s="194"/>
      <c r="AA88" s="201"/>
      <c r="AB88" s="194"/>
    </row>
    <row r="89" spans="1:28">
      <c r="A89" s="257" t="s">
        <v>1516</v>
      </c>
      <c r="B89" s="184">
        <f t="shared" si="16"/>
        <v>0</v>
      </c>
      <c r="C89" s="184">
        <f t="shared" si="17"/>
        <v>0</v>
      </c>
      <c r="D89" s="194"/>
      <c r="E89" s="194"/>
      <c r="F89" s="194"/>
      <c r="G89" s="194"/>
      <c r="H89" s="194"/>
      <c r="I89" s="194"/>
      <c r="J89" s="194"/>
      <c r="K89" s="194"/>
      <c r="L89" s="194"/>
      <c r="M89" s="194"/>
      <c r="N89" s="194"/>
      <c r="O89" s="194"/>
      <c r="P89" s="194"/>
      <c r="Q89" s="194"/>
      <c r="R89" s="194"/>
      <c r="S89" s="194"/>
      <c r="T89" s="184">
        <f t="shared" si="18"/>
        <v>0</v>
      </c>
      <c r="U89" s="194"/>
      <c r="V89" s="194"/>
      <c r="W89" s="194"/>
      <c r="X89" s="194"/>
      <c r="Y89" s="194"/>
      <c r="Z89" s="194"/>
      <c r="AA89" s="201"/>
      <c r="AB89" s="194"/>
    </row>
    <row r="90" spans="1:28">
      <c r="A90" s="257" t="s">
        <v>1517</v>
      </c>
      <c r="B90" s="184">
        <f t="shared" si="16"/>
        <v>0</v>
      </c>
      <c r="C90" s="184">
        <f t="shared" si="17"/>
        <v>0</v>
      </c>
      <c r="D90" s="194"/>
      <c r="E90" s="194"/>
      <c r="F90" s="194"/>
      <c r="G90" s="194"/>
      <c r="H90" s="194"/>
      <c r="I90" s="194"/>
      <c r="J90" s="194"/>
      <c r="K90" s="194"/>
      <c r="L90" s="194"/>
      <c r="M90" s="194"/>
      <c r="N90" s="194"/>
      <c r="O90" s="194"/>
      <c r="P90" s="194"/>
      <c r="Q90" s="194"/>
      <c r="R90" s="194"/>
      <c r="S90" s="194"/>
      <c r="T90" s="184">
        <f t="shared" si="18"/>
        <v>0</v>
      </c>
      <c r="U90" s="194"/>
      <c r="V90" s="194"/>
      <c r="W90" s="194"/>
      <c r="X90" s="194"/>
      <c r="Y90" s="194"/>
      <c r="Z90" s="194"/>
      <c r="AA90" s="201"/>
      <c r="AB90" s="194"/>
    </row>
    <row r="91" spans="1:28">
      <c r="A91" s="257" t="s">
        <v>1518</v>
      </c>
      <c r="B91" s="184">
        <f t="shared" si="16"/>
        <v>0</v>
      </c>
      <c r="C91" s="184">
        <f t="shared" si="17"/>
        <v>0</v>
      </c>
      <c r="D91" s="194"/>
      <c r="E91" s="194"/>
      <c r="F91" s="194"/>
      <c r="G91" s="194"/>
      <c r="H91" s="194"/>
      <c r="I91" s="194"/>
      <c r="J91" s="194"/>
      <c r="K91" s="194"/>
      <c r="L91" s="194"/>
      <c r="M91" s="194"/>
      <c r="N91" s="194"/>
      <c r="O91" s="194"/>
      <c r="P91" s="194"/>
      <c r="Q91" s="194"/>
      <c r="R91" s="194"/>
      <c r="S91" s="194"/>
      <c r="T91" s="184">
        <f t="shared" si="18"/>
        <v>0</v>
      </c>
      <c r="U91" s="194"/>
      <c r="V91" s="194"/>
      <c r="W91" s="194"/>
      <c r="X91" s="194"/>
      <c r="Y91" s="194"/>
      <c r="Z91" s="194"/>
      <c r="AA91" s="201"/>
      <c r="AB91" s="194"/>
    </row>
    <row r="92" spans="1:28">
      <c r="A92" s="257" t="s">
        <v>1519</v>
      </c>
      <c r="B92" s="184">
        <f t="shared" si="16"/>
        <v>0</v>
      </c>
      <c r="C92" s="184">
        <f t="shared" si="17"/>
        <v>0</v>
      </c>
      <c r="D92" s="194"/>
      <c r="E92" s="194"/>
      <c r="F92" s="194"/>
      <c r="G92" s="194"/>
      <c r="H92" s="194"/>
      <c r="I92" s="194"/>
      <c r="J92" s="194"/>
      <c r="K92" s="194"/>
      <c r="L92" s="194"/>
      <c r="M92" s="194"/>
      <c r="N92" s="194"/>
      <c r="O92" s="194"/>
      <c r="P92" s="194"/>
      <c r="Q92" s="194"/>
      <c r="R92" s="194"/>
      <c r="S92" s="194"/>
      <c r="T92" s="184">
        <f t="shared" si="18"/>
        <v>0</v>
      </c>
      <c r="U92" s="194"/>
      <c r="V92" s="194"/>
      <c r="W92" s="194"/>
      <c r="X92" s="194"/>
      <c r="Y92" s="194"/>
      <c r="Z92" s="194"/>
      <c r="AA92" s="201"/>
      <c r="AB92" s="194"/>
    </row>
    <row r="93" spans="1:28">
      <c r="A93" s="257" t="s">
        <v>1520</v>
      </c>
      <c r="B93" s="184">
        <f t="shared" si="16"/>
        <v>0</v>
      </c>
      <c r="C93" s="184">
        <f t="shared" si="17"/>
        <v>0</v>
      </c>
      <c r="D93" s="194"/>
      <c r="E93" s="194"/>
      <c r="F93" s="194"/>
      <c r="G93" s="194"/>
      <c r="H93" s="194"/>
      <c r="I93" s="194"/>
      <c r="J93" s="194"/>
      <c r="K93" s="194"/>
      <c r="L93" s="194"/>
      <c r="M93" s="194"/>
      <c r="N93" s="194"/>
      <c r="O93" s="194"/>
      <c r="P93" s="194"/>
      <c r="Q93" s="194"/>
      <c r="R93" s="194"/>
      <c r="S93" s="194"/>
      <c r="T93" s="184">
        <f t="shared" si="18"/>
        <v>0</v>
      </c>
      <c r="U93" s="194"/>
      <c r="V93" s="194"/>
      <c r="W93" s="194"/>
      <c r="X93" s="194"/>
      <c r="Y93" s="194"/>
      <c r="Z93" s="194"/>
      <c r="AA93" s="201"/>
      <c r="AB93" s="194"/>
    </row>
    <row r="94" spans="1:28">
      <c r="A94" s="257" t="s">
        <v>1521</v>
      </c>
      <c r="B94" s="184">
        <f t="shared" si="16"/>
        <v>0</v>
      </c>
      <c r="C94" s="184">
        <f t="shared" si="17"/>
        <v>0</v>
      </c>
      <c r="D94" s="194"/>
      <c r="E94" s="194"/>
      <c r="F94" s="194"/>
      <c r="G94" s="194"/>
      <c r="H94" s="194"/>
      <c r="I94" s="194"/>
      <c r="J94" s="194"/>
      <c r="K94" s="194"/>
      <c r="L94" s="194"/>
      <c r="M94" s="194"/>
      <c r="N94" s="194"/>
      <c r="O94" s="194"/>
      <c r="P94" s="194"/>
      <c r="Q94" s="194"/>
      <c r="R94" s="194"/>
      <c r="S94" s="194"/>
      <c r="T94" s="184">
        <f t="shared" si="18"/>
        <v>0</v>
      </c>
      <c r="U94" s="194"/>
      <c r="V94" s="194"/>
      <c r="W94" s="194"/>
      <c r="X94" s="194"/>
      <c r="Y94" s="194"/>
      <c r="Z94" s="194"/>
      <c r="AA94" s="201"/>
      <c r="AB94" s="194"/>
    </row>
    <row r="95" spans="1:28">
      <c r="A95" s="257" t="s">
        <v>1522</v>
      </c>
      <c r="B95" s="184">
        <f t="shared" si="16"/>
        <v>0</v>
      </c>
      <c r="C95" s="184">
        <f t="shared" si="17"/>
        <v>0</v>
      </c>
      <c r="D95" s="194"/>
      <c r="E95" s="194"/>
      <c r="F95" s="194"/>
      <c r="G95" s="194"/>
      <c r="H95" s="194"/>
      <c r="I95" s="194"/>
      <c r="J95" s="194"/>
      <c r="K95" s="194"/>
      <c r="L95" s="194"/>
      <c r="M95" s="194"/>
      <c r="N95" s="194"/>
      <c r="O95" s="194"/>
      <c r="P95" s="194"/>
      <c r="Q95" s="194"/>
      <c r="R95" s="194"/>
      <c r="S95" s="194"/>
      <c r="T95" s="184">
        <f t="shared" si="18"/>
        <v>0</v>
      </c>
      <c r="U95" s="194"/>
      <c r="V95" s="194"/>
      <c r="W95" s="194"/>
      <c r="X95" s="194"/>
      <c r="Y95" s="194"/>
      <c r="Z95" s="194"/>
      <c r="AA95" s="201"/>
      <c r="AB95" s="194"/>
    </row>
    <row r="96" spans="1:28">
      <c r="A96" s="242" t="s">
        <v>1523</v>
      </c>
      <c r="B96" s="184">
        <f>B97+B98</f>
        <v>0</v>
      </c>
      <c r="C96" s="184">
        <f t="shared" si="17"/>
        <v>0</v>
      </c>
      <c r="D96" s="194"/>
      <c r="E96" s="194"/>
      <c r="F96" s="194"/>
      <c r="G96" s="194"/>
      <c r="H96" s="194"/>
      <c r="I96" s="194"/>
      <c r="J96" s="194"/>
      <c r="K96" s="194"/>
      <c r="L96" s="194"/>
      <c r="M96" s="194"/>
      <c r="N96" s="194"/>
      <c r="O96" s="194"/>
      <c r="P96" s="194"/>
      <c r="Q96" s="194"/>
      <c r="R96" s="194"/>
      <c r="S96" s="194"/>
      <c r="T96" s="184">
        <f t="shared" si="18"/>
        <v>0</v>
      </c>
      <c r="U96" s="194"/>
      <c r="V96" s="194"/>
      <c r="W96" s="194"/>
      <c r="X96" s="194"/>
      <c r="Y96" s="194"/>
      <c r="Z96" s="194"/>
      <c r="AA96" s="201"/>
      <c r="AB96" s="194"/>
    </row>
    <row r="97" spans="1:28">
      <c r="A97" s="243" t="s">
        <v>1524</v>
      </c>
      <c r="B97" s="184">
        <f t="shared" si="16"/>
        <v>0</v>
      </c>
      <c r="C97" s="184">
        <f t="shared" si="17"/>
        <v>0</v>
      </c>
      <c r="D97" s="194"/>
      <c r="E97" s="194"/>
      <c r="F97" s="194"/>
      <c r="G97" s="194"/>
      <c r="H97" s="194"/>
      <c r="I97" s="194"/>
      <c r="J97" s="194"/>
      <c r="K97" s="194"/>
      <c r="L97" s="194"/>
      <c r="M97" s="194"/>
      <c r="N97" s="194"/>
      <c r="O97" s="194"/>
      <c r="P97" s="194"/>
      <c r="Q97" s="194"/>
      <c r="R97" s="194"/>
      <c r="S97" s="194"/>
      <c r="T97" s="184">
        <f t="shared" si="18"/>
        <v>0</v>
      </c>
      <c r="U97" s="194"/>
      <c r="V97" s="194"/>
      <c r="W97" s="194"/>
      <c r="X97" s="194"/>
      <c r="Y97" s="194"/>
      <c r="Z97" s="194"/>
      <c r="AA97" s="201"/>
      <c r="AB97" s="194"/>
    </row>
    <row r="98" spans="1:28">
      <c r="A98" s="198" t="s">
        <v>1525</v>
      </c>
      <c r="B98" s="184">
        <f>SUM(B99:B102)</f>
        <v>0</v>
      </c>
      <c r="C98" s="184">
        <f t="shared" si="17"/>
        <v>0</v>
      </c>
      <c r="D98" s="194"/>
      <c r="E98" s="194"/>
      <c r="F98" s="194"/>
      <c r="G98" s="194"/>
      <c r="H98" s="194"/>
      <c r="I98" s="194"/>
      <c r="J98" s="194"/>
      <c r="K98" s="194"/>
      <c r="L98" s="194"/>
      <c r="M98" s="194"/>
      <c r="N98" s="194"/>
      <c r="O98" s="194"/>
      <c r="P98" s="194"/>
      <c r="Q98" s="194"/>
      <c r="R98" s="194"/>
      <c r="S98" s="194"/>
      <c r="T98" s="184">
        <f t="shared" si="18"/>
        <v>0</v>
      </c>
      <c r="U98" s="194"/>
      <c r="V98" s="194"/>
      <c r="W98" s="194"/>
      <c r="X98" s="194"/>
      <c r="Y98" s="194"/>
      <c r="Z98" s="194"/>
      <c r="AA98" s="201"/>
      <c r="AB98" s="194"/>
    </row>
    <row r="99" spans="1:28">
      <c r="A99" s="243" t="s">
        <v>1526</v>
      </c>
      <c r="B99" s="184">
        <f t="shared" si="16"/>
        <v>0</v>
      </c>
      <c r="C99" s="184">
        <f t="shared" si="17"/>
        <v>0</v>
      </c>
      <c r="D99" s="194"/>
      <c r="E99" s="194"/>
      <c r="F99" s="194"/>
      <c r="G99" s="194"/>
      <c r="H99" s="194"/>
      <c r="I99" s="194"/>
      <c r="J99" s="194"/>
      <c r="K99" s="194"/>
      <c r="L99" s="194"/>
      <c r="M99" s="194"/>
      <c r="N99" s="194"/>
      <c r="O99" s="194"/>
      <c r="P99" s="194"/>
      <c r="Q99" s="194"/>
      <c r="R99" s="194"/>
      <c r="S99" s="194"/>
      <c r="T99" s="184">
        <f t="shared" si="18"/>
        <v>0</v>
      </c>
      <c r="U99" s="194"/>
      <c r="V99" s="194"/>
      <c r="W99" s="194"/>
      <c r="X99" s="194"/>
      <c r="Y99" s="194"/>
      <c r="Z99" s="194"/>
      <c r="AA99" s="201"/>
      <c r="AB99" s="194"/>
    </row>
    <row r="100" spans="1:28">
      <c r="A100" s="243" t="s">
        <v>1527</v>
      </c>
      <c r="B100" s="184">
        <f t="shared" si="16"/>
        <v>0</v>
      </c>
      <c r="C100" s="184">
        <f t="shared" si="17"/>
        <v>0</v>
      </c>
      <c r="D100" s="194"/>
      <c r="E100" s="194"/>
      <c r="F100" s="194"/>
      <c r="G100" s="194"/>
      <c r="H100" s="194"/>
      <c r="I100" s="194"/>
      <c r="J100" s="194"/>
      <c r="K100" s="194"/>
      <c r="L100" s="194"/>
      <c r="M100" s="194"/>
      <c r="N100" s="194"/>
      <c r="O100" s="194"/>
      <c r="P100" s="194"/>
      <c r="Q100" s="194"/>
      <c r="R100" s="194"/>
      <c r="S100" s="194"/>
      <c r="T100" s="184">
        <f t="shared" si="18"/>
        <v>0</v>
      </c>
      <c r="U100" s="194"/>
      <c r="V100" s="194"/>
      <c r="W100" s="194"/>
      <c r="X100" s="194"/>
      <c r="Y100" s="194"/>
      <c r="Z100" s="194"/>
      <c r="AA100" s="201"/>
      <c r="AB100" s="194"/>
    </row>
    <row r="101" spans="1:28">
      <c r="A101" s="243" t="s">
        <v>1528</v>
      </c>
      <c r="B101" s="184">
        <f t="shared" si="16"/>
        <v>0</v>
      </c>
      <c r="C101" s="184">
        <f t="shared" si="17"/>
        <v>0</v>
      </c>
      <c r="D101" s="194"/>
      <c r="E101" s="194"/>
      <c r="F101" s="194"/>
      <c r="G101" s="194"/>
      <c r="H101" s="194"/>
      <c r="I101" s="194"/>
      <c r="J101" s="194"/>
      <c r="K101" s="194"/>
      <c r="L101" s="194"/>
      <c r="M101" s="194"/>
      <c r="N101" s="194"/>
      <c r="O101" s="194"/>
      <c r="P101" s="194"/>
      <c r="Q101" s="194"/>
      <c r="R101" s="194"/>
      <c r="S101" s="194"/>
      <c r="T101" s="184">
        <f t="shared" si="18"/>
        <v>0</v>
      </c>
      <c r="U101" s="194"/>
      <c r="V101" s="194"/>
      <c r="W101" s="194"/>
      <c r="X101" s="194"/>
      <c r="Y101" s="194"/>
      <c r="Z101" s="194"/>
      <c r="AA101" s="201"/>
      <c r="AB101" s="194"/>
    </row>
    <row r="102" spans="1:28">
      <c r="A102" s="243" t="s">
        <v>1529</v>
      </c>
      <c r="B102" s="184">
        <f t="shared" si="16"/>
        <v>0</v>
      </c>
      <c r="C102" s="184">
        <f t="shared" si="17"/>
        <v>0</v>
      </c>
      <c r="D102" s="194"/>
      <c r="E102" s="194"/>
      <c r="F102" s="194"/>
      <c r="G102" s="194"/>
      <c r="H102" s="194"/>
      <c r="I102" s="194"/>
      <c r="J102" s="194"/>
      <c r="K102" s="194"/>
      <c r="L102" s="194"/>
      <c r="M102" s="194"/>
      <c r="N102" s="194"/>
      <c r="O102" s="194"/>
      <c r="P102" s="194"/>
      <c r="Q102" s="194"/>
      <c r="R102" s="194"/>
      <c r="S102" s="194"/>
      <c r="T102" s="184">
        <f t="shared" si="18"/>
        <v>0</v>
      </c>
      <c r="U102" s="194"/>
      <c r="V102" s="194"/>
      <c r="W102" s="194"/>
      <c r="X102" s="194"/>
      <c r="Y102" s="194"/>
      <c r="Z102" s="194"/>
      <c r="AA102" s="201"/>
      <c r="AB102" s="194"/>
    </row>
    <row r="103" spans="1:28">
      <c r="A103" s="272" t="s">
        <v>1530</v>
      </c>
      <c r="B103" s="184">
        <f>B104+B105</f>
        <v>0</v>
      </c>
      <c r="C103" s="184">
        <f t="shared" si="17"/>
        <v>0</v>
      </c>
      <c r="D103" s="194"/>
      <c r="E103" s="194"/>
      <c r="F103" s="194"/>
      <c r="G103" s="194"/>
      <c r="H103" s="194"/>
      <c r="I103" s="194"/>
      <c r="J103" s="194"/>
      <c r="K103" s="194"/>
      <c r="L103" s="194"/>
      <c r="M103" s="194"/>
      <c r="N103" s="194"/>
      <c r="O103" s="194"/>
      <c r="P103" s="194"/>
      <c r="Q103" s="194"/>
      <c r="R103" s="194"/>
      <c r="S103" s="194"/>
      <c r="T103" s="184">
        <f t="shared" si="18"/>
        <v>0</v>
      </c>
      <c r="U103" s="194"/>
      <c r="V103" s="194"/>
      <c r="W103" s="194"/>
      <c r="X103" s="194"/>
      <c r="Y103" s="194"/>
      <c r="Z103" s="194"/>
      <c r="AA103" s="201"/>
      <c r="AB103" s="194"/>
    </row>
    <row r="104" spans="1:28">
      <c r="A104" s="273" t="s">
        <v>1531</v>
      </c>
      <c r="B104" s="184">
        <f t="shared" si="16"/>
        <v>0</v>
      </c>
      <c r="C104" s="184">
        <f t="shared" si="17"/>
        <v>0</v>
      </c>
      <c r="D104" s="194"/>
      <c r="E104" s="194"/>
      <c r="F104" s="194"/>
      <c r="G104" s="194"/>
      <c r="H104" s="194"/>
      <c r="I104" s="194"/>
      <c r="J104" s="194"/>
      <c r="K104" s="194"/>
      <c r="L104" s="194"/>
      <c r="M104" s="194"/>
      <c r="N104" s="194"/>
      <c r="O104" s="194"/>
      <c r="P104" s="194"/>
      <c r="Q104" s="194"/>
      <c r="R104" s="194"/>
      <c r="S104" s="194"/>
      <c r="T104" s="184">
        <f t="shared" si="18"/>
        <v>0</v>
      </c>
      <c r="U104" s="194"/>
      <c r="V104" s="194"/>
      <c r="W104" s="194"/>
      <c r="X104" s="194"/>
      <c r="Y104" s="194"/>
      <c r="Z104" s="194"/>
      <c r="AA104" s="201"/>
      <c r="AB104" s="194"/>
    </row>
    <row r="105" spans="1:28">
      <c r="A105" s="274" t="s">
        <v>1532</v>
      </c>
      <c r="B105" s="184">
        <f>SUM(B106:B111)</f>
        <v>0</v>
      </c>
      <c r="C105" s="184">
        <f t="shared" si="17"/>
        <v>0</v>
      </c>
      <c r="D105" s="194"/>
      <c r="E105" s="194"/>
      <c r="F105" s="194"/>
      <c r="G105" s="194"/>
      <c r="H105" s="194"/>
      <c r="I105" s="194"/>
      <c r="J105" s="194"/>
      <c r="K105" s="194"/>
      <c r="L105" s="194"/>
      <c r="M105" s="194"/>
      <c r="N105" s="194"/>
      <c r="O105" s="194"/>
      <c r="P105" s="194"/>
      <c r="Q105" s="194"/>
      <c r="R105" s="194"/>
      <c r="S105" s="194"/>
      <c r="T105" s="184">
        <f t="shared" si="18"/>
        <v>0</v>
      </c>
      <c r="U105" s="194"/>
      <c r="V105" s="194"/>
      <c r="W105" s="194"/>
      <c r="X105" s="194"/>
      <c r="Y105" s="194"/>
      <c r="Z105" s="194"/>
      <c r="AA105" s="201"/>
      <c r="AB105" s="194"/>
    </row>
    <row r="106" spans="1:28">
      <c r="A106" s="243" t="s">
        <v>1533</v>
      </c>
      <c r="B106" s="184">
        <f t="shared" si="16"/>
        <v>0</v>
      </c>
      <c r="C106" s="184">
        <f t="shared" si="17"/>
        <v>0</v>
      </c>
      <c r="D106" s="194"/>
      <c r="E106" s="194"/>
      <c r="F106" s="194"/>
      <c r="G106" s="194"/>
      <c r="H106" s="194"/>
      <c r="I106" s="194"/>
      <c r="J106" s="194"/>
      <c r="K106" s="194"/>
      <c r="L106" s="194"/>
      <c r="M106" s="194"/>
      <c r="N106" s="194"/>
      <c r="O106" s="194"/>
      <c r="P106" s="194"/>
      <c r="Q106" s="194"/>
      <c r="R106" s="194"/>
      <c r="S106" s="194"/>
      <c r="T106" s="184">
        <f t="shared" si="18"/>
        <v>0</v>
      </c>
      <c r="U106" s="194"/>
      <c r="V106" s="194"/>
      <c r="W106" s="194"/>
      <c r="X106" s="194"/>
      <c r="Y106" s="194"/>
      <c r="Z106" s="194"/>
      <c r="AA106" s="201"/>
      <c r="AB106" s="194"/>
    </row>
    <row r="107" spans="1:28">
      <c r="A107" s="243" t="s">
        <v>1534</v>
      </c>
      <c r="B107" s="184">
        <f t="shared" si="16"/>
        <v>0</v>
      </c>
      <c r="C107" s="184">
        <f t="shared" si="17"/>
        <v>0</v>
      </c>
      <c r="D107" s="194"/>
      <c r="E107" s="194"/>
      <c r="F107" s="194"/>
      <c r="G107" s="194"/>
      <c r="H107" s="194"/>
      <c r="I107" s="194"/>
      <c r="J107" s="194"/>
      <c r="K107" s="194"/>
      <c r="L107" s="194"/>
      <c r="M107" s="194"/>
      <c r="N107" s="194"/>
      <c r="O107" s="194"/>
      <c r="P107" s="194"/>
      <c r="Q107" s="194"/>
      <c r="R107" s="194"/>
      <c r="S107" s="194"/>
      <c r="T107" s="184">
        <f t="shared" si="18"/>
        <v>0</v>
      </c>
      <c r="U107" s="194"/>
      <c r="V107" s="194"/>
      <c r="W107" s="194"/>
      <c r="X107" s="194"/>
      <c r="Y107" s="194"/>
      <c r="Z107" s="194"/>
      <c r="AA107" s="201"/>
      <c r="AB107" s="194"/>
    </row>
    <row r="108" spans="1:28">
      <c r="A108" s="243" t="s">
        <v>1535</v>
      </c>
      <c r="B108" s="184">
        <f t="shared" si="16"/>
        <v>0</v>
      </c>
      <c r="C108" s="184">
        <f t="shared" si="17"/>
        <v>0</v>
      </c>
      <c r="D108" s="194"/>
      <c r="E108" s="194"/>
      <c r="F108" s="194"/>
      <c r="G108" s="194"/>
      <c r="H108" s="194"/>
      <c r="I108" s="194"/>
      <c r="J108" s="194"/>
      <c r="K108" s="194"/>
      <c r="L108" s="194"/>
      <c r="M108" s="194"/>
      <c r="N108" s="194"/>
      <c r="O108" s="194"/>
      <c r="P108" s="194"/>
      <c r="Q108" s="194"/>
      <c r="R108" s="194"/>
      <c r="S108" s="194"/>
      <c r="T108" s="184">
        <f t="shared" si="18"/>
        <v>0</v>
      </c>
      <c r="U108" s="194"/>
      <c r="V108" s="194"/>
      <c r="W108" s="194"/>
      <c r="X108" s="194"/>
      <c r="Y108" s="194"/>
      <c r="Z108" s="194"/>
      <c r="AA108" s="201"/>
      <c r="AB108" s="194"/>
    </row>
    <row r="109" spans="1:28">
      <c r="A109" s="243" t="s">
        <v>1536</v>
      </c>
      <c r="B109" s="184">
        <f t="shared" si="16"/>
        <v>0</v>
      </c>
      <c r="C109" s="184">
        <f t="shared" si="17"/>
        <v>0</v>
      </c>
      <c r="D109" s="194"/>
      <c r="E109" s="194"/>
      <c r="F109" s="194"/>
      <c r="G109" s="194"/>
      <c r="H109" s="194"/>
      <c r="I109" s="194"/>
      <c r="J109" s="194"/>
      <c r="K109" s="194"/>
      <c r="L109" s="194"/>
      <c r="M109" s="194"/>
      <c r="N109" s="194"/>
      <c r="O109" s="194"/>
      <c r="P109" s="194"/>
      <c r="Q109" s="194"/>
      <c r="R109" s="194"/>
      <c r="S109" s="194"/>
      <c r="T109" s="184">
        <f t="shared" si="18"/>
        <v>0</v>
      </c>
      <c r="U109" s="194"/>
      <c r="V109" s="194"/>
      <c r="W109" s="194"/>
      <c r="X109" s="194"/>
      <c r="Y109" s="194"/>
      <c r="Z109" s="194"/>
      <c r="AA109" s="201"/>
      <c r="AB109" s="194"/>
    </row>
    <row r="110" spans="1:28">
      <c r="A110" s="243" t="s">
        <v>1537</v>
      </c>
      <c r="B110" s="184">
        <f t="shared" si="16"/>
        <v>0</v>
      </c>
      <c r="C110" s="184">
        <f t="shared" si="17"/>
        <v>0</v>
      </c>
      <c r="D110" s="194"/>
      <c r="E110" s="194"/>
      <c r="F110" s="194"/>
      <c r="G110" s="194"/>
      <c r="H110" s="194"/>
      <c r="I110" s="194"/>
      <c r="J110" s="194"/>
      <c r="K110" s="194"/>
      <c r="L110" s="194"/>
      <c r="M110" s="194"/>
      <c r="N110" s="194"/>
      <c r="O110" s="194"/>
      <c r="P110" s="194"/>
      <c r="Q110" s="194"/>
      <c r="R110" s="194"/>
      <c r="S110" s="194"/>
      <c r="T110" s="184">
        <f t="shared" si="18"/>
        <v>0</v>
      </c>
      <c r="U110" s="194"/>
      <c r="V110" s="194"/>
      <c r="W110" s="194"/>
      <c r="X110" s="194"/>
      <c r="Y110" s="194"/>
      <c r="Z110" s="194"/>
      <c r="AA110" s="201"/>
      <c r="AB110" s="194"/>
    </row>
    <row r="111" spans="1:28">
      <c r="A111" s="243" t="s">
        <v>1538</v>
      </c>
      <c r="B111" s="184">
        <f t="shared" si="16"/>
        <v>0</v>
      </c>
      <c r="C111" s="184">
        <f t="shared" si="17"/>
        <v>0</v>
      </c>
      <c r="D111" s="194"/>
      <c r="E111" s="194"/>
      <c r="F111" s="194"/>
      <c r="G111" s="194"/>
      <c r="H111" s="194"/>
      <c r="I111" s="194"/>
      <c r="J111" s="194"/>
      <c r="K111" s="194"/>
      <c r="L111" s="194"/>
      <c r="M111" s="194"/>
      <c r="N111" s="194"/>
      <c r="O111" s="194"/>
      <c r="P111" s="194"/>
      <c r="Q111" s="194"/>
      <c r="R111" s="194"/>
      <c r="S111" s="194"/>
      <c r="T111" s="184">
        <f t="shared" si="18"/>
        <v>0</v>
      </c>
      <c r="U111" s="194"/>
      <c r="V111" s="194"/>
      <c r="W111" s="194"/>
      <c r="X111" s="194"/>
      <c r="Y111" s="194"/>
      <c r="Z111" s="194"/>
      <c r="AA111" s="201"/>
      <c r="AB111" s="194"/>
    </row>
    <row r="112" spans="1:28">
      <c r="A112" s="242" t="s">
        <v>1539</v>
      </c>
      <c r="B112" s="184">
        <f>B114+B113</f>
        <v>0</v>
      </c>
      <c r="C112" s="184">
        <f t="shared" si="17"/>
        <v>0</v>
      </c>
      <c r="D112" s="194"/>
      <c r="E112" s="194"/>
      <c r="F112" s="194"/>
      <c r="G112" s="194"/>
      <c r="H112" s="194"/>
      <c r="I112" s="194"/>
      <c r="J112" s="194"/>
      <c r="K112" s="194"/>
      <c r="L112" s="194"/>
      <c r="M112" s="194"/>
      <c r="N112" s="194"/>
      <c r="O112" s="194"/>
      <c r="P112" s="194"/>
      <c r="Q112" s="194"/>
      <c r="R112" s="194"/>
      <c r="S112" s="194"/>
      <c r="T112" s="184">
        <f t="shared" si="18"/>
        <v>0</v>
      </c>
      <c r="U112" s="194"/>
      <c r="V112" s="194"/>
      <c r="W112" s="194"/>
      <c r="X112" s="194"/>
      <c r="Y112" s="194"/>
      <c r="Z112" s="194"/>
      <c r="AA112" s="201"/>
      <c r="AB112" s="194"/>
    </row>
    <row r="113" spans="1:28">
      <c r="A113" s="243" t="s">
        <v>1540</v>
      </c>
      <c r="B113" s="184">
        <f t="shared" si="16"/>
        <v>0</v>
      </c>
      <c r="C113" s="184">
        <f t="shared" si="17"/>
        <v>0</v>
      </c>
      <c r="D113" s="194"/>
      <c r="E113" s="194"/>
      <c r="F113" s="194"/>
      <c r="G113" s="194"/>
      <c r="H113" s="194"/>
      <c r="I113" s="194"/>
      <c r="J113" s="194"/>
      <c r="K113" s="194"/>
      <c r="L113" s="194"/>
      <c r="M113" s="194"/>
      <c r="N113" s="194"/>
      <c r="O113" s="194"/>
      <c r="P113" s="194"/>
      <c r="Q113" s="194"/>
      <c r="R113" s="194"/>
      <c r="S113" s="194"/>
      <c r="T113" s="184">
        <f t="shared" si="18"/>
        <v>0</v>
      </c>
      <c r="U113" s="194"/>
      <c r="V113" s="194"/>
      <c r="W113" s="194"/>
      <c r="X113" s="194"/>
      <c r="Y113" s="194"/>
      <c r="Z113" s="194"/>
      <c r="AA113" s="201"/>
      <c r="AB113" s="194"/>
    </row>
    <row r="114" spans="1:28">
      <c r="A114" s="198" t="s">
        <v>1541</v>
      </c>
      <c r="B114" s="184">
        <f>SUM(B115:B125)</f>
        <v>0</v>
      </c>
      <c r="C114" s="184">
        <f t="shared" si="17"/>
        <v>0</v>
      </c>
      <c r="D114" s="194"/>
      <c r="E114" s="194"/>
      <c r="F114" s="194"/>
      <c r="G114" s="194"/>
      <c r="H114" s="194"/>
      <c r="I114" s="194"/>
      <c r="J114" s="194"/>
      <c r="K114" s="194"/>
      <c r="L114" s="194"/>
      <c r="M114" s="194"/>
      <c r="N114" s="194"/>
      <c r="O114" s="194"/>
      <c r="P114" s="194"/>
      <c r="Q114" s="194"/>
      <c r="R114" s="194"/>
      <c r="S114" s="194"/>
      <c r="T114" s="184">
        <f t="shared" si="18"/>
        <v>0</v>
      </c>
      <c r="U114" s="194"/>
      <c r="V114" s="194"/>
      <c r="W114" s="194"/>
      <c r="X114" s="194"/>
      <c r="Y114" s="194"/>
      <c r="Z114" s="194"/>
      <c r="AA114" s="201"/>
      <c r="AB114" s="194"/>
    </row>
    <row r="115" spans="1:28">
      <c r="A115" s="243" t="s">
        <v>1542</v>
      </c>
      <c r="B115" s="184">
        <f t="shared" si="16"/>
        <v>0</v>
      </c>
      <c r="C115" s="184">
        <f t="shared" si="17"/>
        <v>0</v>
      </c>
      <c r="D115" s="194"/>
      <c r="E115" s="194"/>
      <c r="F115" s="194"/>
      <c r="G115" s="194"/>
      <c r="H115" s="194"/>
      <c r="I115" s="194"/>
      <c r="J115" s="194"/>
      <c r="K115" s="194"/>
      <c r="L115" s="194"/>
      <c r="M115" s="194"/>
      <c r="N115" s="194"/>
      <c r="O115" s="194"/>
      <c r="P115" s="194"/>
      <c r="Q115" s="194"/>
      <c r="R115" s="194"/>
      <c r="S115" s="194"/>
      <c r="T115" s="184">
        <f t="shared" si="18"/>
        <v>0</v>
      </c>
      <c r="U115" s="194"/>
      <c r="V115" s="194"/>
      <c r="W115" s="194"/>
      <c r="X115" s="194"/>
      <c r="Y115" s="194"/>
      <c r="Z115" s="194"/>
      <c r="AA115" s="201"/>
      <c r="AB115" s="194"/>
    </row>
    <row r="116" spans="1:28">
      <c r="A116" s="243" t="s">
        <v>1543</v>
      </c>
      <c r="B116" s="184">
        <f t="shared" si="16"/>
        <v>0</v>
      </c>
      <c r="C116" s="184">
        <f t="shared" si="17"/>
        <v>0</v>
      </c>
      <c r="D116" s="194"/>
      <c r="E116" s="194"/>
      <c r="F116" s="194"/>
      <c r="G116" s="194"/>
      <c r="H116" s="194"/>
      <c r="I116" s="194"/>
      <c r="J116" s="194"/>
      <c r="K116" s="194"/>
      <c r="L116" s="194"/>
      <c r="M116" s="194"/>
      <c r="N116" s="194"/>
      <c r="O116" s="194"/>
      <c r="P116" s="194"/>
      <c r="Q116" s="194"/>
      <c r="R116" s="194"/>
      <c r="S116" s="194"/>
      <c r="T116" s="184">
        <f t="shared" si="18"/>
        <v>0</v>
      </c>
      <c r="U116" s="194"/>
      <c r="V116" s="194"/>
      <c r="W116" s="194"/>
      <c r="X116" s="194"/>
      <c r="Y116" s="194"/>
      <c r="Z116" s="194"/>
      <c r="AA116" s="201"/>
      <c r="AB116" s="194"/>
    </row>
    <row r="117" spans="1:28">
      <c r="A117" s="243" t="s">
        <v>1544</v>
      </c>
      <c r="B117" s="184">
        <f t="shared" si="16"/>
        <v>0</v>
      </c>
      <c r="C117" s="184">
        <f t="shared" si="17"/>
        <v>0</v>
      </c>
      <c r="D117" s="194"/>
      <c r="E117" s="194"/>
      <c r="F117" s="194"/>
      <c r="G117" s="194"/>
      <c r="H117" s="194"/>
      <c r="I117" s="194"/>
      <c r="J117" s="194"/>
      <c r="K117" s="194"/>
      <c r="L117" s="194"/>
      <c r="M117" s="194"/>
      <c r="N117" s="194"/>
      <c r="O117" s="194"/>
      <c r="P117" s="194"/>
      <c r="Q117" s="194"/>
      <c r="R117" s="194"/>
      <c r="S117" s="194"/>
      <c r="T117" s="184">
        <f t="shared" si="18"/>
        <v>0</v>
      </c>
      <c r="U117" s="194"/>
      <c r="V117" s="194"/>
      <c r="W117" s="194"/>
      <c r="X117" s="194"/>
      <c r="Y117" s="194"/>
      <c r="Z117" s="194"/>
      <c r="AA117" s="201"/>
      <c r="AB117" s="194"/>
    </row>
    <row r="118" spans="1:28">
      <c r="A118" s="243" t="s">
        <v>1545</v>
      </c>
      <c r="B118" s="184">
        <f t="shared" si="16"/>
        <v>0</v>
      </c>
      <c r="C118" s="184">
        <f t="shared" si="17"/>
        <v>0</v>
      </c>
      <c r="D118" s="194"/>
      <c r="E118" s="194"/>
      <c r="F118" s="194"/>
      <c r="G118" s="194"/>
      <c r="H118" s="194"/>
      <c r="I118" s="194"/>
      <c r="J118" s="194"/>
      <c r="K118" s="194"/>
      <c r="L118" s="194"/>
      <c r="M118" s="194"/>
      <c r="N118" s="194"/>
      <c r="O118" s="194"/>
      <c r="P118" s="194"/>
      <c r="Q118" s="194"/>
      <c r="R118" s="194"/>
      <c r="S118" s="194"/>
      <c r="T118" s="184">
        <f t="shared" si="18"/>
        <v>0</v>
      </c>
      <c r="U118" s="194"/>
      <c r="V118" s="194"/>
      <c r="W118" s="194"/>
      <c r="X118" s="194"/>
      <c r="Y118" s="194"/>
      <c r="Z118" s="194"/>
      <c r="AA118" s="201"/>
      <c r="AB118" s="194"/>
    </row>
    <row r="119" spans="1:28">
      <c r="A119" s="243" t="s">
        <v>1546</v>
      </c>
      <c r="B119" s="184">
        <f t="shared" si="16"/>
        <v>0</v>
      </c>
      <c r="C119" s="184">
        <f t="shared" si="17"/>
        <v>0</v>
      </c>
      <c r="D119" s="194"/>
      <c r="E119" s="194"/>
      <c r="F119" s="194"/>
      <c r="G119" s="194"/>
      <c r="H119" s="194"/>
      <c r="I119" s="194"/>
      <c r="J119" s="194"/>
      <c r="K119" s="194"/>
      <c r="L119" s="194"/>
      <c r="M119" s="194"/>
      <c r="N119" s="194"/>
      <c r="O119" s="194"/>
      <c r="P119" s="194"/>
      <c r="Q119" s="194"/>
      <c r="R119" s="194"/>
      <c r="S119" s="194"/>
      <c r="T119" s="184">
        <f t="shared" si="18"/>
        <v>0</v>
      </c>
      <c r="U119" s="194"/>
      <c r="V119" s="194"/>
      <c r="W119" s="194"/>
      <c r="X119" s="194"/>
      <c r="Y119" s="194"/>
      <c r="Z119" s="194"/>
      <c r="AA119" s="201"/>
      <c r="AB119" s="194"/>
    </row>
    <row r="120" spans="1:28">
      <c r="A120" s="243" t="s">
        <v>1547</v>
      </c>
      <c r="B120" s="184">
        <f t="shared" si="16"/>
        <v>0</v>
      </c>
      <c r="C120" s="184">
        <f t="shared" si="17"/>
        <v>0</v>
      </c>
      <c r="D120" s="194"/>
      <c r="E120" s="194"/>
      <c r="F120" s="194"/>
      <c r="G120" s="194"/>
      <c r="H120" s="194"/>
      <c r="I120" s="194"/>
      <c r="J120" s="194"/>
      <c r="K120" s="194"/>
      <c r="L120" s="194"/>
      <c r="M120" s="194"/>
      <c r="N120" s="194"/>
      <c r="O120" s="194"/>
      <c r="P120" s="194"/>
      <c r="Q120" s="194"/>
      <c r="R120" s="194"/>
      <c r="S120" s="194"/>
      <c r="T120" s="184">
        <f t="shared" si="18"/>
        <v>0</v>
      </c>
      <c r="U120" s="194"/>
      <c r="V120" s="194"/>
      <c r="W120" s="194"/>
      <c r="X120" s="194"/>
      <c r="Y120" s="194"/>
      <c r="Z120" s="194"/>
      <c r="AA120" s="201"/>
      <c r="AB120" s="194"/>
    </row>
    <row r="121" spans="1:28">
      <c r="A121" s="243" t="s">
        <v>1548</v>
      </c>
      <c r="B121" s="184">
        <f t="shared" si="16"/>
        <v>0</v>
      </c>
      <c r="C121" s="184">
        <f t="shared" si="17"/>
        <v>0</v>
      </c>
      <c r="D121" s="194"/>
      <c r="E121" s="194"/>
      <c r="F121" s="194"/>
      <c r="G121" s="194"/>
      <c r="H121" s="194"/>
      <c r="I121" s="194"/>
      <c r="J121" s="194"/>
      <c r="K121" s="194"/>
      <c r="L121" s="194"/>
      <c r="M121" s="194"/>
      <c r="N121" s="194"/>
      <c r="O121" s="194"/>
      <c r="P121" s="194"/>
      <c r="Q121" s="194"/>
      <c r="R121" s="194"/>
      <c r="S121" s="194"/>
      <c r="T121" s="184">
        <f t="shared" si="18"/>
        <v>0</v>
      </c>
      <c r="U121" s="194"/>
      <c r="V121" s="194"/>
      <c r="W121" s="194"/>
      <c r="X121" s="194"/>
      <c r="Y121" s="194"/>
      <c r="Z121" s="194"/>
      <c r="AA121" s="201"/>
      <c r="AB121" s="194"/>
    </row>
    <row r="122" spans="1:28">
      <c r="A122" s="243" t="s">
        <v>1549</v>
      </c>
      <c r="B122" s="184">
        <f t="shared" si="16"/>
        <v>0</v>
      </c>
      <c r="C122" s="184">
        <f t="shared" si="17"/>
        <v>0</v>
      </c>
      <c r="D122" s="194"/>
      <c r="E122" s="194"/>
      <c r="F122" s="194"/>
      <c r="G122" s="194"/>
      <c r="H122" s="194"/>
      <c r="I122" s="194"/>
      <c r="J122" s="194"/>
      <c r="K122" s="194"/>
      <c r="L122" s="194"/>
      <c r="M122" s="194"/>
      <c r="N122" s="194"/>
      <c r="O122" s="194"/>
      <c r="P122" s="194"/>
      <c r="Q122" s="194"/>
      <c r="R122" s="194"/>
      <c r="S122" s="194"/>
      <c r="T122" s="184">
        <f t="shared" si="18"/>
        <v>0</v>
      </c>
      <c r="U122" s="194"/>
      <c r="V122" s="194"/>
      <c r="W122" s="194"/>
      <c r="X122" s="194"/>
      <c r="Y122" s="194"/>
      <c r="Z122" s="194"/>
      <c r="AA122" s="201"/>
      <c r="AB122" s="194"/>
    </row>
    <row r="123" spans="1:28">
      <c r="A123" s="243" t="s">
        <v>1550</v>
      </c>
      <c r="B123" s="184">
        <f t="shared" si="16"/>
        <v>0</v>
      </c>
      <c r="C123" s="184">
        <f t="shared" si="17"/>
        <v>0</v>
      </c>
      <c r="D123" s="194"/>
      <c r="E123" s="194"/>
      <c r="F123" s="194"/>
      <c r="G123" s="194"/>
      <c r="H123" s="194"/>
      <c r="I123" s="194"/>
      <c r="J123" s="194"/>
      <c r="K123" s="194"/>
      <c r="L123" s="194"/>
      <c r="M123" s="194"/>
      <c r="N123" s="194"/>
      <c r="O123" s="194"/>
      <c r="P123" s="194"/>
      <c r="Q123" s="194"/>
      <c r="R123" s="194"/>
      <c r="S123" s="194"/>
      <c r="T123" s="184">
        <f t="shared" si="18"/>
        <v>0</v>
      </c>
      <c r="U123" s="194"/>
      <c r="V123" s="194"/>
      <c r="W123" s="194"/>
      <c r="X123" s="194"/>
      <c r="Y123" s="194"/>
      <c r="Z123" s="194"/>
      <c r="AA123" s="201"/>
      <c r="AB123" s="194"/>
    </row>
    <row r="124" spans="1:28">
      <c r="A124" s="243" t="s">
        <v>1551</v>
      </c>
      <c r="B124" s="184">
        <f t="shared" si="16"/>
        <v>0</v>
      </c>
      <c r="C124" s="184">
        <f t="shared" si="17"/>
        <v>0</v>
      </c>
      <c r="D124" s="194"/>
      <c r="E124" s="194"/>
      <c r="F124" s="194"/>
      <c r="G124" s="194"/>
      <c r="H124" s="194"/>
      <c r="I124" s="194"/>
      <c r="J124" s="194"/>
      <c r="K124" s="194"/>
      <c r="L124" s="194"/>
      <c r="M124" s="194"/>
      <c r="N124" s="194"/>
      <c r="O124" s="194"/>
      <c r="P124" s="194"/>
      <c r="Q124" s="194"/>
      <c r="R124" s="194"/>
      <c r="S124" s="194"/>
      <c r="T124" s="184">
        <f t="shared" si="18"/>
        <v>0</v>
      </c>
      <c r="U124" s="194"/>
      <c r="V124" s="194"/>
      <c r="W124" s="194"/>
      <c r="X124" s="194"/>
      <c r="Y124" s="194"/>
      <c r="Z124" s="194"/>
      <c r="AA124" s="201"/>
      <c r="AB124" s="194"/>
    </row>
    <row r="125" spans="1:28">
      <c r="A125" s="243" t="s">
        <v>1552</v>
      </c>
      <c r="B125" s="184">
        <f t="shared" si="16"/>
        <v>0</v>
      </c>
      <c r="C125" s="184">
        <f t="shared" si="17"/>
        <v>0</v>
      </c>
      <c r="D125" s="194"/>
      <c r="E125" s="194"/>
      <c r="F125" s="194"/>
      <c r="G125" s="194"/>
      <c r="H125" s="194"/>
      <c r="I125" s="194"/>
      <c r="J125" s="194"/>
      <c r="K125" s="194"/>
      <c r="L125" s="194"/>
      <c r="M125" s="194"/>
      <c r="N125" s="194"/>
      <c r="O125" s="194"/>
      <c r="P125" s="194"/>
      <c r="Q125" s="194"/>
      <c r="R125" s="194"/>
      <c r="S125" s="194"/>
      <c r="T125" s="184">
        <f t="shared" si="18"/>
        <v>0</v>
      </c>
      <c r="U125" s="194"/>
      <c r="V125" s="194"/>
      <c r="W125" s="194"/>
      <c r="X125" s="194"/>
      <c r="Y125" s="194"/>
      <c r="Z125" s="194"/>
      <c r="AA125" s="201"/>
      <c r="AB125" s="194"/>
    </row>
    <row r="126" spans="1:28">
      <c r="A126" s="242" t="s">
        <v>1553</v>
      </c>
      <c r="B126" s="184">
        <f>B127+B128</f>
        <v>0</v>
      </c>
      <c r="C126" s="184">
        <f t="shared" si="17"/>
        <v>0</v>
      </c>
      <c r="D126" s="194"/>
      <c r="E126" s="194"/>
      <c r="F126" s="194"/>
      <c r="G126" s="194"/>
      <c r="H126" s="194"/>
      <c r="I126" s="194"/>
      <c r="J126" s="194"/>
      <c r="K126" s="194"/>
      <c r="L126" s="194"/>
      <c r="M126" s="194"/>
      <c r="N126" s="194"/>
      <c r="O126" s="194"/>
      <c r="P126" s="194"/>
      <c r="Q126" s="194"/>
      <c r="R126" s="194"/>
      <c r="S126" s="194"/>
      <c r="T126" s="184">
        <f t="shared" si="18"/>
        <v>0</v>
      </c>
      <c r="U126" s="194"/>
      <c r="V126" s="194"/>
      <c r="W126" s="194"/>
      <c r="X126" s="194"/>
      <c r="Y126" s="194"/>
      <c r="Z126" s="194"/>
      <c r="AA126" s="201"/>
      <c r="AB126" s="194"/>
    </row>
    <row r="127" spans="1:28">
      <c r="A127" s="243" t="s">
        <v>1554</v>
      </c>
      <c r="B127" s="184">
        <f t="shared" si="16"/>
        <v>0</v>
      </c>
      <c r="C127" s="184">
        <f t="shared" si="17"/>
        <v>0</v>
      </c>
      <c r="D127" s="194"/>
      <c r="E127" s="194"/>
      <c r="F127" s="194"/>
      <c r="G127" s="194"/>
      <c r="H127" s="194"/>
      <c r="I127" s="194"/>
      <c r="J127" s="194"/>
      <c r="K127" s="194"/>
      <c r="L127" s="194"/>
      <c r="M127" s="194"/>
      <c r="N127" s="194"/>
      <c r="O127" s="194"/>
      <c r="P127" s="194"/>
      <c r="Q127" s="194"/>
      <c r="R127" s="194"/>
      <c r="S127" s="194"/>
      <c r="T127" s="184">
        <f t="shared" si="18"/>
        <v>0</v>
      </c>
      <c r="U127" s="194"/>
      <c r="V127" s="194"/>
      <c r="W127" s="194"/>
      <c r="X127" s="194"/>
      <c r="Y127" s="194"/>
      <c r="Z127" s="194"/>
      <c r="AA127" s="201"/>
      <c r="AB127" s="194"/>
    </row>
    <row r="128" spans="1:28">
      <c r="A128" s="198" t="s">
        <v>1555</v>
      </c>
      <c r="B128" s="184">
        <f>SUM(B129:B139)</f>
        <v>0</v>
      </c>
      <c r="C128" s="184">
        <f t="shared" si="17"/>
        <v>0</v>
      </c>
      <c r="D128" s="194"/>
      <c r="E128" s="194"/>
      <c r="F128" s="194"/>
      <c r="G128" s="194"/>
      <c r="H128" s="194"/>
      <c r="I128" s="194"/>
      <c r="J128" s="194"/>
      <c r="K128" s="194"/>
      <c r="L128" s="194"/>
      <c r="M128" s="194"/>
      <c r="N128" s="194"/>
      <c r="O128" s="194"/>
      <c r="P128" s="194"/>
      <c r="Q128" s="194"/>
      <c r="R128" s="194"/>
      <c r="S128" s="194"/>
      <c r="T128" s="184">
        <f t="shared" si="18"/>
        <v>0</v>
      </c>
      <c r="U128" s="194"/>
      <c r="V128" s="194"/>
      <c r="W128" s="194"/>
      <c r="X128" s="194"/>
      <c r="Y128" s="194"/>
      <c r="Z128" s="194"/>
      <c r="AA128" s="201"/>
      <c r="AB128" s="194"/>
    </row>
    <row r="129" spans="1:28">
      <c r="A129" s="243" t="s">
        <v>1556</v>
      </c>
      <c r="B129" s="184">
        <f t="shared" si="16"/>
        <v>0</v>
      </c>
      <c r="C129" s="184">
        <f t="shared" si="17"/>
        <v>0</v>
      </c>
      <c r="D129" s="194"/>
      <c r="E129" s="194"/>
      <c r="F129" s="194"/>
      <c r="G129" s="194"/>
      <c r="H129" s="194"/>
      <c r="I129" s="194"/>
      <c r="J129" s="194"/>
      <c r="K129" s="194"/>
      <c r="L129" s="194"/>
      <c r="M129" s="194"/>
      <c r="N129" s="194"/>
      <c r="O129" s="194"/>
      <c r="P129" s="194"/>
      <c r="Q129" s="194"/>
      <c r="R129" s="194"/>
      <c r="S129" s="194"/>
      <c r="T129" s="184">
        <f t="shared" si="18"/>
        <v>0</v>
      </c>
      <c r="U129" s="194"/>
      <c r="V129" s="194"/>
      <c r="W129" s="194"/>
      <c r="X129" s="194"/>
      <c r="Y129" s="194"/>
      <c r="Z129" s="194"/>
      <c r="AA129" s="201"/>
      <c r="AB129" s="194"/>
    </row>
    <row r="130" spans="1:28">
      <c r="A130" s="243" t="s">
        <v>1557</v>
      </c>
      <c r="B130" s="184">
        <f t="shared" si="16"/>
        <v>0</v>
      </c>
      <c r="C130" s="184">
        <f t="shared" si="17"/>
        <v>0</v>
      </c>
      <c r="D130" s="194"/>
      <c r="E130" s="194"/>
      <c r="F130" s="194"/>
      <c r="G130" s="194"/>
      <c r="H130" s="194"/>
      <c r="I130" s="194"/>
      <c r="J130" s="194"/>
      <c r="K130" s="194"/>
      <c r="L130" s="194"/>
      <c r="M130" s="194"/>
      <c r="N130" s="194"/>
      <c r="O130" s="194"/>
      <c r="P130" s="194"/>
      <c r="Q130" s="194"/>
      <c r="R130" s="194"/>
      <c r="S130" s="194"/>
      <c r="T130" s="184">
        <f t="shared" si="18"/>
        <v>0</v>
      </c>
      <c r="U130" s="194"/>
      <c r="V130" s="194"/>
      <c r="W130" s="194"/>
      <c r="X130" s="194"/>
      <c r="Y130" s="194"/>
      <c r="Z130" s="194"/>
      <c r="AA130" s="201"/>
      <c r="AB130" s="194"/>
    </row>
    <row r="131" spans="1:28">
      <c r="A131" s="243" t="s">
        <v>1558</v>
      </c>
      <c r="B131" s="184">
        <f t="shared" si="16"/>
        <v>0</v>
      </c>
      <c r="C131" s="184">
        <f t="shared" si="17"/>
        <v>0</v>
      </c>
      <c r="D131" s="194"/>
      <c r="E131" s="194"/>
      <c r="F131" s="194"/>
      <c r="G131" s="194"/>
      <c r="H131" s="194"/>
      <c r="I131" s="194"/>
      <c r="J131" s="194"/>
      <c r="K131" s="194"/>
      <c r="L131" s="194"/>
      <c r="M131" s="194"/>
      <c r="N131" s="194"/>
      <c r="O131" s="194"/>
      <c r="P131" s="194"/>
      <c r="Q131" s="194"/>
      <c r="R131" s="194"/>
      <c r="S131" s="194"/>
      <c r="T131" s="184">
        <f t="shared" si="18"/>
        <v>0</v>
      </c>
      <c r="U131" s="194"/>
      <c r="V131" s="194"/>
      <c r="W131" s="194"/>
      <c r="X131" s="194"/>
      <c r="Y131" s="194"/>
      <c r="Z131" s="194"/>
      <c r="AA131" s="201"/>
      <c r="AB131" s="194"/>
    </row>
    <row r="132" spans="1:28">
      <c r="A132" s="243" t="s">
        <v>1559</v>
      </c>
      <c r="B132" s="184">
        <f t="shared" si="16"/>
        <v>0</v>
      </c>
      <c r="C132" s="184">
        <f t="shared" si="17"/>
        <v>0</v>
      </c>
      <c r="D132" s="194"/>
      <c r="E132" s="194"/>
      <c r="F132" s="194"/>
      <c r="G132" s="194"/>
      <c r="H132" s="194"/>
      <c r="I132" s="194"/>
      <c r="J132" s="194"/>
      <c r="K132" s="194"/>
      <c r="L132" s="194"/>
      <c r="M132" s="194"/>
      <c r="N132" s="194"/>
      <c r="O132" s="194"/>
      <c r="P132" s="194"/>
      <c r="Q132" s="194"/>
      <c r="R132" s="194"/>
      <c r="S132" s="194"/>
      <c r="T132" s="184">
        <f t="shared" si="18"/>
        <v>0</v>
      </c>
      <c r="U132" s="194"/>
      <c r="V132" s="194"/>
      <c r="W132" s="194"/>
      <c r="X132" s="194"/>
      <c r="Y132" s="194"/>
      <c r="Z132" s="194"/>
      <c r="AA132" s="201"/>
      <c r="AB132" s="194"/>
    </row>
    <row r="133" spans="1:28">
      <c r="A133" s="243" t="s">
        <v>1560</v>
      </c>
      <c r="B133" s="184">
        <f t="shared" si="16"/>
        <v>0</v>
      </c>
      <c r="C133" s="184">
        <f t="shared" si="17"/>
        <v>0</v>
      </c>
      <c r="D133" s="194"/>
      <c r="E133" s="194"/>
      <c r="F133" s="194"/>
      <c r="G133" s="194"/>
      <c r="H133" s="194"/>
      <c r="I133" s="194"/>
      <c r="J133" s="194"/>
      <c r="K133" s="194"/>
      <c r="L133" s="194"/>
      <c r="M133" s="194"/>
      <c r="N133" s="194"/>
      <c r="O133" s="194"/>
      <c r="P133" s="194"/>
      <c r="Q133" s="194"/>
      <c r="R133" s="194"/>
      <c r="S133" s="194"/>
      <c r="T133" s="184">
        <f t="shared" si="18"/>
        <v>0</v>
      </c>
      <c r="U133" s="194"/>
      <c r="V133" s="194"/>
      <c r="W133" s="194"/>
      <c r="X133" s="194"/>
      <c r="Y133" s="194"/>
      <c r="Z133" s="194"/>
      <c r="AA133" s="201"/>
      <c r="AB133" s="194"/>
    </row>
    <row r="134" spans="1:28">
      <c r="A134" s="243" t="s">
        <v>1561</v>
      </c>
      <c r="B134" s="184">
        <f t="shared" si="16"/>
        <v>0</v>
      </c>
      <c r="C134" s="184">
        <f t="shared" si="17"/>
        <v>0</v>
      </c>
      <c r="D134" s="194"/>
      <c r="E134" s="194"/>
      <c r="F134" s="194"/>
      <c r="G134" s="194"/>
      <c r="H134" s="194"/>
      <c r="I134" s="194"/>
      <c r="J134" s="194"/>
      <c r="K134" s="194"/>
      <c r="L134" s="194"/>
      <c r="M134" s="194"/>
      <c r="N134" s="194"/>
      <c r="O134" s="194"/>
      <c r="P134" s="194"/>
      <c r="Q134" s="194"/>
      <c r="R134" s="194"/>
      <c r="S134" s="194"/>
      <c r="T134" s="184">
        <f t="shared" si="18"/>
        <v>0</v>
      </c>
      <c r="U134" s="194"/>
      <c r="V134" s="194"/>
      <c r="W134" s="194"/>
      <c r="X134" s="194"/>
      <c r="Y134" s="194"/>
      <c r="Z134" s="194"/>
      <c r="AA134" s="201"/>
      <c r="AB134" s="194"/>
    </row>
    <row r="135" spans="1:28">
      <c r="A135" s="243" t="s">
        <v>1562</v>
      </c>
      <c r="B135" s="184">
        <f t="shared" si="16"/>
        <v>0</v>
      </c>
      <c r="C135" s="184">
        <f t="shared" si="17"/>
        <v>0</v>
      </c>
      <c r="D135" s="194"/>
      <c r="E135" s="194"/>
      <c r="F135" s="194"/>
      <c r="G135" s="194"/>
      <c r="H135" s="194"/>
      <c r="I135" s="194"/>
      <c r="J135" s="194"/>
      <c r="K135" s="194"/>
      <c r="L135" s="194"/>
      <c r="M135" s="194"/>
      <c r="N135" s="194"/>
      <c r="O135" s="194"/>
      <c r="P135" s="194"/>
      <c r="Q135" s="194"/>
      <c r="R135" s="194"/>
      <c r="S135" s="194"/>
      <c r="T135" s="184">
        <f t="shared" si="18"/>
        <v>0</v>
      </c>
      <c r="U135" s="194"/>
      <c r="V135" s="194"/>
      <c r="W135" s="194"/>
      <c r="X135" s="194"/>
      <c r="Y135" s="194"/>
      <c r="Z135" s="194"/>
      <c r="AA135" s="201"/>
      <c r="AB135" s="194"/>
    </row>
    <row r="136" spans="1:28">
      <c r="A136" s="243" t="s">
        <v>1563</v>
      </c>
      <c r="B136" s="184">
        <f t="shared" ref="B136:B173" si="20">C136+T136</f>
        <v>0</v>
      </c>
      <c r="C136" s="184">
        <f t="shared" ref="C136:C173" si="21">SUM(D136:S136)</f>
        <v>0</v>
      </c>
      <c r="D136" s="194"/>
      <c r="E136" s="194"/>
      <c r="F136" s="194"/>
      <c r="G136" s="194"/>
      <c r="H136" s="194"/>
      <c r="I136" s="194"/>
      <c r="J136" s="194"/>
      <c r="K136" s="194"/>
      <c r="L136" s="194"/>
      <c r="M136" s="194"/>
      <c r="N136" s="194"/>
      <c r="O136" s="194"/>
      <c r="P136" s="194"/>
      <c r="Q136" s="194"/>
      <c r="R136" s="194"/>
      <c r="S136" s="194"/>
      <c r="T136" s="184">
        <f t="shared" ref="T136:T173" si="22">SUM(U136:AB136)</f>
        <v>0</v>
      </c>
      <c r="U136" s="194"/>
      <c r="V136" s="194"/>
      <c r="W136" s="194"/>
      <c r="X136" s="194"/>
      <c r="Y136" s="194"/>
      <c r="Z136" s="194"/>
      <c r="AA136" s="201"/>
      <c r="AB136" s="194"/>
    </row>
    <row r="137" spans="1:28">
      <c r="A137" s="243" t="s">
        <v>1564</v>
      </c>
      <c r="B137" s="184">
        <f t="shared" si="20"/>
        <v>0</v>
      </c>
      <c r="C137" s="184">
        <f t="shared" si="21"/>
        <v>0</v>
      </c>
      <c r="D137" s="194"/>
      <c r="E137" s="194"/>
      <c r="F137" s="194"/>
      <c r="G137" s="194"/>
      <c r="H137" s="194"/>
      <c r="I137" s="194"/>
      <c r="J137" s="194"/>
      <c r="K137" s="194"/>
      <c r="L137" s="194"/>
      <c r="M137" s="194"/>
      <c r="N137" s="194"/>
      <c r="O137" s="194"/>
      <c r="P137" s="194"/>
      <c r="Q137" s="194"/>
      <c r="R137" s="194"/>
      <c r="S137" s="194"/>
      <c r="T137" s="184">
        <f t="shared" si="22"/>
        <v>0</v>
      </c>
      <c r="U137" s="194"/>
      <c r="V137" s="194"/>
      <c r="W137" s="194"/>
      <c r="X137" s="194"/>
      <c r="Y137" s="194"/>
      <c r="Z137" s="194"/>
      <c r="AA137" s="201"/>
      <c r="AB137" s="194"/>
    </row>
    <row r="138" spans="1:28">
      <c r="A138" s="243" t="s">
        <v>1565</v>
      </c>
      <c r="B138" s="184">
        <f t="shared" si="20"/>
        <v>0</v>
      </c>
      <c r="C138" s="184">
        <f t="shared" si="21"/>
        <v>0</v>
      </c>
      <c r="D138" s="194"/>
      <c r="E138" s="194"/>
      <c r="F138" s="194"/>
      <c r="G138" s="194"/>
      <c r="H138" s="194"/>
      <c r="I138" s="194"/>
      <c r="J138" s="194"/>
      <c r="K138" s="194"/>
      <c r="L138" s="194"/>
      <c r="M138" s="194"/>
      <c r="N138" s="194"/>
      <c r="O138" s="194"/>
      <c r="P138" s="194"/>
      <c r="Q138" s="194"/>
      <c r="R138" s="194"/>
      <c r="S138" s="194"/>
      <c r="T138" s="184">
        <f t="shared" si="22"/>
        <v>0</v>
      </c>
      <c r="U138" s="194"/>
      <c r="V138" s="194"/>
      <c r="W138" s="194"/>
      <c r="X138" s="194"/>
      <c r="Y138" s="194"/>
      <c r="Z138" s="194"/>
      <c r="AA138" s="201"/>
      <c r="AB138" s="194"/>
    </row>
    <row r="139" spans="1:28">
      <c r="A139" s="243" t="s">
        <v>1566</v>
      </c>
      <c r="B139" s="184">
        <f t="shared" si="20"/>
        <v>0</v>
      </c>
      <c r="C139" s="184">
        <f t="shared" si="21"/>
        <v>0</v>
      </c>
      <c r="D139" s="194"/>
      <c r="E139" s="194"/>
      <c r="F139" s="194"/>
      <c r="G139" s="194"/>
      <c r="H139" s="194"/>
      <c r="I139" s="194"/>
      <c r="J139" s="194"/>
      <c r="K139" s="194"/>
      <c r="L139" s="194"/>
      <c r="M139" s="194"/>
      <c r="N139" s="194"/>
      <c r="O139" s="194"/>
      <c r="P139" s="194"/>
      <c r="Q139" s="194"/>
      <c r="R139" s="194"/>
      <c r="S139" s="194"/>
      <c r="T139" s="184">
        <f t="shared" si="22"/>
        <v>0</v>
      </c>
      <c r="U139" s="194"/>
      <c r="V139" s="194"/>
      <c r="W139" s="194"/>
      <c r="X139" s="194"/>
      <c r="Y139" s="194"/>
      <c r="Z139" s="194"/>
      <c r="AA139" s="201"/>
      <c r="AB139" s="194"/>
    </row>
    <row r="140" spans="1:28">
      <c r="A140" s="242" t="s">
        <v>1567</v>
      </c>
      <c r="B140" s="184">
        <f>B141+B142</f>
        <v>0</v>
      </c>
      <c r="C140" s="184">
        <f t="shared" si="21"/>
        <v>0</v>
      </c>
      <c r="D140" s="194"/>
      <c r="E140" s="194"/>
      <c r="F140" s="194"/>
      <c r="G140" s="194"/>
      <c r="H140" s="194"/>
      <c r="I140" s="194"/>
      <c r="J140" s="194"/>
      <c r="K140" s="194"/>
      <c r="L140" s="194"/>
      <c r="M140" s="194"/>
      <c r="N140" s="194"/>
      <c r="O140" s="194"/>
      <c r="P140" s="194"/>
      <c r="Q140" s="194"/>
      <c r="R140" s="194"/>
      <c r="S140" s="194"/>
      <c r="T140" s="184">
        <f t="shared" si="22"/>
        <v>0</v>
      </c>
      <c r="U140" s="194"/>
      <c r="V140" s="194"/>
      <c r="W140" s="194"/>
      <c r="X140" s="194"/>
      <c r="Y140" s="194"/>
      <c r="Z140" s="194"/>
      <c r="AA140" s="201"/>
      <c r="AB140" s="194"/>
    </row>
    <row r="141" spans="1:28">
      <c r="A141" s="243" t="s">
        <v>1568</v>
      </c>
      <c r="B141" s="184">
        <f t="shared" si="20"/>
        <v>0</v>
      </c>
      <c r="C141" s="184">
        <f t="shared" si="21"/>
        <v>0</v>
      </c>
      <c r="D141" s="194"/>
      <c r="E141" s="194"/>
      <c r="F141" s="194"/>
      <c r="G141" s="194"/>
      <c r="H141" s="194"/>
      <c r="I141" s="194"/>
      <c r="J141" s="194"/>
      <c r="K141" s="194"/>
      <c r="L141" s="194"/>
      <c r="M141" s="194"/>
      <c r="N141" s="194"/>
      <c r="O141" s="194"/>
      <c r="P141" s="194"/>
      <c r="Q141" s="194"/>
      <c r="R141" s="194"/>
      <c r="S141" s="194"/>
      <c r="T141" s="184">
        <f t="shared" si="22"/>
        <v>0</v>
      </c>
      <c r="U141" s="194"/>
      <c r="V141" s="194"/>
      <c r="W141" s="194"/>
      <c r="X141" s="194"/>
      <c r="Y141" s="194"/>
      <c r="Z141" s="194"/>
      <c r="AA141" s="201"/>
      <c r="AB141" s="194"/>
    </row>
    <row r="142" spans="1:28">
      <c r="A142" s="198" t="s">
        <v>1569</v>
      </c>
      <c r="B142" s="184">
        <f>SUM(B143:B147)</f>
        <v>0</v>
      </c>
      <c r="C142" s="184">
        <f t="shared" si="21"/>
        <v>0</v>
      </c>
      <c r="D142" s="194"/>
      <c r="E142" s="194"/>
      <c r="F142" s="194"/>
      <c r="G142" s="194"/>
      <c r="H142" s="194"/>
      <c r="I142" s="194"/>
      <c r="J142" s="194"/>
      <c r="K142" s="194"/>
      <c r="L142" s="194"/>
      <c r="M142" s="194"/>
      <c r="N142" s="194"/>
      <c r="O142" s="194"/>
      <c r="P142" s="194"/>
      <c r="Q142" s="194"/>
      <c r="R142" s="194"/>
      <c r="S142" s="194"/>
      <c r="T142" s="184">
        <f t="shared" si="22"/>
        <v>0</v>
      </c>
      <c r="U142" s="194"/>
      <c r="V142" s="194"/>
      <c r="W142" s="194"/>
      <c r="X142" s="194"/>
      <c r="Y142" s="194"/>
      <c r="Z142" s="194"/>
      <c r="AA142" s="201"/>
      <c r="AB142" s="194"/>
    </row>
    <row r="143" spans="1:28">
      <c r="A143" s="243" t="s">
        <v>1570</v>
      </c>
      <c r="B143" s="184">
        <f t="shared" si="20"/>
        <v>0</v>
      </c>
      <c r="C143" s="184">
        <f t="shared" si="21"/>
        <v>0</v>
      </c>
      <c r="D143" s="194"/>
      <c r="E143" s="194"/>
      <c r="F143" s="194"/>
      <c r="G143" s="194"/>
      <c r="H143" s="194"/>
      <c r="I143" s="194"/>
      <c r="J143" s="194"/>
      <c r="K143" s="194"/>
      <c r="L143" s="194"/>
      <c r="M143" s="194"/>
      <c r="N143" s="194"/>
      <c r="O143" s="194"/>
      <c r="P143" s="194"/>
      <c r="Q143" s="194"/>
      <c r="R143" s="194"/>
      <c r="S143" s="194"/>
      <c r="T143" s="184">
        <f t="shared" si="22"/>
        <v>0</v>
      </c>
      <c r="U143" s="194"/>
      <c r="V143" s="194"/>
      <c r="W143" s="194"/>
      <c r="X143" s="194"/>
      <c r="Y143" s="194"/>
      <c r="Z143" s="194"/>
      <c r="AA143" s="201"/>
      <c r="AB143" s="194"/>
    </row>
    <row r="144" spans="1:28">
      <c r="A144" s="243" t="s">
        <v>1571</v>
      </c>
      <c r="B144" s="184">
        <f t="shared" si="20"/>
        <v>0</v>
      </c>
      <c r="C144" s="184">
        <f t="shared" si="21"/>
        <v>0</v>
      </c>
      <c r="D144" s="194"/>
      <c r="E144" s="194"/>
      <c r="F144" s="194"/>
      <c r="G144" s="194"/>
      <c r="H144" s="194"/>
      <c r="I144" s="194"/>
      <c r="J144" s="194"/>
      <c r="K144" s="194"/>
      <c r="L144" s="194"/>
      <c r="M144" s="194"/>
      <c r="N144" s="194"/>
      <c r="O144" s="194"/>
      <c r="P144" s="194"/>
      <c r="Q144" s="194"/>
      <c r="R144" s="194"/>
      <c r="S144" s="194"/>
      <c r="T144" s="184">
        <f t="shared" si="22"/>
        <v>0</v>
      </c>
      <c r="U144" s="194"/>
      <c r="V144" s="194"/>
      <c r="W144" s="194"/>
      <c r="X144" s="194"/>
      <c r="Y144" s="194"/>
      <c r="Z144" s="194"/>
      <c r="AA144" s="201"/>
      <c r="AB144" s="194"/>
    </row>
    <row r="145" spans="1:28">
      <c r="A145" s="243" t="s">
        <v>1572</v>
      </c>
      <c r="B145" s="184">
        <f t="shared" si="20"/>
        <v>0</v>
      </c>
      <c r="C145" s="184">
        <f t="shared" si="21"/>
        <v>0</v>
      </c>
      <c r="D145" s="194"/>
      <c r="E145" s="194"/>
      <c r="F145" s="194"/>
      <c r="G145" s="194"/>
      <c r="H145" s="194"/>
      <c r="I145" s="194"/>
      <c r="J145" s="194"/>
      <c r="K145" s="194"/>
      <c r="L145" s="194"/>
      <c r="M145" s="194"/>
      <c r="N145" s="194"/>
      <c r="O145" s="194"/>
      <c r="P145" s="194"/>
      <c r="Q145" s="194"/>
      <c r="R145" s="194"/>
      <c r="S145" s="194"/>
      <c r="T145" s="184">
        <f t="shared" si="22"/>
        <v>0</v>
      </c>
      <c r="U145" s="194"/>
      <c r="V145" s="194"/>
      <c r="W145" s="194"/>
      <c r="X145" s="194"/>
      <c r="Y145" s="194"/>
      <c r="Z145" s="194"/>
      <c r="AA145" s="201"/>
      <c r="AB145" s="194"/>
    </row>
    <row r="146" spans="1:28">
      <c r="A146" s="243" t="s">
        <v>1573</v>
      </c>
      <c r="B146" s="184">
        <f t="shared" si="20"/>
        <v>0</v>
      </c>
      <c r="C146" s="184">
        <f t="shared" si="21"/>
        <v>0</v>
      </c>
      <c r="D146" s="194"/>
      <c r="E146" s="194"/>
      <c r="F146" s="194"/>
      <c r="G146" s="194"/>
      <c r="H146" s="194"/>
      <c r="I146" s="194"/>
      <c r="J146" s="194"/>
      <c r="K146" s="194"/>
      <c r="L146" s="194"/>
      <c r="M146" s="194"/>
      <c r="N146" s="194"/>
      <c r="O146" s="194"/>
      <c r="P146" s="194"/>
      <c r="Q146" s="194"/>
      <c r="R146" s="194"/>
      <c r="S146" s="194"/>
      <c r="T146" s="184">
        <f t="shared" si="22"/>
        <v>0</v>
      </c>
      <c r="U146" s="194"/>
      <c r="V146" s="194"/>
      <c r="W146" s="194"/>
      <c r="X146" s="194"/>
      <c r="Y146" s="194"/>
      <c r="Z146" s="194"/>
      <c r="AA146" s="201"/>
      <c r="AB146" s="194"/>
    </row>
    <row r="147" spans="1:28">
      <c r="A147" s="243" t="s">
        <v>1574</v>
      </c>
      <c r="B147" s="184">
        <f t="shared" si="20"/>
        <v>0</v>
      </c>
      <c r="C147" s="184">
        <f t="shared" si="21"/>
        <v>0</v>
      </c>
      <c r="D147" s="194"/>
      <c r="E147" s="194"/>
      <c r="F147" s="194"/>
      <c r="G147" s="194"/>
      <c r="H147" s="194"/>
      <c r="I147" s="194"/>
      <c r="J147" s="194"/>
      <c r="K147" s="194"/>
      <c r="L147" s="194"/>
      <c r="M147" s="194"/>
      <c r="N147" s="194"/>
      <c r="O147" s="194"/>
      <c r="P147" s="194"/>
      <c r="Q147" s="194"/>
      <c r="R147" s="194"/>
      <c r="S147" s="194"/>
      <c r="T147" s="184">
        <f t="shared" si="22"/>
        <v>0</v>
      </c>
      <c r="U147" s="194"/>
      <c r="V147" s="194"/>
      <c r="W147" s="194"/>
      <c r="X147" s="194"/>
      <c r="Y147" s="194"/>
      <c r="Z147" s="194"/>
      <c r="AA147" s="201"/>
      <c r="AB147" s="194"/>
    </row>
    <row r="148" spans="1:28">
      <c r="A148" s="242" t="s">
        <v>1575</v>
      </c>
      <c r="B148" s="184">
        <f>B149+B150</f>
        <v>0</v>
      </c>
      <c r="C148" s="184">
        <f t="shared" si="21"/>
        <v>0</v>
      </c>
      <c r="D148" s="194"/>
      <c r="E148" s="194"/>
      <c r="F148" s="194"/>
      <c r="G148" s="194"/>
      <c r="H148" s="194"/>
      <c r="I148" s="194"/>
      <c r="J148" s="194"/>
      <c r="K148" s="194"/>
      <c r="L148" s="194"/>
      <c r="M148" s="194"/>
      <c r="N148" s="194"/>
      <c r="O148" s="194"/>
      <c r="P148" s="194"/>
      <c r="Q148" s="194"/>
      <c r="R148" s="194"/>
      <c r="S148" s="194"/>
      <c r="T148" s="184">
        <f t="shared" si="22"/>
        <v>0</v>
      </c>
      <c r="U148" s="194"/>
      <c r="V148" s="194"/>
      <c r="W148" s="194"/>
      <c r="X148" s="194"/>
      <c r="Y148" s="194"/>
      <c r="Z148" s="194"/>
      <c r="AA148" s="201"/>
      <c r="AB148" s="194"/>
    </row>
    <row r="149" spans="1:28">
      <c r="A149" s="243" t="s">
        <v>1576</v>
      </c>
      <c r="B149" s="184">
        <f t="shared" si="20"/>
        <v>0</v>
      </c>
      <c r="C149" s="184">
        <f t="shared" si="21"/>
        <v>0</v>
      </c>
      <c r="D149" s="194"/>
      <c r="E149" s="194"/>
      <c r="F149" s="194"/>
      <c r="G149" s="194"/>
      <c r="H149" s="194"/>
      <c r="I149" s="194"/>
      <c r="J149" s="194"/>
      <c r="K149" s="194"/>
      <c r="L149" s="194"/>
      <c r="M149" s="194"/>
      <c r="N149" s="194"/>
      <c r="O149" s="194"/>
      <c r="P149" s="194"/>
      <c r="Q149" s="194"/>
      <c r="R149" s="194"/>
      <c r="S149" s="194"/>
      <c r="T149" s="184">
        <f t="shared" si="22"/>
        <v>0</v>
      </c>
      <c r="U149" s="194"/>
      <c r="V149" s="194"/>
      <c r="W149" s="194"/>
      <c r="X149" s="194"/>
      <c r="Y149" s="194"/>
      <c r="Z149" s="194"/>
      <c r="AA149" s="201"/>
      <c r="AB149" s="194"/>
    </row>
    <row r="150" spans="1:28">
      <c r="A150" s="198" t="s">
        <v>1577</v>
      </c>
      <c r="B150" s="184">
        <f>SUM(B151:B162)</f>
        <v>0</v>
      </c>
      <c r="C150" s="184">
        <f t="shared" si="21"/>
        <v>0</v>
      </c>
      <c r="D150" s="194"/>
      <c r="E150" s="194"/>
      <c r="F150" s="194"/>
      <c r="G150" s="194"/>
      <c r="H150" s="194"/>
      <c r="I150" s="194"/>
      <c r="J150" s="194"/>
      <c r="K150" s="194"/>
      <c r="L150" s="194"/>
      <c r="M150" s="194"/>
      <c r="N150" s="194"/>
      <c r="O150" s="194"/>
      <c r="P150" s="194"/>
      <c r="Q150" s="194"/>
      <c r="R150" s="194"/>
      <c r="S150" s="194"/>
      <c r="T150" s="184">
        <f t="shared" si="22"/>
        <v>0</v>
      </c>
      <c r="U150" s="194"/>
      <c r="V150" s="194"/>
      <c r="W150" s="194"/>
      <c r="X150" s="194"/>
      <c r="Y150" s="194"/>
      <c r="Z150" s="194"/>
      <c r="AA150" s="201"/>
      <c r="AB150" s="194"/>
    </row>
    <row r="151" spans="1:28">
      <c r="A151" s="243" t="s">
        <v>1578</v>
      </c>
      <c r="B151" s="184">
        <f t="shared" si="20"/>
        <v>0</v>
      </c>
      <c r="C151" s="184">
        <f t="shared" si="21"/>
        <v>0</v>
      </c>
      <c r="D151" s="194"/>
      <c r="E151" s="194"/>
      <c r="F151" s="194"/>
      <c r="G151" s="194"/>
      <c r="H151" s="194"/>
      <c r="I151" s="194"/>
      <c r="J151" s="194"/>
      <c r="K151" s="194"/>
      <c r="L151" s="194"/>
      <c r="M151" s="194"/>
      <c r="N151" s="194"/>
      <c r="O151" s="194"/>
      <c r="P151" s="194"/>
      <c r="Q151" s="194"/>
      <c r="R151" s="194"/>
      <c r="S151" s="194"/>
      <c r="T151" s="184">
        <f t="shared" si="22"/>
        <v>0</v>
      </c>
      <c r="U151" s="194"/>
      <c r="V151" s="194"/>
      <c r="W151" s="194"/>
      <c r="X151" s="194"/>
      <c r="Y151" s="194"/>
      <c r="Z151" s="194"/>
      <c r="AA151" s="201"/>
      <c r="AB151" s="194"/>
    </row>
    <row r="152" spans="1:28">
      <c r="A152" s="243" t="s">
        <v>1579</v>
      </c>
      <c r="B152" s="184">
        <f t="shared" si="20"/>
        <v>0</v>
      </c>
      <c r="C152" s="184">
        <f t="shared" si="21"/>
        <v>0</v>
      </c>
      <c r="D152" s="194"/>
      <c r="E152" s="194"/>
      <c r="F152" s="194"/>
      <c r="G152" s="194"/>
      <c r="H152" s="194"/>
      <c r="I152" s="194"/>
      <c r="J152" s="194"/>
      <c r="K152" s="194"/>
      <c r="L152" s="194"/>
      <c r="M152" s="194"/>
      <c r="N152" s="194"/>
      <c r="O152" s="194"/>
      <c r="P152" s="194"/>
      <c r="Q152" s="194"/>
      <c r="R152" s="194"/>
      <c r="S152" s="194"/>
      <c r="T152" s="184">
        <f t="shared" si="22"/>
        <v>0</v>
      </c>
      <c r="U152" s="194"/>
      <c r="V152" s="194"/>
      <c r="W152" s="194"/>
      <c r="X152" s="194"/>
      <c r="Y152" s="194"/>
      <c r="Z152" s="194"/>
      <c r="AA152" s="201"/>
      <c r="AB152" s="194"/>
    </row>
    <row r="153" spans="1:28">
      <c r="A153" s="243" t="s">
        <v>1580</v>
      </c>
      <c r="B153" s="184">
        <f t="shared" si="20"/>
        <v>0</v>
      </c>
      <c r="C153" s="184">
        <f t="shared" si="21"/>
        <v>0</v>
      </c>
      <c r="D153" s="194"/>
      <c r="E153" s="194"/>
      <c r="F153" s="194"/>
      <c r="G153" s="194"/>
      <c r="H153" s="194"/>
      <c r="I153" s="194"/>
      <c r="J153" s="194"/>
      <c r="K153" s="194"/>
      <c r="L153" s="194"/>
      <c r="M153" s="194"/>
      <c r="N153" s="194"/>
      <c r="O153" s="194"/>
      <c r="P153" s="194"/>
      <c r="Q153" s="194"/>
      <c r="R153" s="194"/>
      <c r="S153" s="194"/>
      <c r="T153" s="184">
        <f t="shared" si="22"/>
        <v>0</v>
      </c>
      <c r="U153" s="194"/>
      <c r="V153" s="194"/>
      <c r="W153" s="194"/>
      <c r="X153" s="194"/>
      <c r="Y153" s="194"/>
      <c r="Z153" s="194"/>
      <c r="AA153" s="201"/>
      <c r="AB153" s="194"/>
    </row>
    <row r="154" spans="1:28">
      <c r="A154" s="243" t="s">
        <v>1581</v>
      </c>
      <c r="B154" s="184">
        <f t="shared" si="20"/>
        <v>0</v>
      </c>
      <c r="C154" s="184">
        <f t="shared" si="21"/>
        <v>0</v>
      </c>
      <c r="D154" s="194"/>
      <c r="E154" s="194"/>
      <c r="F154" s="194"/>
      <c r="G154" s="194"/>
      <c r="H154" s="194"/>
      <c r="I154" s="194"/>
      <c r="J154" s="194"/>
      <c r="K154" s="194"/>
      <c r="L154" s="194"/>
      <c r="M154" s="194"/>
      <c r="N154" s="194"/>
      <c r="O154" s="194"/>
      <c r="P154" s="194"/>
      <c r="Q154" s="194"/>
      <c r="R154" s="194"/>
      <c r="S154" s="194"/>
      <c r="T154" s="184">
        <f t="shared" si="22"/>
        <v>0</v>
      </c>
      <c r="U154" s="194"/>
      <c r="V154" s="194"/>
      <c r="W154" s="194"/>
      <c r="X154" s="194"/>
      <c r="Y154" s="194"/>
      <c r="Z154" s="194"/>
      <c r="AA154" s="201"/>
      <c r="AB154" s="194"/>
    </row>
    <row r="155" spans="1:28">
      <c r="A155" s="243" t="s">
        <v>1582</v>
      </c>
      <c r="B155" s="184">
        <f t="shared" si="20"/>
        <v>0</v>
      </c>
      <c r="C155" s="184">
        <f t="shared" si="21"/>
        <v>0</v>
      </c>
      <c r="D155" s="194"/>
      <c r="E155" s="194"/>
      <c r="F155" s="194"/>
      <c r="G155" s="194"/>
      <c r="H155" s="194"/>
      <c r="I155" s="194"/>
      <c r="J155" s="194"/>
      <c r="K155" s="194"/>
      <c r="L155" s="194"/>
      <c r="M155" s="194"/>
      <c r="N155" s="194"/>
      <c r="O155" s="194"/>
      <c r="P155" s="194"/>
      <c r="Q155" s="194"/>
      <c r="R155" s="194"/>
      <c r="S155" s="194"/>
      <c r="T155" s="184">
        <f t="shared" si="22"/>
        <v>0</v>
      </c>
      <c r="U155" s="194"/>
      <c r="V155" s="194"/>
      <c r="W155" s="194"/>
      <c r="X155" s="194"/>
      <c r="Y155" s="194"/>
      <c r="Z155" s="194"/>
      <c r="AA155" s="201"/>
      <c r="AB155" s="194"/>
    </row>
    <row r="156" spans="1:28">
      <c r="A156" s="243" t="s">
        <v>1583</v>
      </c>
      <c r="B156" s="184">
        <f t="shared" si="20"/>
        <v>0</v>
      </c>
      <c r="C156" s="184">
        <f t="shared" si="21"/>
        <v>0</v>
      </c>
      <c r="D156" s="194"/>
      <c r="E156" s="194"/>
      <c r="F156" s="194"/>
      <c r="G156" s="194"/>
      <c r="H156" s="194"/>
      <c r="I156" s="194"/>
      <c r="J156" s="194"/>
      <c r="K156" s="194"/>
      <c r="L156" s="194"/>
      <c r="M156" s="194"/>
      <c r="N156" s="194"/>
      <c r="O156" s="194"/>
      <c r="P156" s="194"/>
      <c r="Q156" s="194"/>
      <c r="R156" s="194"/>
      <c r="S156" s="194"/>
      <c r="T156" s="184">
        <f t="shared" si="22"/>
        <v>0</v>
      </c>
      <c r="U156" s="194"/>
      <c r="V156" s="194"/>
      <c r="W156" s="194"/>
      <c r="X156" s="194"/>
      <c r="Y156" s="194"/>
      <c r="Z156" s="194"/>
      <c r="AA156" s="201"/>
      <c r="AB156" s="194"/>
    </row>
    <row r="157" spans="1:28">
      <c r="A157" s="243" t="s">
        <v>1584</v>
      </c>
      <c r="B157" s="184">
        <f t="shared" si="20"/>
        <v>0</v>
      </c>
      <c r="C157" s="184">
        <f t="shared" si="21"/>
        <v>0</v>
      </c>
      <c r="D157" s="194"/>
      <c r="E157" s="194"/>
      <c r="F157" s="194"/>
      <c r="G157" s="194"/>
      <c r="H157" s="194"/>
      <c r="I157" s="194"/>
      <c r="J157" s="194"/>
      <c r="K157" s="194"/>
      <c r="L157" s="194"/>
      <c r="M157" s="194"/>
      <c r="N157" s="194"/>
      <c r="O157" s="194"/>
      <c r="P157" s="194"/>
      <c r="Q157" s="194"/>
      <c r="R157" s="194"/>
      <c r="S157" s="194"/>
      <c r="T157" s="184">
        <f t="shared" si="22"/>
        <v>0</v>
      </c>
      <c r="U157" s="194"/>
      <c r="V157" s="194"/>
      <c r="W157" s="194"/>
      <c r="X157" s="194"/>
      <c r="Y157" s="194"/>
      <c r="Z157" s="194"/>
      <c r="AA157" s="201"/>
      <c r="AB157" s="194"/>
    </row>
    <row r="158" spans="1:28">
      <c r="A158" s="243" t="s">
        <v>1585</v>
      </c>
      <c r="B158" s="184">
        <f t="shared" si="20"/>
        <v>0</v>
      </c>
      <c r="C158" s="184">
        <f t="shared" si="21"/>
        <v>0</v>
      </c>
      <c r="D158" s="194"/>
      <c r="E158" s="194"/>
      <c r="F158" s="194"/>
      <c r="G158" s="194"/>
      <c r="H158" s="194"/>
      <c r="I158" s="194"/>
      <c r="J158" s="194"/>
      <c r="K158" s="194"/>
      <c r="L158" s="194"/>
      <c r="M158" s="194"/>
      <c r="N158" s="194"/>
      <c r="O158" s="194"/>
      <c r="P158" s="194"/>
      <c r="Q158" s="194"/>
      <c r="R158" s="194"/>
      <c r="S158" s="194"/>
      <c r="T158" s="184">
        <f t="shared" si="22"/>
        <v>0</v>
      </c>
      <c r="U158" s="194"/>
      <c r="V158" s="194"/>
      <c r="W158" s="194"/>
      <c r="X158" s="194"/>
      <c r="Y158" s="194"/>
      <c r="Z158" s="194"/>
      <c r="AA158" s="201"/>
      <c r="AB158" s="194"/>
    </row>
    <row r="159" spans="1:28">
      <c r="A159" s="243" t="s">
        <v>1586</v>
      </c>
      <c r="B159" s="184">
        <f t="shared" si="20"/>
        <v>0</v>
      </c>
      <c r="C159" s="184">
        <f t="shared" si="21"/>
        <v>0</v>
      </c>
      <c r="D159" s="194"/>
      <c r="E159" s="194"/>
      <c r="F159" s="194"/>
      <c r="G159" s="194"/>
      <c r="H159" s="194"/>
      <c r="I159" s="194"/>
      <c r="J159" s="194"/>
      <c r="K159" s="194"/>
      <c r="L159" s="194"/>
      <c r="M159" s="194"/>
      <c r="N159" s="194"/>
      <c r="O159" s="194"/>
      <c r="P159" s="194"/>
      <c r="Q159" s="194"/>
      <c r="R159" s="194"/>
      <c r="S159" s="194"/>
      <c r="T159" s="184">
        <f t="shared" si="22"/>
        <v>0</v>
      </c>
      <c r="U159" s="194"/>
      <c r="V159" s="194"/>
      <c r="W159" s="194"/>
      <c r="X159" s="194"/>
      <c r="Y159" s="194"/>
      <c r="Z159" s="194"/>
      <c r="AA159" s="201"/>
      <c r="AB159" s="194"/>
    </row>
    <row r="160" spans="1:28">
      <c r="A160" s="243" t="s">
        <v>1587</v>
      </c>
      <c r="B160" s="184">
        <f t="shared" si="20"/>
        <v>0</v>
      </c>
      <c r="C160" s="184">
        <f t="shared" si="21"/>
        <v>0</v>
      </c>
      <c r="D160" s="194"/>
      <c r="E160" s="194"/>
      <c r="F160" s="194"/>
      <c r="G160" s="194"/>
      <c r="H160" s="194"/>
      <c r="I160" s="194"/>
      <c r="J160" s="194"/>
      <c r="K160" s="194"/>
      <c r="L160" s="194"/>
      <c r="M160" s="194"/>
      <c r="N160" s="194"/>
      <c r="O160" s="194"/>
      <c r="P160" s="194"/>
      <c r="Q160" s="194"/>
      <c r="R160" s="194"/>
      <c r="S160" s="194"/>
      <c r="T160" s="184">
        <f t="shared" si="22"/>
        <v>0</v>
      </c>
      <c r="U160" s="194"/>
      <c r="V160" s="194"/>
      <c r="W160" s="194"/>
      <c r="X160" s="194"/>
      <c r="Y160" s="194"/>
      <c r="Z160" s="194"/>
      <c r="AA160" s="201"/>
      <c r="AB160" s="194"/>
    </row>
    <row r="161" spans="1:28">
      <c r="A161" s="243" t="s">
        <v>1588</v>
      </c>
      <c r="B161" s="184">
        <f t="shared" si="20"/>
        <v>0</v>
      </c>
      <c r="C161" s="184">
        <f t="shared" si="21"/>
        <v>0</v>
      </c>
      <c r="D161" s="194"/>
      <c r="E161" s="194"/>
      <c r="F161" s="194"/>
      <c r="G161" s="194"/>
      <c r="H161" s="194"/>
      <c r="I161" s="194"/>
      <c r="J161" s="194"/>
      <c r="K161" s="194"/>
      <c r="L161" s="194"/>
      <c r="M161" s="194"/>
      <c r="N161" s="194"/>
      <c r="O161" s="194"/>
      <c r="P161" s="194"/>
      <c r="Q161" s="194"/>
      <c r="R161" s="194"/>
      <c r="S161" s="194"/>
      <c r="T161" s="184">
        <f t="shared" si="22"/>
        <v>0</v>
      </c>
      <c r="U161" s="194"/>
      <c r="V161" s="194"/>
      <c r="W161" s="194"/>
      <c r="X161" s="194"/>
      <c r="Y161" s="194"/>
      <c r="Z161" s="194"/>
      <c r="AA161" s="201"/>
      <c r="AB161" s="194"/>
    </row>
    <row r="162" spans="1:28">
      <c r="A162" s="243" t="s">
        <v>1589</v>
      </c>
      <c r="B162" s="184">
        <f t="shared" si="20"/>
        <v>0</v>
      </c>
      <c r="C162" s="184">
        <f t="shared" si="21"/>
        <v>0</v>
      </c>
      <c r="D162" s="194"/>
      <c r="E162" s="194"/>
      <c r="F162" s="194"/>
      <c r="G162" s="194"/>
      <c r="H162" s="194"/>
      <c r="I162" s="194"/>
      <c r="J162" s="194"/>
      <c r="K162" s="194"/>
      <c r="L162" s="194"/>
      <c r="M162" s="194"/>
      <c r="N162" s="194"/>
      <c r="O162" s="194"/>
      <c r="P162" s="194"/>
      <c r="Q162" s="194"/>
      <c r="R162" s="194"/>
      <c r="S162" s="194"/>
      <c r="T162" s="184">
        <f t="shared" si="22"/>
        <v>0</v>
      </c>
      <c r="U162" s="194"/>
      <c r="V162" s="194"/>
      <c r="W162" s="194"/>
      <c r="X162" s="194"/>
      <c r="Y162" s="194"/>
      <c r="Z162" s="194"/>
      <c r="AA162" s="201"/>
      <c r="AB162" s="194"/>
    </row>
    <row r="163" spans="1:28">
      <c r="A163" s="242" t="s">
        <v>1590</v>
      </c>
      <c r="B163" s="184">
        <f>B164+B165</f>
        <v>0</v>
      </c>
      <c r="C163" s="184">
        <f t="shared" si="21"/>
        <v>0</v>
      </c>
      <c r="D163" s="194"/>
      <c r="E163" s="194"/>
      <c r="F163" s="194"/>
      <c r="G163" s="194"/>
      <c r="H163" s="194"/>
      <c r="I163" s="194"/>
      <c r="J163" s="194"/>
      <c r="K163" s="194"/>
      <c r="L163" s="194"/>
      <c r="M163" s="194"/>
      <c r="N163" s="194"/>
      <c r="O163" s="194"/>
      <c r="P163" s="194"/>
      <c r="Q163" s="194"/>
      <c r="R163" s="194"/>
      <c r="S163" s="194"/>
      <c r="T163" s="184">
        <f t="shared" si="22"/>
        <v>0</v>
      </c>
      <c r="U163" s="194"/>
      <c r="V163" s="194"/>
      <c r="W163" s="194"/>
      <c r="X163" s="194"/>
      <c r="Y163" s="194"/>
      <c r="Z163" s="194"/>
      <c r="AA163" s="201"/>
      <c r="AB163" s="194"/>
    </row>
    <row r="164" spans="1:28">
      <c r="A164" s="243" t="s">
        <v>1591</v>
      </c>
      <c r="B164" s="184">
        <f t="shared" si="20"/>
        <v>0</v>
      </c>
      <c r="C164" s="184">
        <f t="shared" si="21"/>
        <v>0</v>
      </c>
      <c r="D164" s="194"/>
      <c r="E164" s="194"/>
      <c r="F164" s="194"/>
      <c r="G164" s="194"/>
      <c r="H164" s="194"/>
      <c r="I164" s="194"/>
      <c r="J164" s="194"/>
      <c r="K164" s="194"/>
      <c r="L164" s="194"/>
      <c r="M164" s="194"/>
      <c r="N164" s="194"/>
      <c r="O164" s="194"/>
      <c r="P164" s="194"/>
      <c r="Q164" s="194"/>
      <c r="R164" s="194"/>
      <c r="S164" s="194"/>
      <c r="T164" s="184">
        <f t="shared" si="22"/>
        <v>0</v>
      </c>
      <c r="U164" s="194"/>
      <c r="V164" s="194"/>
      <c r="W164" s="194"/>
      <c r="X164" s="194"/>
      <c r="Y164" s="194"/>
      <c r="Z164" s="194"/>
      <c r="AA164" s="201"/>
      <c r="AB164" s="194"/>
    </row>
    <row r="165" ht="24" spans="1:28">
      <c r="A165" s="198" t="s">
        <v>1592</v>
      </c>
      <c r="B165" s="184">
        <f>SUM(B166:B173)</f>
        <v>0</v>
      </c>
      <c r="C165" s="184">
        <f t="shared" si="21"/>
        <v>0</v>
      </c>
      <c r="D165" s="194"/>
      <c r="E165" s="194"/>
      <c r="F165" s="194"/>
      <c r="G165" s="194"/>
      <c r="H165" s="194"/>
      <c r="I165" s="194"/>
      <c r="J165" s="194"/>
      <c r="K165" s="194"/>
      <c r="L165" s="194"/>
      <c r="M165" s="194"/>
      <c r="N165" s="194"/>
      <c r="O165" s="194"/>
      <c r="P165" s="194"/>
      <c r="Q165" s="194"/>
      <c r="R165" s="194"/>
      <c r="S165" s="194"/>
      <c r="T165" s="184">
        <f t="shared" si="22"/>
        <v>0</v>
      </c>
      <c r="U165" s="194"/>
      <c r="V165" s="194"/>
      <c r="W165" s="194"/>
      <c r="X165" s="194"/>
      <c r="Y165" s="194"/>
      <c r="Z165" s="194"/>
      <c r="AA165" s="201"/>
      <c r="AB165" s="194"/>
    </row>
    <row r="166" spans="1:28">
      <c r="A166" s="243" t="s">
        <v>1593</v>
      </c>
      <c r="B166" s="184">
        <f t="shared" si="20"/>
        <v>0</v>
      </c>
      <c r="C166" s="184">
        <f t="shared" si="21"/>
        <v>0</v>
      </c>
      <c r="D166" s="194"/>
      <c r="E166" s="194"/>
      <c r="F166" s="194"/>
      <c r="G166" s="194"/>
      <c r="H166" s="194"/>
      <c r="I166" s="194"/>
      <c r="J166" s="194"/>
      <c r="K166" s="194"/>
      <c r="L166" s="194"/>
      <c r="M166" s="194"/>
      <c r="N166" s="194"/>
      <c r="O166" s="194"/>
      <c r="P166" s="194"/>
      <c r="Q166" s="194"/>
      <c r="R166" s="194"/>
      <c r="S166" s="194"/>
      <c r="T166" s="184">
        <f t="shared" si="22"/>
        <v>0</v>
      </c>
      <c r="U166" s="194"/>
      <c r="V166" s="194"/>
      <c r="W166" s="194"/>
      <c r="X166" s="194"/>
      <c r="Y166" s="194"/>
      <c r="Z166" s="194"/>
      <c r="AA166" s="201"/>
      <c r="AB166" s="194"/>
    </row>
    <row r="167" spans="1:28">
      <c r="A167" s="243" t="s">
        <v>1594</v>
      </c>
      <c r="B167" s="184">
        <f t="shared" si="20"/>
        <v>0</v>
      </c>
      <c r="C167" s="184">
        <f t="shared" si="21"/>
        <v>0</v>
      </c>
      <c r="D167" s="194"/>
      <c r="E167" s="194"/>
      <c r="F167" s="194"/>
      <c r="G167" s="194"/>
      <c r="H167" s="194"/>
      <c r="I167" s="194"/>
      <c r="J167" s="194"/>
      <c r="K167" s="194"/>
      <c r="L167" s="194"/>
      <c r="M167" s="194"/>
      <c r="N167" s="194"/>
      <c r="O167" s="194"/>
      <c r="P167" s="194"/>
      <c r="Q167" s="194"/>
      <c r="R167" s="194"/>
      <c r="S167" s="194"/>
      <c r="T167" s="184">
        <f t="shared" si="22"/>
        <v>0</v>
      </c>
      <c r="U167" s="194"/>
      <c r="V167" s="194"/>
      <c r="W167" s="194"/>
      <c r="X167" s="194"/>
      <c r="Y167" s="194"/>
      <c r="Z167" s="194"/>
      <c r="AA167" s="201"/>
      <c r="AB167" s="194"/>
    </row>
    <row r="168" spans="1:28">
      <c r="A168" s="243" t="s">
        <v>1595</v>
      </c>
      <c r="B168" s="184">
        <f t="shared" si="20"/>
        <v>0</v>
      </c>
      <c r="C168" s="184">
        <f t="shared" si="21"/>
        <v>0</v>
      </c>
      <c r="D168" s="194"/>
      <c r="E168" s="194"/>
      <c r="F168" s="194"/>
      <c r="G168" s="194"/>
      <c r="H168" s="194"/>
      <c r="I168" s="194"/>
      <c r="J168" s="194"/>
      <c r="K168" s="194"/>
      <c r="L168" s="194"/>
      <c r="M168" s="194"/>
      <c r="N168" s="194"/>
      <c r="O168" s="194"/>
      <c r="P168" s="194"/>
      <c r="Q168" s="194"/>
      <c r="R168" s="194"/>
      <c r="S168" s="194"/>
      <c r="T168" s="184">
        <f t="shared" si="22"/>
        <v>0</v>
      </c>
      <c r="U168" s="194"/>
      <c r="V168" s="194"/>
      <c r="W168" s="194"/>
      <c r="X168" s="194"/>
      <c r="Y168" s="194"/>
      <c r="Z168" s="194"/>
      <c r="AA168" s="201"/>
      <c r="AB168" s="194"/>
    </row>
    <row r="169" spans="1:28">
      <c r="A169" s="243" t="s">
        <v>1596</v>
      </c>
      <c r="B169" s="184">
        <f t="shared" si="20"/>
        <v>0</v>
      </c>
      <c r="C169" s="184">
        <f t="shared" si="21"/>
        <v>0</v>
      </c>
      <c r="D169" s="194"/>
      <c r="E169" s="194"/>
      <c r="F169" s="194"/>
      <c r="G169" s="194"/>
      <c r="H169" s="194"/>
      <c r="I169" s="194"/>
      <c r="J169" s="194"/>
      <c r="K169" s="194"/>
      <c r="L169" s="194"/>
      <c r="M169" s="194"/>
      <c r="N169" s="194"/>
      <c r="O169" s="194"/>
      <c r="P169" s="194"/>
      <c r="Q169" s="194"/>
      <c r="R169" s="194"/>
      <c r="S169" s="194"/>
      <c r="T169" s="184">
        <f t="shared" si="22"/>
        <v>0</v>
      </c>
      <c r="U169" s="194"/>
      <c r="V169" s="194"/>
      <c r="W169" s="194"/>
      <c r="X169" s="194"/>
      <c r="Y169" s="194"/>
      <c r="Z169" s="194"/>
      <c r="AA169" s="201"/>
      <c r="AB169" s="194"/>
    </row>
    <row r="170" spans="1:28">
      <c r="A170" s="243" t="s">
        <v>1597</v>
      </c>
      <c r="B170" s="184">
        <f t="shared" si="20"/>
        <v>0</v>
      </c>
      <c r="C170" s="184">
        <f t="shared" si="21"/>
        <v>0</v>
      </c>
      <c r="D170" s="194"/>
      <c r="E170" s="194"/>
      <c r="F170" s="194"/>
      <c r="G170" s="194"/>
      <c r="H170" s="194"/>
      <c r="I170" s="194"/>
      <c r="J170" s="194"/>
      <c r="K170" s="194"/>
      <c r="L170" s="194"/>
      <c r="M170" s="194"/>
      <c r="N170" s="194"/>
      <c r="O170" s="194"/>
      <c r="P170" s="194"/>
      <c r="Q170" s="194"/>
      <c r="R170" s="194"/>
      <c r="S170" s="194"/>
      <c r="T170" s="184">
        <f t="shared" si="22"/>
        <v>0</v>
      </c>
      <c r="U170" s="194"/>
      <c r="V170" s="194"/>
      <c r="W170" s="194"/>
      <c r="X170" s="194"/>
      <c r="Y170" s="194"/>
      <c r="Z170" s="194"/>
      <c r="AA170" s="201"/>
      <c r="AB170" s="194"/>
    </row>
    <row r="171" spans="1:28">
      <c r="A171" s="243" t="s">
        <v>1598</v>
      </c>
      <c r="B171" s="184">
        <f t="shared" si="20"/>
        <v>0</v>
      </c>
      <c r="C171" s="184">
        <f t="shared" si="21"/>
        <v>0</v>
      </c>
      <c r="D171" s="194"/>
      <c r="E171" s="194"/>
      <c r="F171" s="194"/>
      <c r="G171" s="194"/>
      <c r="H171" s="194"/>
      <c r="I171" s="194"/>
      <c r="J171" s="194"/>
      <c r="K171" s="194"/>
      <c r="L171" s="194"/>
      <c r="M171" s="194"/>
      <c r="N171" s="194"/>
      <c r="O171" s="194"/>
      <c r="P171" s="194"/>
      <c r="Q171" s="194"/>
      <c r="R171" s="194"/>
      <c r="S171" s="194"/>
      <c r="T171" s="184">
        <f t="shared" si="22"/>
        <v>0</v>
      </c>
      <c r="U171" s="194"/>
      <c r="V171" s="194"/>
      <c r="W171" s="194"/>
      <c r="X171" s="194"/>
      <c r="Y171" s="194"/>
      <c r="Z171" s="194"/>
      <c r="AA171" s="201"/>
      <c r="AB171" s="194"/>
    </row>
    <row r="172" spans="1:28">
      <c r="A172" s="243" t="s">
        <v>1599</v>
      </c>
      <c r="B172" s="184">
        <f t="shared" si="20"/>
        <v>0</v>
      </c>
      <c r="C172" s="184">
        <f t="shared" si="21"/>
        <v>0</v>
      </c>
      <c r="D172" s="194"/>
      <c r="E172" s="194"/>
      <c r="F172" s="194"/>
      <c r="G172" s="194"/>
      <c r="H172" s="194"/>
      <c r="I172" s="194"/>
      <c r="J172" s="194"/>
      <c r="K172" s="194"/>
      <c r="L172" s="194"/>
      <c r="M172" s="194"/>
      <c r="N172" s="194"/>
      <c r="O172" s="194"/>
      <c r="P172" s="194"/>
      <c r="Q172" s="194"/>
      <c r="R172" s="194"/>
      <c r="S172" s="194"/>
      <c r="T172" s="184">
        <f t="shared" si="22"/>
        <v>0</v>
      </c>
      <c r="U172" s="194"/>
      <c r="V172" s="194"/>
      <c r="W172" s="194"/>
      <c r="X172" s="194"/>
      <c r="Y172" s="194"/>
      <c r="Z172" s="194"/>
      <c r="AA172" s="201"/>
      <c r="AB172" s="194"/>
    </row>
    <row r="173" spans="1:28">
      <c r="A173" s="243" t="s">
        <v>1600</v>
      </c>
      <c r="B173" s="184">
        <f t="shared" si="20"/>
        <v>0</v>
      </c>
      <c r="C173" s="184">
        <f t="shared" si="21"/>
        <v>0</v>
      </c>
      <c r="D173" s="194"/>
      <c r="E173" s="194"/>
      <c r="F173" s="194"/>
      <c r="G173" s="194"/>
      <c r="H173" s="194"/>
      <c r="I173" s="194"/>
      <c r="J173" s="194"/>
      <c r="K173" s="194"/>
      <c r="L173" s="194"/>
      <c r="M173" s="194"/>
      <c r="N173" s="194"/>
      <c r="O173" s="194"/>
      <c r="P173" s="194"/>
      <c r="Q173" s="194"/>
      <c r="R173" s="194"/>
      <c r="S173" s="194"/>
      <c r="T173" s="184">
        <f t="shared" si="22"/>
        <v>0</v>
      </c>
      <c r="U173" s="194"/>
      <c r="V173" s="194"/>
      <c r="W173" s="194"/>
      <c r="X173" s="194"/>
      <c r="Y173" s="194"/>
      <c r="Z173" s="194"/>
      <c r="AA173" s="201"/>
      <c r="AB173" s="194"/>
    </row>
  </sheetData>
  <mergeCells count="5">
    <mergeCell ref="A2:Z2"/>
    <mergeCell ref="C5:S5"/>
    <mergeCell ref="T5:AB5"/>
    <mergeCell ref="A4:A6"/>
    <mergeCell ref="B5:B6"/>
  </mergeCells>
  <printOptions horizontalCentered="1" verticalCentered="1"/>
  <pageMargins left="0.196850393700787" right="0.196850393700787" top="0.590551181102362" bottom="0.47244094488189" header="0.31496062992126" footer="0.31496062992126"/>
  <pageSetup paperSize="9" scale="77"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73"/>
  <sheetViews>
    <sheetView showGridLines="0" showZeros="0" workbookViewId="0">
      <selection activeCell="D21" sqref="D21"/>
    </sheetView>
  </sheetViews>
  <sheetFormatPr defaultColWidth="5.75" defaultRowHeight="15.75"/>
  <cols>
    <col min="1" max="1" width="16.625" style="173" customWidth="1"/>
    <col min="2" max="2" width="7.5" style="173" customWidth="1"/>
    <col min="3" max="5" width="5.625" style="173" customWidth="1"/>
    <col min="6" max="6" width="5.75" style="173" customWidth="1"/>
    <col min="7" max="9" width="5.625" style="173" customWidth="1"/>
    <col min="10" max="15" width="5.375" style="173" customWidth="1"/>
    <col min="16" max="16" width="5.375" style="174" customWidth="1"/>
    <col min="17" max="26" width="5.375" style="173" customWidth="1"/>
    <col min="27" max="16384" width="5.75" style="173"/>
  </cols>
  <sheetData>
    <row r="1" ht="14.25" spans="1:1">
      <c r="A1" s="149" t="s">
        <v>1601</v>
      </c>
    </row>
    <row r="2" s="233" customFormat="1" ht="33.95" customHeight="1" spans="1:27">
      <c r="A2" s="234" t="s">
        <v>1401</v>
      </c>
      <c r="B2" s="234" t="s">
        <v>1402</v>
      </c>
      <c r="C2" s="234"/>
      <c r="D2" s="234"/>
      <c r="E2" s="234"/>
      <c r="F2" s="234"/>
      <c r="G2" s="234"/>
      <c r="H2" s="234"/>
      <c r="I2" s="234"/>
      <c r="J2" s="234"/>
      <c r="K2" s="234"/>
      <c r="L2" s="234"/>
      <c r="M2" s="234"/>
      <c r="N2" s="234"/>
      <c r="O2" s="234"/>
      <c r="P2" s="234"/>
      <c r="Q2" s="234"/>
      <c r="R2" s="234"/>
      <c r="S2" s="234"/>
      <c r="T2" s="234"/>
      <c r="U2" s="234"/>
      <c r="V2" s="234"/>
      <c r="W2" s="234"/>
      <c r="X2" s="234"/>
      <c r="Y2" s="234"/>
      <c r="Z2" s="234"/>
      <c r="AA2" s="234"/>
    </row>
    <row r="3" ht="17.1" customHeight="1" spans="1:26">
      <c r="A3" s="177"/>
      <c r="B3" s="177" t="s">
        <v>0</v>
      </c>
      <c r="C3" s="177"/>
      <c r="D3" s="177"/>
      <c r="E3" s="177"/>
      <c r="F3" s="177"/>
      <c r="G3" s="177"/>
      <c r="H3" s="177"/>
      <c r="I3" s="177"/>
      <c r="J3" s="177"/>
      <c r="K3" s="177"/>
      <c r="L3" s="177"/>
      <c r="M3" s="177"/>
      <c r="N3" s="177"/>
      <c r="O3" s="177"/>
      <c r="P3" s="248"/>
      <c r="Q3" s="177"/>
      <c r="R3" s="177"/>
      <c r="S3" s="177"/>
      <c r="T3" s="177"/>
      <c r="U3" s="177"/>
      <c r="V3" s="177"/>
      <c r="W3" s="177"/>
      <c r="X3" s="177"/>
      <c r="Y3" s="177"/>
      <c r="Z3" s="177" t="s">
        <v>1403</v>
      </c>
    </row>
    <row r="4" ht="31.5" customHeight="1" spans="1:26">
      <c r="A4" s="179" t="s">
        <v>1404</v>
      </c>
      <c r="B4" s="235" t="s">
        <v>1602</v>
      </c>
      <c r="C4" s="235"/>
      <c r="D4" s="235"/>
      <c r="E4" s="235"/>
      <c r="F4" s="235"/>
      <c r="G4" s="235"/>
      <c r="H4" s="235"/>
      <c r="I4" s="235"/>
      <c r="J4" s="235"/>
      <c r="K4" s="235"/>
      <c r="L4" s="235"/>
      <c r="M4" s="235"/>
      <c r="N4" s="235"/>
      <c r="O4" s="235"/>
      <c r="P4" s="249"/>
      <c r="Q4" s="235"/>
      <c r="R4" s="235"/>
      <c r="S4" s="235"/>
      <c r="T4" s="235"/>
      <c r="U4" s="235"/>
      <c r="V4" s="235"/>
      <c r="W4" s="235"/>
      <c r="X4" s="235"/>
      <c r="Y4" s="235"/>
      <c r="Z4" s="235"/>
    </row>
    <row r="5" ht="17.1" customHeight="1" spans="1:26">
      <c r="A5" s="236"/>
      <c r="B5" s="237" t="s">
        <v>1603</v>
      </c>
      <c r="C5" s="238" t="s">
        <v>1604</v>
      </c>
      <c r="D5" s="238" t="s">
        <v>1605</v>
      </c>
      <c r="E5" s="238" t="s">
        <v>1606</v>
      </c>
      <c r="F5" s="238" t="s">
        <v>1607</v>
      </c>
      <c r="G5" s="238" t="s">
        <v>1608</v>
      </c>
      <c r="H5" s="238" t="s">
        <v>1609</v>
      </c>
      <c r="I5" s="238" t="s">
        <v>1610</v>
      </c>
      <c r="J5" s="238" t="s">
        <v>1611</v>
      </c>
      <c r="K5" s="238" t="s">
        <v>1612</v>
      </c>
      <c r="L5" s="238" t="s">
        <v>1613</v>
      </c>
      <c r="M5" s="238" t="s">
        <v>1614</v>
      </c>
      <c r="N5" s="238" t="s">
        <v>1615</v>
      </c>
      <c r="O5" s="238" t="s">
        <v>1616</v>
      </c>
      <c r="P5" s="238" t="s">
        <v>1617</v>
      </c>
      <c r="Q5" s="238" t="s">
        <v>1618</v>
      </c>
      <c r="R5" s="238" t="s">
        <v>1619</v>
      </c>
      <c r="S5" s="238" t="s">
        <v>1620</v>
      </c>
      <c r="T5" s="250" t="s">
        <v>1621</v>
      </c>
      <c r="U5" s="250" t="s">
        <v>1622</v>
      </c>
      <c r="V5" s="251" t="s">
        <v>1623</v>
      </c>
      <c r="W5" s="250" t="s">
        <v>1624</v>
      </c>
      <c r="X5" s="238" t="s">
        <v>1625</v>
      </c>
      <c r="Y5" s="238" t="s">
        <v>1626</v>
      </c>
      <c r="Z5" s="238" t="s">
        <v>1627</v>
      </c>
    </row>
    <row r="6" ht="72.75" customHeight="1" spans="1:26">
      <c r="A6" s="181"/>
      <c r="B6" s="239"/>
      <c r="C6" s="238"/>
      <c r="D6" s="238" t="s">
        <v>1628</v>
      </c>
      <c r="E6" s="238" t="s">
        <v>1629</v>
      </c>
      <c r="F6" s="238"/>
      <c r="G6" s="238" t="s">
        <v>1630</v>
      </c>
      <c r="H6" s="238" t="s">
        <v>1631</v>
      </c>
      <c r="I6" s="238" t="s">
        <v>1632</v>
      </c>
      <c r="J6" s="238" t="s">
        <v>1633</v>
      </c>
      <c r="K6" s="238" t="s">
        <v>1634</v>
      </c>
      <c r="L6" s="238" t="s">
        <v>1635</v>
      </c>
      <c r="M6" s="238" t="s">
        <v>1636</v>
      </c>
      <c r="N6" s="238" t="s">
        <v>1637</v>
      </c>
      <c r="O6" s="238" t="s">
        <v>1638</v>
      </c>
      <c r="P6" s="238" t="s">
        <v>1639</v>
      </c>
      <c r="Q6" s="238" t="s">
        <v>1640</v>
      </c>
      <c r="R6" s="238" t="s">
        <v>1641</v>
      </c>
      <c r="S6" s="238" t="s">
        <v>1642</v>
      </c>
      <c r="T6" s="252"/>
      <c r="U6" s="252"/>
      <c r="V6" s="251" t="s">
        <v>1643</v>
      </c>
      <c r="W6" s="252"/>
      <c r="X6" s="238"/>
      <c r="Y6" s="238" t="s">
        <v>1644</v>
      </c>
      <c r="Z6" s="238" t="s">
        <v>1645</v>
      </c>
    </row>
    <row r="7" s="172" customFormat="1" ht="15.95" customHeight="1" spans="1:26">
      <c r="A7" s="240" t="s">
        <v>1434</v>
      </c>
      <c r="B7" s="184">
        <f>B8+B9</f>
        <v>288958</v>
      </c>
      <c r="C7" s="184">
        <f t="shared" ref="C7:Z7" si="0">C8+C9</f>
        <v>39228</v>
      </c>
      <c r="D7" s="184">
        <f t="shared" si="0"/>
        <v>0</v>
      </c>
      <c r="E7" s="184">
        <f t="shared" si="0"/>
        <v>570</v>
      </c>
      <c r="F7" s="184">
        <f t="shared" si="0"/>
        <v>9030</v>
      </c>
      <c r="G7" s="184">
        <f t="shared" si="0"/>
        <v>40880</v>
      </c>
      <c r="H7" s="184">
        <f t="shared" si="0"/>
        <v>10645</v>
      </c>
      <c r="I7" s="184">
        <f t="shared" si="0"/>
        <v>2054</v>
      </c>
      <c r="J7" s="184">
        <f t="shared" si="0"/>
        <v>42940</v>
      </c>
      <c r="K7" s="184">
        <f t="shared" si="0"/>
        <v>23800</v>
      </c>
      <c r="L7" s="184">
        <f t="shared" si="0"/>
        <v>2879</v>
      </c>
      <c r="M7" s="184">
        <f t="shared" si="0"/>
        <v>47275</v>
      </c>
      <c r="N7" s="184">
        <f t="shared" si="0"/>
        <v>26761</v>
      </c>
      <c r="O7" s="184">
        <f t="shared" si="0"/>
        <v>11930</v>
      </c>
      <c r="P7" s="184">
        <f t="shared" si="0"/>
        <v>1077</v>
      </c>
      <c r="Q7" s="184">
        <f t="shared" si="0"/>
        <v>660</v>
      </c>
      <c r="R7" s="184">
        <f t="shared" si="0"/>
        <v>10</v>
      </c>
      <c r="S7" s="184">
        <f t="shared" si="0"/>
        <v>0</v>
      </c>
      <c r="T7" s="184">
        <f t="shared" si="0"/>
        <v>2925</v>
      </c>
      <c r="U7" s="184">
        <f t="shared" si="0"/>
        <v>15120</v>
      </c>
      <c r="V7" s="184">
        <f t="shared" si="0"/>
        <v>1304</v>
      </c>
      <c r="W7" s="184">
        <f t="shared" si="0"/>
        <v>1847</v>
      </c>
      <c r="X7" s="184">
        <f t="shared" si="0"/>
        <v>5088</v>
      </c>
      <c r="Y7" s="184">
        <f t="shared" si="0"/>
        <v>0</v>
      </c>
      <c r="Z7" s="184">
        <f t="shared" si="0"/>
        <v>2935</v>
      </c>
    </row>
    <row r="8" s="172" customFormat="1" ht="15.95" customHeight="1" spans="1:26">
      <c r="A8" s="240" t="s">
        <v>1435</v>
      </c>
      <c r="B8" s="184">
        <f t="shared" ref="B8:B71" si="1">SUM(C8:Z8)</f>
        <v>0</v>
      </c>
      <c r="C8" s="184"/>
      <c r="D8" s="184"/>
      <c r="E8" s="184"/>
      <c r="F8" s="184"/>
      <c r="G8" s="184"/>
      <c r="H8" s="184"/>
      <c r="I8" s="184"/>
      <c r="J8" s="184"/>
      <c r="K8" s="184"/>
      <c r="L8" s="184"/>
      <c r="M8" s="184"/>
      <c r="N8" s="184"/>
      <c r="O8" s="184"/>
      <c r="P8" s="199"/>
      <c r="Q8" s="184"/>
      <c r="R8" s="184"/>
      <c r="S8" s="184"/>
      <c r="T8" s="184"/>
      <c r="U8" s="184"/>
      <c r="V8" s="184"/>
      <c r="W8" s="184"/>
      <c r="X8" s="184"/>
      <c r="Y8" s="184"/>
      <c r="Z8" s="184"/>
    </row>
    <row r="9" s="172" customFormat="1" ht="15.95" customHeight="1" spans="1:26">
      <c r="A9" s="241" t="s">
        <v>1646</v>
      </c>
      <c r="B9" s="184">
        <f>B10+B22+B34+B42+B57+B72+B84+B96+B103+B112+B126+B140+B148+B163</f>
        <v>288958</v>
      </c>
      <c r="C9" s="184">
        <f t="shared" ref="C9:Z9" si="2">C10+C22+C34+C42+C57+C72+C84+C96+C103+C112+C126+C140+C148+C163</f>
        <v>39228</v>
      </c>
      <c r="D9" s="184">
        <f t="shared" si="2"/>
        <v>0</v>
      </c>
      <c r="E9" s="184">
        <f t="shared" si="2"/>
        <v>570</v>
      </c>
      <c r="F9" s="184">
        <f t="shared" si="2"/>
        <v>9030</v>
      </c>
      <c r="G9" s="184">
        <f t="shared" si="2"/>
        <v>40880</v>
      </c>
      <c r="H9" s="184">
        <f t="shared" si="2"/>
        <v>10645</v>
      </c>
      <c r="I9" s="184">
        <f t="shared" si="2"/>
        <v>2054</v>
      </c>
      <c r="J9" s="184">
        <f t="shared" si="2"/>
        <v>42940</v>
      </c>
      <c r="K9" s="184">
        <f t="shared" si="2"/>
        <v>23800</v>
      </c>
      <c r="L9" s="184">
        <f t="shared" si="2"/>
        <v>2879</v>
      </c>
      <c r="M9" s="184">
        <f t="shared" si="2"/>
        <v>47275</v>
      </c>
      <c r="N9" s="184">
        <f t="shared" si="2"/>
        <v>26761</v>
      </c>
      <c r="O9" s="184">
        <f t="shared" si="2"/>
        <v>11930</v>
      </c>
      <c r="P9" s="184">
        <f t="shared" si="2"/>
        <v>1077</v>
      </c>
      <c r="Q9" s="184">
        <f t="shared" si="2"/>
        <v>660</v>
      </c>
      <c r="R9" s="184">
        <f t="shared" si="2"/>
        <v>10</v>
      </c>
      <c r="S9" s="184">
        <f t="shared" si="2"/>
        <v>0</v>
      </c>
      <c r="T9" s="184">
        <f t="shared" si="2"/>
        <v>2925</v>
      </c>
      <c r="U9" s="184">
        <f t="shared" si="2"/>
        <v>15120</v>
      </c>
      <c r="V9" s="184">
        <f t="shared" si="2"/>
        <v>1304</v>
      </c>
      <c r="W9" s="184">
        <f t="shared" si="2"/>
        <v>1847</v>
      </c>
      <c r="X9" s="184">
        <f t="shared" si="2"/>
        <v>5088</v>
      </c>
      <c r="Y9" s="184">
        <f t="shared" si="2"/>
        <v>0</v>
      </c>
      <c r="Z9" s="184">
        <f t="shared" si="2"/>
        <v>2935</v>
      </c>
    </row>
    <row r="10" s="172" customFormat="1" ht="15.95" customHeight="1" spans="1:26">
      <c r="A10" s="242" t="s">
        <v>1437</v>
      </c>
      <c r="B10" s="184">
        <f>B11+B12</f>
        <v>0</v>
      </c>
      <c r="C10" s="184">
        <f t="shared" ref="C10:Z10" si="3">C11+C12</f>
        <v>0</v>
      </c>
      <c r="D10" s="184">
        <f t="shared" si="3"/>
        <v>0</v>
      </c>
      <c r="E10" s="184">
        <f t="shared" si="3"/>
        <v>0</v>
      </c>
      <c r="F10" s="184">
        <f t="shared" si="3"/>
        <v>0</v>
      </c>
      <c r="G10" s="184">
        <f t="shared" si="3"/>
        <v>0</v>
      </c>
      <c r="H10" s="184">
        <f t="shared" si="3"/>
        <v>0</v>
      </c>
      <c r="I10" s="184">
        <f t="shared" si="3"/>
        <v>0</v>
      </c>
      <c r="J10" s="184">
        <f t="shared" si="3"/>
        <v>0</v>
      </c>
      <c r="K10" s="184">
        <f t="shared" si="3"/>
        <v>0</v>
      </c>
      <c r="L10" s="184">
        <f t="shared" si="3"/>
        <v>0</v>
      </c>
      <c r="M10" s="184">
        <f t="shared" si="3"/>
        <v>0</v>
      </c>
      <c r="N10" s="184">
        <f t="shared" si="3"/>
        <v>0</v>
      </c>
      <c r="O10" s="184">
        <f t="shared" si="3"/>
        <v>0</v>
      </c>
      <c r="P10" s="184">
        <f t="shared" si="3"/>
        <v>0</v>
      </c>
      <c r="Q10" s="184">
        <f t="shared" si="3"/>
        <v>0</v>
      </c>
      <c r="R10" s="184">
        <f t="shared" si="3"/>
        <v>0</v>
      </c>
      <c r="S10" s="184">
        <f t="shared" si="3"/>
        <v>0</v>
      </c>
      <c r="T10" s="184">
        <f t="shared" si="3"/>
        <v>0</v>
      </c>
      <c r="U10" s="184">
        <f t="shared" si="3"/>
        <v>0</v>
      </c>
      <c r="V10" s="184">
        <f t="shared" si="3"/>
        <v>0</v>
      </c>
      <c r="W10" s="184">
        <f t="shared" si="3"/>
        <v>0</v>
      </c>
      <c r="X10" s="184">
        <f t="shared" si="3"/>
        <v>0</v>
      </c>
      <c r="Y10" s="184">
        <f t="shared" si="3"/>
        <v>0</v>
      </c>
      <c r="Z10" s="184">
        <f t="shared" si="3"/>
        <v>0</v>
      </c>
    </row>
    <row r="11" s="172" customFormat="1" ht="15.95" customHeight="1" spans="1:26">
      <c r="A11" s="243" t="s">
        <v>1438</v>
      </c>
      <c r="B11" s="184">
        <f t="shared" si="1"/>
        <v>0</v>
      </c>
      <c r="C11" s="188"/>
      <c r="D11" s="188"/>
      <c r="E11" s="188"/>
      <c r="F11" s="188"/>
      <c r="G11" s="188"/>
      <c r="H11" s="188"/>
      <c r="I11" s="188"/>
      <c r="J11" s="188"/>
      <c r="K11" s="188"/>
      <c r="L11" s="188"/>
      <c r="M11" s="188"/>
      <c r="N11" s="188"/>
      <c r="O11" s="188"/>
      <c r="P11" s="200"/>
      <c r="Q11" s="188"/>
      <c r="R11" s="188"/>
      <c r="S11" s="188"/>
      <c r="T11" s="188"/>
      <c r="U11" s="188"/>
      <c r="V11" s="188"/>
      <c r="W11" s="188"/>
      <c r="X11" s="188"/>
      <c r="Y11" s="188"/>
      <c r="Z11" s="188"/>
    </row>
    <row r="12" s="172" customFormat="1" ht="15.95" customHeight="1" spans="1:26">
      <c r="A12" s="198" t="s">
        <v>1439</v>
      </c>
      <c r="B12" s="184">
        <f>SUM(B13:B21)</f>
        <v>0</v>
      </c>
      <c r="C12" s="184">
        <f t="shared" ref="C12:Z12" si="4">SUM(C13:C21)</f>
        <v>0</v>
      </c>
      <c r="D12" s="184">
        <f t="shared" si="4"/>
        <v>0</v>
      </c>
      <c r="E12" s="184">
        <f t="shared" si="4"/>
        <v>0</v>
      </c>
      <c r="F12" s="184">
        <f t="shared" si="4"/>
        <v>0</v>
      </c>
      <c r="G12" s="184">
        <f t="shared" si="4"/>
        <v>0</v>
      </c>
      <c r="H12" s="184">
        <f t="shared" si="4"/>
        <v>0</v>
      </c>
      <c r="I12" s="184">
        <f t="shared" si="4"/>
        <v>0</v>
      </c>
      <c r="J12" s="184">
        <f t="shared" si="4"/>
        <v>0</v>
      </c>
      <c r="K12" s="184">
        <f t="shared" si="4"/>
        <v>0</v>
      </c>
      <c r="L12" s="184">
        <f t="shared" si="4"/>
        <v>0</v>
      </c>
      <c r="M12" s="184">
        <f t="shared" si="4"/>
        <v>0</v>
      </c>
      <c r="N12" s="184">
        <f t="shared" si="4"/>
        <v>0</v>
      </c>
      <c r="O12" s="184">
        <f t="shared" si="4"/>
        <v>0</v>
      </c>
      <c r="P12" s="184">
        <f t="shared" si="4"/>
        <v>0</v>
      </c>
      <c r="Q12" s="184">
        <f t="shared" si="4"/>
        <v>0</v>
      </c>
      <c r="R12" s="184">
        <f t="shared" si="4"/>
        <v>0</v>
      </c>
      <c r="S12" s="184">
        <f t="shared" si="4"/>
        <v>0</v>
      </c>
      <c r="T12" s="184">
        <f t="shared" si="4"/>
        <v>0</v>
      </c>
      <c r="U12" s="184">
        <f t="shared" si="4"/>
        <v>0</v>
      </c>
      <c r="V12" s="184">
        <f t="shared" si="4"/>
        <v>0</v>
      </c>
      <c r="W12" s="184">
        <f t="shared" si="4"/>
        <v>0</v>
      </c>
      <c r="X12" s="184">
        <f t="shared" si="4"/>
        <v>0</v>
      </c>
      <c r="Y12" s="184">
        <f t="shared" si="4"/>
        <v>0</v>
      </c>
      <c r="Z12" s="184">
        <f t="shared" si="4"/>
        <v>0</v>
      </c>
    </row>
    <row r="13" s="172" customFormat="1" ht="15.95" customHeight="1" spans="1:26">
      <c r="A13" s="243" t="s">
        <v>1440</v>
      </c>
      <c r="B13" s="184">
        <f t="shared" si="1"/>
        <v>0</v>
      </c>
      <c r="C13" s="188"/>
      <c r="D13" s="188"/>
      <c r="E13" s="188"/>
      <c r="F13" s="188"/>
      <c r="G13" s="188"/>
      <c r="H13" s="188"/>
      <c r="I13" s="188"/>
      <c r="J13" s="188"/>
      <c r="K13" s="188"/>
      <c r="L13" s="188"/>
      <c r="M13" s="188"/>
      <c r="N13" s="188"/>
      <c r="O13" s="188"/>
      <c r="P13" s="200"/>
      <c r="Q13" s="188"/>
      <c r="R13" s="188"/>
      <c r="S13" s="188"/>
      <c r="T13" s="188"/>
      <c r="U13" s="188"/>
      <c r="V13" s="188"/>
      <c r="W13" s="188"/>
      <c r="X13" s="188"/>
      <c r="Y13" s="188"/>
      <c r="Z13" s="188"/>
    </row>
    <row r="14" s="172" customFormat="1" ht="15.95" customHeight="1" spans="1:26">
      <c r="A14" s="243" t="s">
        <v>1441</v>
      </c>
      <c r="B14" s="184">
        <f t="shared" si="1"/>
        <v>0</v>
      </c>
      <c r="C14" s="188"/>
      <c r="D14" s="188"/>
      <c r="E14" s="188"/>
      <c r="F14" s="188"/>
      <c r="G14" s="188"/>
      <c r="H14" s="188"/>
      <c r="I14" s="188"/>
      <c r="J14" s="188"/>
      <c r="K14" s="188"/>
      <c r="L14" s="188"/>
      <c r="M14" s="188"/>
      <c r="N14" s="188"/>
      <c r="O14" s="188"/>
      <c r="P14" s="200"/>
      <c r="Q14" s="188"/>
      <c r="R14" s="188"/>
      <c r="S14" s="188"/>
      <c r="T14" s="188"/>
      <c r="U14" s="188"/>
      <c r="V14" s="188"/>
      <c r="W14" s="188"/>
      <c r="X14" s="188"/>
      <c r="Y14" s="188"/>
      <c r="Z14" s="188"/>
    </row>
    <row r="15" s="172" customFormat="1" ht="15.95" customHeight="1" spans="1:26">
      <c r="A15" s="243" t="s">
        <v>1442</v>
      </c>
      <c r="B15" s="184">
        <f t="shared" si="1"/>
        <v>0</v>
      </c>
      <c r="C15" s="188"/>
      <c r="D15" s="188"/>
      <c r="E15" s="188"/>
      <c r="F15" s="188"/>
      <c r="G15" s="188"/>
      <c r="H15" s="188"/>
      <c r="I15" s="188"/>
      <c r="J15" s="188"/>
      <c r="K15" s="188"/>
      <c r="L15" s="188"/>
      <c r="M15" s="188"/>
      <c r="N15" s="188"/>
      <c r="O15" s="188"/>
      <c r="P15" s="200"/>
      <c r="Q15" s="188"/>
      <c r="R15" s="188"/>
      <c r="S15" s="188"/>
      <c r="T15" s="188"/>
      <c r="U15" s="188"/>
      <c r="V15" s="188"/>
      <c r="W15" s="188"/>
      <c r="X15" s="188"/>
      <c r="Y15" s="188"/>
      <c r="Z15" s="188"/>
    </row>
    <row r="16" s="172" customFormat="1" ht="15.95" customHeight="1" spans="1:26">
      <c r="A16" s="243" t="s">
        <v>1443</v>
      </c>
      <c r="B16" s="184">
        <f t="shared" si="1"/>
        <v>0</v>
      </c>
      <c r="C16" s="188"/>
      <c r="D16" s="188"/>
      <c r="E16" s="188"/>
      <c r="F16" s="188"/>
      <c r="G16" s="188"/>
      <c r="H16" s="188"/>
      <c r="I16" s="188"/>
      <c r="J16" s="188"/>
      <c r="K16" s="188"/>
      <c r="L16" s="188"/>
      <c r="M16" s="188"/>
      <c r="N16" s="188"/>
      <c r="O16" s="188"/>
      <c r="P16" s="200"/>
      <c r="Q16" s="188"/>
      <c r="R16" s="188"/>
      <c r="S16" s="188"/>
      <c r="T16" s="188"/>
      <c r="U16" s="188"/>
      <c r="V16" s="188"/>
      <c r="W16" s="188"/>
      <c r="X16" s="188"/>
      <c r="Y16" s="188"/>
      <c r="Z16" s="188"/>
    </row>
    <row r="17" s="172" customFormat="1" ht="15.95" customHeight="1" spans="1:26">
      <c r="A17" s="243" t="s">
        <v>1444</v>
      </c>
      <c r="B17" s="184">
        <f t="shared" si="1"/>
        <v>0</v>
      </c>
      <c r="C17" s="188"/>
      <c r="D17" s="188"/>
      <c r="E17" s="188"/>
      <c r="F17" s="188"/>
      <c r="G17" s="188"/>
      <c r="H17" s="188"/>
      <c r="I17" s="188"/>
      <c r="J17" s="188"/>
      <c r="K17" s="188"/>
      <c r="L17" s="188"/>
      <c r="M17" s="188"/>
      <c r="N17" s="188"/>
      <c r="O17" s="188"/>
      <c r="P17" s="200"/>
      <c r="Q17" s="188"/>
      <c r="R17" s="188"/>
      <c r="S17" s="188"/>
      <c r="T17" s="188"/>
      <c r="U17" s="188"/>
      <c r="V17" s="188"/>
      <c r="W17" s="188"/>
      <c r="X17" s="188"/>
      <c r="Y17" s="188"/>
      <c r="Z17" s="188"/>
    </row>
    <row r="18" s="172" customFormat="1" ht="15.95" customHeight="1" spans="1:26">
      <c r="A18" s="243" t="s">
        <v>1445</v>
      </c>
      <c r="B18" s="184">
        <f t="shared" si="1"/>
        <v>0</v>
      </c>
      <c r="C18" s="188"/>
      <c r="D18" s="188"/>
      <c r="E18" s="188"/>
      <c r="F18" s="188"/>
      <c r="G18" s="188"/>
      <c r="H18" s="188"/>
      <c r="I18" s="188"/>
      <c r="J18" s="188"/>
      <c r="K18" s="188"/>
      <c r="L18" s="188"/>
      <c r="M18" s="188"/>
      <c r="N18" s="188"/>
      <c r="O18" s="188"/>
      <c r="P18" s="200"/>
      <c r="Q18" s="188"/>
      <c r="R18" s="188"/>
      <c r="S18" s="188"/>
      <c r="T18" s="188"/>
      <c r="U18" s="188"/>
      <c r="V18" s="188"/>
      <c r="W18" s="188"/>
      <c r="X18" s="188"/>
      <c r="Y18" s="188"/>
      <c r="Z18" s="188"/>
    </row>
    <row r="19" s="172" customFormat="1" ht="15.95" customHeight="1" spans="1:26">
      <c r="A19" s="243" t="s">
        <v>1446</v>
      </c>
      <c r="B19" s="184">
        <f t="shared" si="1"/>
        <v>0</v>
      </c>
      <c r="C19" s="188"/>
      <c r="D19" s="188"/>
      <c r="E19" s="188"/>
      <c r="F19" s="188"/>
      <c r="G19" s="188"/>
      <c r="H19" s="188"/>
      <c r="I19" s="188"/>
      <c r="J19" s="188"/>
      <c r="K19" s="188"/>
      <c r="L19" s="188"/>
      <c r="M19" s="188"/>
      <c r="N19" s="188"/>
      <c r="O19" s="188"/>
      <c r="P19" s="200"/>
      <c r="Q19" s="188"/>
      <c r="R19" s="188"/>
      <c r="S19" s="188"/>
      <c r="T19" s="188"/>
      <c r="U19" s="188"/>
      <c r="V19" s="188"/>
      <c r="W19" s="188"/>
      <c r="X19" s="188"/>
      <c r="Y19" s="188"/>
      <c r="Z19" s="188"/>
    </row>
    <row r="20" s="172" customFormat="1" ht="15.95" customHeight="1" spans="1:26">
      <c r="A20" s="243" t="s">
        <v>1447</v>
      </c>
      <c r="B20" s="184">
        <f t="shared" si="1"/>
        <v>0</v>
      </c>
      <c r="C20" s="188"/>
      <c r="D20" s="188"/>
      <c r="E20" s="188"/>
      <c r="F20" s="188"/>
      <c r="G20" s="188"/>
      <c r="H20" s="188"/>
      <c r="I20" s="188"/>
      <c r="J20" s="188"/>
      <c r="K20" s="188"/>
      <c r="L20" s="188"/>
      <c r="M20" s="188"/>
      <c r="N20" s="188"/>
      <c r="O20" s="188"/>
      <c r="P20" s="200"/>
      <c r="Q20" s="188"/>
      <c r="R20" s="188"/>
      <c r="S20" s="188"/>
      <c r="T20" s="188"/>
      <c r="U20" s="188"/>
      <c r="V20" s="188"/>
      <c r="W20" s="188"/>
      <c r="X20" s="188"/>
      <c r="Y20" s="188"/>
      <c r="Z20" s="188"/>
    </row>
    <row r="21" s="172" customFormat="1" ht="15.95" customHeight="1" spans="1:26">
      <c r="A21" s="243" t="s">
        <v>1448</v>
      </c>
      <c r="B21" s="184">
        <f t="shared" si="1"/>
        <v>0</v>
      </c>
      <c r="C21" s="188"/>
      <c r="D21" s="188"/>
      <c r="E21" s="188"/>
      <c r="F21" s="188"/>
      <c r="G21" s="188"/>
      <c r="H21" s="188"/>
      <c r="I21" s="188"/>
      <c r="J21" s="188"/>
      <c r="K21" s="188"/>
      <c r="L21" s="188"/>
      <c r="M21" s="188"/>
      <c r="N21" s="188"/>
      <c r="O21" s="188"/>
      <c r="P21" s="200"/>
      <c r="Q21" s="188"/>
      <c r="R21" s="188"/>
      <c r="S21" s="188"/>
      <c r="T21" s="188"/>
      <c r="U21" s="188"/>
      <c r="V21" s="188"/>
      <c r="W21" s="188"/>
      <c r="X21" s="188"/>
      <c r="Y21" s="188"/>
      <c r="Z21" s="188"/>
    </row>
    <row r="22" s="172" customFormat="1" ht="15.95" customHeight="1" spans="1:26">
      <c r="A22" s="244" t="s">
        <v>1449</v>
      </c>
      <c r="B22" s="184">
        <f>B23+B24</f>
        <v>288958</v>
      </c>
      <c r="C22" s="184">
        <f t="shared" ref="C22:Z22" si="5">C23+C24</f>
        <v>39228</v>
      </c>
      <c r="D22" s="184">
        <f t="shared" si="5"/>
        <v>0</v>
      </c>
      <c r="E22" s="184">
        <f t="shared" si="5"/>
        <v>570</v>
      </c>
      <c r="F22" s="184">
        <f t="shared" si="5"/>
        <v>9030</v>
      </c>
      <c r="G22" s="184">
        <f t="shared" si="5"/>
        <v>40880</v>
      </c>
      <c r="H22" s="184">
        <f t="shared" si="5"/>
        <v>10645</v>
      </c>
      <c r="I22" s="184">
        <f t="shared" si="5"/>
        <v>2054</v>
      </c>
      <c r="J22" s="184">
        <f t="shared" si="5"/>
        <v>42940</v>
      </c>
      <c r="K22" s="184">
        <f t="shared" si="5"/>
        <v>23800</v>
      </c>
      <c r="L22" s="184">
        <f t="shared" si="5"/>
        <v>2879</v>
      </c>
      <c r="M22" s="184">
        <f t="shared" si="5"/>
        <v>47275</v>
      </c>
      <c r="N22" s="184">
        <f t="shared" si="5"/>
        <v>26761</v>
      </c>
      <c r="O22" s="184">
        <f t="shared" si="5"/>
        <v>11930</v>
      </c>
      <c r="P22" s="184">
        <f t="shared" si="5"/>
        <v>1077</v>
      </c>
      <c r="Q22" s="184">
        <f t="shared" si="5"/>
        <v>660</v>
      </c>
      <c r="R22" s="184">
        <f t="shared" si="5"/>
        <v>10</v>
      </c>
      <c r="S22" s="184">
        <f t="shared" si="5"/>
        <v>0</v>
      </c>
      <c r="T22" s="184">
        <f t="shared" si="5"/>
        <v>2925</v>
      </c>
      <c r="U22" s="184">
        <f t="shared" si="5"/>
        <v>15120</v>
      </c>
      <c r="V22" s="184">
        <f t="shared" si="5"/>
        <v>1304</v>
      </c>
      <c r="W22" s="184">
        <f t="shared" si="5"/>
        <v>1847</v>
      </c>
      <c r="X22" s="184">
        <f t="shared" si="5"/>
        <v>5088</v>
      </c>
      <c r="Y22" s="184">
        <f t="shared" si="5"/>
        <v>0</v>
      </c>
      <c r="Z22" s="184">
        <f t="shared" si="5"/>
        <v>2935</v>
      </c>
    </row>
    <row r="23" s="172" customFormat="1" ht="15.95" customHeight="1" spans="1:26">
      <c r="A23" s="245" t="s">
        <v>1450</v>
      </c>
      <c r="B23" s="184">
        <f t="shared" si="1"/>
        <v>0</v>
      </c>
      <c r="C23" s="188"/>
      <c r="D23" s="188"/>
      <c r="E23" s="188"/>
      <c r="F23" s="188"/>
      <c r="G23" s="188"/>
      <c r="H23" s="188"/>
      <c r="I23" s="188"/>
      <c r="J23" s="188"/>
      <c r="K23" s="188"/>
      <c r="L23" s="188"/>
      <c r="M23" s="188"/>
      <c r="N23" s="188"/>
      <c r="O23" s="188"/>
      <c r="P23" s="200"/>
      <c r="Q23" s="188"/>
      <c r="R23" s="188"/>
      <c r="S23" s="188"/>
      <c r="T23" s="188"/>
      <c r="U23" s="188"/>
      <c r="V23" s="188"/>
      <c r="W23" s="188"/>
      <c r="X23" s="188"/>
      <c r="Y23" s="188"/>
      <c r="Z23" s="188"/>
    </row>
    <row r="24" s="172" customFormat="1" ht="15.95" customHeight="1" spans="1:26">
      <c r="A24" s="246" t="s">
        <v>1451</v>
      </c>
      <c r="B24" s="184">
        <f>SUM(B25:B33)</f>
        <v>288958</v>
      </c>
      <c r="C24" s="184">
        <f t="shared" ref="C24:Z24" si="6">SUM(C25:C33)</f>
        <v>39228</v>
      </c>
      <c r="D24" s="184">
        <f t="shared" si="6"/>
        <v>0</v>
      </c>
      <c r="E24" s="184">
        <f t="shared" si="6"/>
        <v>570</v>
      </c>
      <c r="F24" s="184">
        <f t="shared" si="6"/>
        <v>9030</v>
      </c>
      <c r="G24" s="184">
        <f t="shared" si="6"/>
        <v>40880</v>
      </c>
      <c r="H24" s="184">
        <f t="shared" si="6"/>
        <v>10645</v>
      </c>
      <c r="I24" s="184">
        <f t="shared" si="6"/>
        <v>2054</v>
      </c>
      <c r="J24" s="184">
        <f t="shared" si="6"/>
        <v>42940</v>
      </c>
      <c r="K24" s="184">
        <f t="shared" si="6"/>
        <v>23800</v>
      </c>
      <c r="L24" s="184">
        <f t="shared" si="6"/>
        <v>2879</v>
      </c>
      <c r="M24" s="184">
        <f t="shared" si="6"/>
        <v>47275</v>
      </c>
      <c r="N24" s="184">
        <f t="shared" si="6"/>
        <v>26761</v>
      </c>
      <c r="O24" s="184">
        <f t="shared" si="6"/>
        <v>11930</v>
      </c>
      <c r="P24" s="184">
        <f t="shared" si="6"/>
        <v>1077</v>
      </c>
      <c r="Q24" s="184">
        <f t="shared" si="6"/>
        <v>660</v>
      </c>
      <c r="R24" s="184">
        <f t="shared" si="6"/>
        <v>10</v>
      </c>
      <c r="S24" s="184">
        <f t="shared" si="6"/>
        <v>0</v>
      </c>
      <c r="T24" s="184">
        <f t="shared" si="6"/>
        <v>2925</v>
      </c>
      <c r="U24" s="184">
        <f t="shared" si="6"/>
        <v>15120</v>
      </c>
      <c r="V24" s="184">
        <f t="shared" si="6"/>
        <v>1304</v>
      </c>
      <c r="W24" s="184">
        <f t="shared" si="6"/>
        <v>1847</v>
      </c>
      <c r="X24" s="184">
        <f t="shared" si="6"/>
        <v>5088</v>
      </c>
      <c r="Y24" s="184">
        <f t="shared" si="6"/>
        <v>0</v>
      </c>
      <c r="Z24" s="184">
        <f t="shared" si="6"/>
        <v>2935</v>
      </c>
    </row>
    <row r="25" s="172" customFormat="1" ht="15.95" customHeight="1" spans="1:26">
      <c r="A25" s="245" t="s">
        <v>1452</v>
      </c>
      <c r="B25" s="184">
        <f t="shared" si="1"/>
        <v>0</v>
      </c>
      <c r="C25" s="188"/>
      <c r="D25" s="188"/>
      <c r="E25" s="188"/>
      <c r="F25" s="188"/>
      <c r="G25" s="188"/>
      <c r="H25" s="188"/>
      <c r="I25" s="188"/>
      <c r="J25" s="188"/>
      <c r="K25" s="188"/>
      <c r="L25" s="188"/>
      <c r="M25" s="188"/>
      <c r="N25" s="188"/>
      <c r="O25" s="188"/>
      <c r="P25" s="200"/>
      <c r="Q25" s="188"/>
      <c r="R25" s="188"/>
      <c r="S25" s="188"/>
      <c r="T25" s="188"/>
      <c r="U25" s="188"/>
      <c r="V25" s="188"/>
      <c r="W25" s="188"/>
      <c r="X25" s="188"/>
      <c r="Y25" s="188"/>
      <c r="Z25" s="188"/>
    </row>
    <row r="26" s="172" customFormat="1" ht="15.95" customHeight="1" spans="1:26">
      <c r="A26" s="245" t="s">
        <v>1453</v>
      </c>
      <c r="B26" s="184">
        <f t="shared" si="1"/>
        <v>0</v>
      </c>
      <c r="C26" s="188"/>
      <c r="D26" s="188"/>
      <c r="E26" s="188"/>
      <c r="F26" s="188"/>
      <c r="G26" s="188"/>
      <c r="H26" s="188"/>
      <c r="I26" s="188"/>
      <c r="J26" s="188"/>
      <c r="K26" s="188"/>
      <c r="L26" s="188"/>
      <c r="M26" s="188"/>
      <c r="N26" s="188"/>
      <c r="O26" s="188"/>
      <c r="P26" s="200"/>
      <c r="Q26" s="188"/>
      <c r="R26" s="188"/>
      <c r="S26" s="188"/>
      <c r="T26" s="188"/>
      <c r="U26" s="188"/>
      <c r="V26" s="188"/>
      <c r="W26" s="188"/>
      <c r="X26" s="188"/>
      <c r="Y26" s="188"/>
      <c r="Z26" s="188"/>
    </row>
    <row r="27" s="172" customFormat="1" ht="15.95" customHeight="1" spans="1:26">
      <c r="A27" s="245" t="s">
        <v>1454</v>
      </c>
      <c r="B27" s="184">
        <f t="shared" si="1"/>
        <v>0</v>
      </c>
      <c r="C27" s="188"/>
      <c r="D27" s="188"/>
      <c r="E27" s="188"/>
      <c r="F27" s="188"/>
      <c r="G27" s="188"/>
      <c r="H27" s="188"/>
      <c r="I27" s="188"/>
      <c r="J27" s="188"/>
      <c r="K27" s="188"/>
      <c r="L27" s="188"/>
      <c r="M27" s="188"/>
      <c r="N27" s="188"/>
      <c r="O27" s="188"/>
      <c r="P27" s="200"/>
      <c r="Q27" s="188"/>
      <c r="R27" s="188"/>
      <c r="S27" s="188"/>
      <c r="T27" s="188"/>
      <c r="U27" s="188"/>
      <c r="V27" s="188"/>
      <c r="W27" s="188"/>
      <c r="X27" s="188"/>
      <c r="Y27" s="188"/>
      <c r="Z27" s="188"/>
    </row>
    <row r="28" s="172" customFormat="1" ht="15.95" customHeight="1" spans="1:26">
      <c r="A28" s="245" t="s">
        <v>1455</v>
      </c>
      <c r="B28" s="184">
        <f t="shared" si="1"/>
        <v>0</v>
      </c>
      <c r="C28" s="188"/>
      <c r="D28" s="188"/>
      <c r="E28" s="188"/>
      <c r="F28" s="188"/>
      <c r="G28" s="188"/>
      <c r="H28" s="188"/>
      <c r="I28" s="188"/>
      <c r="J28" s="188"/>
      <c r="K28" s="188"/>
      <c r="L28" s="188"/>
      <c r="M28" s="188"/>
      <c r="N28" s="188"/>
      <c r="O28" s="188"/>
      <c r="P28" s="200"/>
      <c r="Q28" s="188"/>
      <c r="R28" s="188"/>
      <c r="S28" s="188"/>
      <c r="T28" s="188"/>
      <c r="U28" s="188"/>
      <c r="V28" s="188"/>
      <c r="W28" s="188"/>
      <c r="X28" s="188"/>
      <c r="Y28" s="188"/>
      <c r="Z28" s="188"/>
    </row>
    <row r="29" s="172" customFormat="1" ht="15.95" customHeight="1" spans="1:26">
      <c r="A29" s="245" t="s">
        <v>1456</v>
      </c>
      <c r="B29" s="184">
        <f t="shared" si="1"/>
        <v>288958</v>
      </c>
      <c r="C29" s="188">
        <v>39228</v>
      </c>
      <c r="D29" s="188"/>
      <c r="E29" s="188">
        <v>570</v>
      </c>
      <c r="F29" s="188">
        <v>9030</v>
      </c>
      <c r="G29" s="188">
        <v>40880</v>
      </c>
      <c r="H29" s="188">
        <v>10645</v>
      </c>
      <c r="I29" s="188">
        <v>2054</v>
      </c>
      <c r="J29" s="188">
        <v>42940</v>
      </c>
      <c r="K29" s="188">
        <v>23800</v>
      </c>
      <c r="L29" s="188">
        <v>2879</v>
      </c>
      <c r="M29" s="188">
        <v>47275</v>
      </c>
      <c r="N29" s="188">
        <v>26761</v>
      </c>
      <c r="O29" s="188">
        <v>11930</v>
      </c>
      <c r="P29" s="200">
        <v>1077</v>
      </c>
      <c r="Q29" s="188">
        <v>660</v>
      </c>
      <c r="R29" s="188">
        <v>10</v>
      </c>
      <c r="S29" s="188"/>
      <c r="T29" s="188">
        <v>2925</v>
      </c>
      <c r="U29" s="188">
        <v>15120</v>
      </c>
      <c r="V29" s="188">
        <v>1304</v>
      </c>
      <c r="W29" s="188">
        <v>1847</v>
      </c>
      <c r="X29" s="188">
        <v>5088</v>
      </c>
      <c r="Y29" s="188"/>
      <c r="Z29" s="188">
        <v>2935</v>
      </c>
    </row>
    <row r="30" spans="1:26">
      <c r="A30" s="247" t="s">
        <v>1457</v>
      </c>
      <c r="B30" s="184">
        <f t="shared" si="1"/>
        <v>0</v>
      </c>
      <c r="C30" s="194"/>
      <c r="D30" s="194"/>
      <c r="E30" s="194"/>
      <c r="F30" s="194"/>
      <c r="G30" s="194"/>
      <c r="H30" s="194"/>
      <c r="I30" s="194"/>
      <c r="J30" s="194"/>
      <c r="K30" s="194"/>
      <c r="L30" s="194"/>
      <c r="M30" s="194"/>
      <c r="N30" s="194"/>
      <c r="O30" s="194"/>
      <c r="P30" s="201"/>
      <c r="Q30" s="194"/>
      <c r="R30" s="194"/>
      <c r="S30" s="194"/>
      <c r="T30" s="194"/>
      <c r="U30" s="194"/>
      <c r="V30" s="194"/>
      <c r="W30" s="194"/>
      <c r="X30" s="194"/>
      <c r="Y30" s="194"/>
      <c r="Z30" s="194"/>
    </row>
    <row r="31" spans="1:26">
      <c r="A31" s="245" t="s">
        <v>1647</v>
      </c>
      <c r="B31" s="184">
        <f t="shared" si="1"/>
        <v>0</v>
      </c>
      <c r="C31" s="194"/>
      <c r="D31" s="194"/>
      <c r="E31" s="194"/>
      <c r="F31" s="194"/>
      <c r="G31" s="194"/>
      <c r="H31" s="194"/>
      <c r="I31" s="194"/>
      <c r="J31" s="194"/>
      <c r="K31" s="194"/>
      <c r="L31" s="194"/>
      <c r="M31" s="194"/>
      <c r="N31" s="194"/>
      <c r="O31" s="194"/>
      <c r="P31" s="201"/>
      <c r="Q31" s="194"/>
      <c r="R31" s="194"/>
      <c r="S31" s="194"/>
      <c r="T31" s="194"/>
      <c r="U31" s="194"/>
      <c r="V31" s="194"/>
      <c r="W31" s="194"/>
      <c r="X31" s="194"/>
      <c r="Y31" s="194"/>
      <c r="Z31" s="194"/>
    </row>
    <row r="32" spans="1:26">
      <c r="A32" s="247" t="s">
        <v>1459</v>
      </c>
      <c r="B32" s="184">
        <f t="shared" si="1"/>
        <v>0</v>
      </c>
      <c r="C32" s="194"/>
      <c r="D32" s="194"/>
      <c r="E32" s="194"/>
      <c r="F32" s="194"/>
      <c r="G32" s="194"/>
      <c r="H32" s="194"/>
      <c r="I32" s="194"/>
      <c r="J32" s="194"/>
      <c r="K32" s="194"/>
      <c r="L32" s="194"/>
      <c r="M32" s="194"/>
      <c r="N32" s="194"/>
      <c r="O32" s="194"/>
      <c r="P32" s="201"/>
      <c r="Q32" s="194"/>
      <c r="R32" s="194"/>
      <c r="S32" s="194"/>
      <c r="T32" s="194"/>
      <c r="U32" s="194"/>
      <c r="V32" s="194"/>
      <c r="W32" s="194"/>
      <c r="X32" s="194"/>
      <c r="Y32" s="194"/>
      <c r="Z32" s="194"/>
    </row>
    <row r="33" spans="1:26">
      <c r="A33" s="247" t="s">
        <v>1460</v>
      </c>
      <c r="B33" s="184">
        <f t="shared" si="1"/>
        <v>0</v>
      </c>
      <c r="C33" s="194"/>
      <c r="D33" s="194"/>
      <c r="E33" s="194"/>
      <c r="F33" s="194"/>
      <c r="G33" s="194"/>
      <c r="H33" s="194"/>
      <c r="I33" s="194"/>
      <c r="J33" s="194"/>
      <c r="K33" s="194"/>
      <c r="L33" s="194"/>
      <c r="M33" s="194"/>
      <c r="N33" s="194"/>
      <c r="O33" s="194"/>
      <c r="P33" s="201"/>
      <c r="Q33" s="194"/>
      <c r="R33" s="194"/>
      <c r="S33" s="194"/>
      <c r="T33" s="194"/>
      <c r="U33" s="194"/>
      <c r="V33" s="194"/>
      <c r="W33" s="194"/>
      <c r="X33" s="194"/>
      <c r="Y33" s="194"/>
      <c r="Z33" s="194"/>
    </row>
    <row r="34" ht="14.25" spans="1:26">
      <c r="A34" s="242" t="s">
        <v>1461</v>
      </c>
      <c r="B34" s="184">
        <f>B35+B36</f>
        <v>0</v>
      </c>
      <c r="C34" s="184">
        <f t="shared" ref="C34:Z34" si="7">C35+C36</f>
        <v>0</v>
      </c>
      <c r="D34" s="184">
        <f t="shared" si="7"/>
        <v>0</v>
      </c>
      <c r="E34" s="184">
        <f t="shared" si="7"/>
        <v>0</v>
      </c>
      <c r="F34" s="184">
        <f t="shared" si="7"/>
        <v>0</v>
      </c>
      <c r="G34" s="184">
        <f t="shared" si="7"/>
        <v>0</v>
      </c>
      <c r="H34" s="184">
        <f t="shared" si="7"/>
        <v>0</v>
      </c>
      <c r="I34" s="184">
        <f t="shared" si="7"/>
        <v>0</v>
      </c>
      <c r="J34" s="184">
        <f t="shared" si="7"/>
        <v>0</v>
      </c>
      <c r="K34" s="184">
        <f t="shared" si="7"/>
        <v>0</v>
      </c>
      <c r="L34" s="184">
        <f t="shared" si="7"/>
        <v>0</v>
      </c>
      <c r="M34" s="184">
        <f t="shared" si="7"/>
        <v>0</v>
      </c>
      <c r="N34" s="184">
        <f t="shared" si="7"/>
        <v>0</v>
      </c>
      <c r="O34" s="184">
        <f t="shared" si="7"/>
        <v>0</v>
      </c>
      <c r="P34" s="184">
        <f t="shared" si="7"/>
        <v>0</v>
      </c>
      <c r="Q34" s="184">
        <f t="shared" si="7"/>
        <v>0</v>
      </c>
      <c r="R34" s="184">
        <f t="shared" si="7"/>
        <v>0</v>
      </c>
      <c r="S34" s="184">
        <f t="shared" si="7"/>
        <v>0</v>
      </c>
      <c r="T34" s="184">
        <f t="shared" si="7"/>
        <v>0</v>
      </c>
      <c r="U34" s="184">
        <f t="shared" si="7"/>
        <v>0</v>
      </c>
      <c r="V34" s="184">
        <f t="shared" si="7"/>
        <v>0</v>
      </c>
      <c r="W34" s="184">
        <f t="shared" si="7"/>
        <v>0</v>
      </c>
      <c r="X34" s="184">
        <f t="shared" si="7"/>
        <v>0</v>
      </c>
      <c r="Y34" s="184">
        <f t="shared" si="7"/>
        <v>0</v>
      </c>
      <c r="Z34" s="184">
        <f t="shared" si="7"/>
        <v>0</v>
      </c>
    </row>
    <row r="35" spans="1:26">
      <c r="A35" s="243" t="s">
        <v>1462</v>
      </c>
      <c r="B35" s="184">
        <f t="shared" si="1"/>
        <v>0</v>
      </c>
      <c r="C35" s="194"/>
      <c r="D35" s="194"/>
      <c r="E35" s="194"/>
      <c r="F35" s="194"/>
      <c r="G35" s="194"/>
      <c r="H35" s="194"/>
      <c r="I35" s="194"/>
      <c r="J35" s="194"/>
      <c r="K35" s="194"/>
      <c r="L35" s="194"/>
      <c r="M35" s="194"/>
      <c r="N35" s="194"/>
      <c r="O35" s="194"/>
      <c r="P35" s="201"/>
      <c r="Q35" s="194"/>
      <c r="R35" s="194"/>
      <c r="S35" s="194"/>
      <c r="T35" s="194"/>
      <c r="U35" s="194"/>
      <c r="V35" s="194"/>
      <c r="W35" s="194"/>
      <c r="X35" s="194"/>
      <c r="Y35" s="194"/>
      <c r="Z35" s="194"/>
    </row>
    <row r="36" ht="14.25" spans="1:26">
      <c r="A36" s="198" t="s">
        <v>1463</v>
      </c>
      <c r="B36" s="184">
        <f>SUM(B37:B41)</f>
        <v>0</v>
      </c>
      <c r="C36" s="184">
        <f t="shared" ref="C36:Z36" si="8">SUM(C37:C41)</f>
        <v>0</v>
      </c>
      <c r="D36" s="184">
        <f t="shared" si="8"/>
        <v>0</v>
      </c>
      <c r="E36" s="184">
        <f t="shared" si="8"/>
        <v>0</v>
      </c>
      <c r="F36" s="184">
        <f t="shared" si="8"/>
        <v>0</v>
      </c>
      <c r="G36" s="184">
        <f t="shared" si="8"/>
        <v>0</v>
      </c>
      <c r="H36" s="184">
        <f t="shared" si="8"/>
        <v>0</v>
      </c>
      <c r="I36" s="184">
        <f t="shared" si="8"/>
        <v>0</v>
      </c>
      <c r="J36" s="184">
        <f t="shared" si="8"/>
        <v>0</v>
      </c>
      <c r="K36" s="184">
        <f t="shared" si="8"/>
        <v>0</v>
      </c>
      <c r="L36" s="184">
        <f t="shared" si="8"/>
        <v>0</v>
      </c>
      <c r="M36" s="184">
        <f t="shared" si="8"/>
        <v>0</v>
      </c>
      <c r="N36" s="184">
        <f t="shared" si="8"/>
        <v>0</v>
      </c>
      <c r="O36" s="184">
        <f t="shared" si="8"/>
        <v>0</v>
      </c>
      <c r="P36" s="184">
        <f t="shared" si="8"/>
        <v>0</v>
      </c>
      <c r="Q36" s="184">
        <f t="shared" si="8"/>
        <v>0</v>
      </c>
      <c r="R36" s="184">
        <f t="shared" si="8"/>
        <v>0</v>
      </c>
      <c r="S36" s="184">
        <f t="shared" si="8"/>
        <v>0</v>
      </c>
      <c r="T36" s="184">
        <f t="shared" si="8"/>
        <v>0</v>
      </c>
      <c r="U36" s="184">
        <f t="shared" si="8"/>
        <v>0</v>
      </c>
      <c r="V36" s="184">
        <f t="shared" si="8"/>
        <v>0</v>
      </c>
      <c r="W36" s="184">
        <f t="shared" si="8"/>
        <v>0</v>
      </c>
      <c r="X36" s="184">
        <f t="shared" si="8"/>
        <v>0</v>
      </c>
      <c r="Y36" s="184">
        <f t="shared" si="8"/>
        <v>0</v>
      </c>
      <c r="Z36" s="184">
        <f t="shared" si="8"/>
        <v>0</v>
      </c>
    </row>
    <row r="37" spans="1:26">
      <c r="A37" s="243" t="s">
        <v>1464</v>
      </c>
      <c r="B37" s="184">
        <f t="shared" si="1"/>
        <v>0</v>
      </c>
      <c r="C37" s="194"/>
      <c r="D37" s="194"/>
      <c r="E37" s="194"/>
      <c r="F37" s="194"/>
      <c r="G37" s="194"/>
      <c r="H37" s="194"/>
      <c r="I37" s="194"/>
      <c r="J37" s="194"/>
      <c r="K37" s="194"/>
      <c r="L37" s="194"/>
      <c r="M37" s="194"/>
      <c r="N37" s="194"/>
      <c r="O37" s="194"/>
      <c r="P37" s="201"/>
      <c r="Q37" s="194"/>
      <c r="R37" s="194"/>
      <c r="S37" s="194"/>
      <c r="T37" s="194"/>
      <c r="U37" s="194"/>
      <c r="V37" s="194"/>
      <c r="W37" s="194"/>
      <c r="X37" s="194"/>
      <c r="Y37" s="194"/>
      <c r="Z37" s="194"/>
    </row>
    <row r="38" spans="1:26">
      <c r="A38" s="243" t="s">
        <v>1465</v>
      </c>
      <c r="B38" s="184">
        <f t="shared" si="1"/>
        <v>0</v>
      </c>
      <c r="C38" s="194"/>
      <c r="D38" s="194"/>
      <c r="E38" s="194"/>
      <c r="F38" s="194"/>
      <c r="G38" s="194"/>
      <c r="H38" s="194"/>
      <c r="I38" s="194"/>
      <c r="J38" s="194"/>
      <c r="K38" s="194"/>
      <c r="L38" s="194"/>
      <c r="M38" s="194"/>
      <c r="N38" s="194"/>
      <c r="O38" s="194"/>
      <c r="P38" s="201"/>
      <c r="Q38" s="194"/>
      <c r="R38" s="194"/>
      <c r="S38" s="194"/>
      <c r="T38" s="194"/>
      <c r="U38" s="194"/>
      <c r="V38" s="194"/>
      <c r="W38" s="194"/>
      <c r="X38" s="194"/>
      <c r="Y38" s="194"/>
      <c r="Z38" s="194"/>
    </row>
    <row r="39" spans="1:26">
      <c r="A39" s="243" t="s">
        <v>1466</v>
      </c>
      <c r="B39" s="184">
        <f t="shared" si="1"/>
        <v>0</v>
      </c>
      <c r="C39" s="194"/>
      <c r="D39" s="194"/>
      <c r="E39" s="194"/>
      <c r="F39" s="194"/>
      <c r="G39" s="194"/>
      <c r="H39" s="194"/>
      <c r="I39" s="194"/>
      <c r="J39" s="194"/>
      <c r="K39" s="194"/>
      <c r="L39" s="194"/>
      <c r="M39" s="194"/>
      <c r="N39" s="194"/>
      <c r="O39" s="194"/>
      <c r="P39" s="201"/>
      <c r="Q39" s="194"/>
      <c r="R39" s="194"/>
      <c r="S39" s="194"/>
      <c r="T39" s="194"/>
      <c r="U39" s="194"/>
      <c r="V39" s="194"/>
      <c r="W39" s="194"/>
      <c r="X39" s="194"/>
      <c r="Y39" s="194"/>
      <c r="Z39" s="194"/>
    </row>
    <row r="40" spans="1:26">
      <c r="A40" s="243" t="s">
        <v>1467</v>
      </c>
      <c r="B40" s="184">
        <f t="shared" si="1"/>
        <v>0</v>
      </c>
      <c r="C40" s="194"/>
      <c r="D40" s="194"/>
      <c r="E40" s="194"/>
      <c r="F40" s="194"/>
      <c r="G40" s="194"/>
      <c r="H40" s="194"/>
      <c r="I40" s="194"/>
      <c r="J40" s="194"/>
      <c r="K40" s="194"/>
      <c r="L40" s="194"/>
      <c r="M40" s="194"/>
      <c r="N40" s="194"/>
      <c r="O40" s="194"/>
      <c r="P40" s="201"/>
      <c r="Q40" s="194"/>
      <c r="R40" s="194"/>
      <c r="S40" s="194"/>
      <c r="T40" s="194"/>
      <c r="U40" s="194"/>
      <c r="V40" s="194"/>
      <c r="W40" s="194"/>
      <c r="X40" s="194"/>
      <c r="Y40" s="194"/>
      <c r="Z40" s="194"/>
    </row>
    <row r="41" spans="1:26">
      <c r="A41" s="243" t="s">
        <v>1468</v>
      </c>
      <c r="B41" s="184">
        <f t="shared" si="1"/>
        <v>0</v>
      </c>
      <c r="C41" s="194"/>
      <c r="D41" s="194"/>
      <c r="E41" s="194"/>
      <c r="F41" s="194"/>
      <c r="G41" s="194"/>
      <c r="H41" s="194"/>
      <c r="I41" s="194"/>
      <c r="J41" s="194"/>
      <c r="K41" s="194"/>
      <c r="L41" s="194"/>
      <c r="M41" s="194"/>
      <c r="N41" s="194"/>
      <c r="O41" s="194"/>
      <c r="P41" s="201"/>
      <c r="Q41" s="194"/>
      <c r="R41" s="194"/>
      <c r="S41" s="194"/>
      <c r="T41" s="194"/>
      <c r="U41" s="194"/>
      <c r="V41" s="194"/>
      <c r="W41" s="194"/>
      <c r="X41" s="194"/>
      <c r="Y41" s="194"/>
      <c r="Z41" s="194"/>
    </row>
    <row r="42" ht="14.25" spans="1:26">
      <c r="A42" s="242" t="s">
        <v>1469</v>
      </c>
      <c r="B42" s="184">
        <f>B43+B44</f>
        <v>0</v>
      </c>
      <c r="C42" s="184">
        <f t="shared" ref="C42:Z42" si="9">C43+C44</f>
        <v>0</v>
      </c>
      <c r="D42" s="184">
        <f t="shared" si="9"/>
        <v>0</v>
      </c>
      <c r="E42" s="184">
        <f t="shared" si="9"/>
        <v>0</v>
      </c>
      <c r="F42" s="184">
        <f t="shared" si="9"/>
        <v>0</v>
      </c>
      <c r="G42" s="184">
        <f t="shared" si="9"/>
        <v>0</v>
      </c>
      <c r="H42" s="184">
        <f t="shared" si="9"/>
        <v>0</v>
      </c>
      <c r="I42" s="184">
        <f t="shared" si="9"/>
        <v>0</v>
      </c>
      <c r="J42" s="184">
        <f t="shared" si="9"/>
        <v>0</v>
      </c>
      <c r="K42" s="184">
        <f t="shared" si="9"/>
        <v>0</v>
      </c>
      <c r="L42" s="184">
        <f t="shared" si="9"/>
        <v>0</v>
      </c>
      <c r="M42" s="184">
        <f t="shared" si="9"/>
        <v>0</v>
      </c>
      <c r="N42" s="184">
        <f t="shared" si="9"/>
        <v>0</v>
      </c>
      <c r="O42" s="184">
        <f t="shared" si="9"/>
        <v>0</v>
      </c>
      <c r="P42" s="184">
        <f t="shared" si="9"/>
        <v>0</v>
      </c>
      <c r="Q42" s="184">
        <f t="shared" si="9"/>
        <v>0</v>
      </c>
      <c r="R42" s="184">
        <f t="shared" si="9"/>
        <v>0</v>
      </c>
      <c r="S42" s="184">
        <f t="shared" si="9"/>
        <v>0</v>
      </c>
      <c r="T42" s="184">
        <f t="shared" si="9"/>
        <v>0</v>
      </c>
      <c r="U42" s="184">
        <f t="shared" si="9"/>
        <v>0</v>
      </c>
      <c r="V42" s="184">
        <f t="shared" si="9"/>
        <v>0</v>
      </c>
      <c r="W42" s="184">
        <f t="shared" si="9"/>
        <v>0</v>
      </c>
      <c r="X42" s="184">
        <f t="shared" si="9"/>
        <v>0</v>
      </c>
      <c r="Y42" s="184">
        <f t="shared" si="9"/>
        <v>0</v>
      </c>
      <c r="Z42" s="184">
        <f t="shared" si="9"/>
        <v>0</v>
      </c>
    </row>
    <row r="43" spans="1:26">
      <c r="A43" s="243" t="s">
        <v>1648</v>
      </c>
      <c r="B43" s="184">
        <f t="shared" si="1"/>
        <v>0</v>
      </c>
      <c r="C43" s="194"/>
      <c r="D43" s="194"/>
      <c r="E43" s="194"/>
      <c r="F43" s="194"/>
      <c r="G43" s="194"/>
      <c r="H43" s="194"/>
      <c r="I43" s="194"/>
      <c r="J43" s="194"/>
      <c r="K43" s="194"/>
      <c r="L43" s="194"/>
      <c r="M43" s="194"/>
      <c r="N43" s="194"/>
      <c r="O43" s="194"/>
      <c r="P43" s="201"/>
      <c r="Q43" s="194"/>
      <c r="R43" s="194"/>
      <c r="S43" s="194"/>
      <c r="T43" s="194"/>
      <c r="U43" s="194"/>
      <c r="V43" s="194"/>
      <c r="W43" s="194"/>
      <c r="X43" s="194"/>
      <c r="Y43" s="194"/>
      <c r="Z43" s="194"/>
    </row>
    <row r="44" ht="14.25" spans="1:26">
      <c r="A44" s="198" t="s">
        <v>1471</v>
      </c>
      <c r="B44" s="184">
        <f>SUM(B45:B56)</f>
        <v>0</v>
      </c>
      <c r="C44" s="184">
        <f t="shared" ref="C44:Z44" si="10">SUM(C45:C56)</f>
        <v>0</v>
      </c>
      <c r="D44" s="184">
        <f t="shared" si="10"/>
        <v>0</v>
      </c>
      <c r="E44" s="184">
        <f t="shared" si="10"/>
        <v>0</v>
      </c>
      <c r="F44" s="184">
        <f t="shared" si="10"/>
        <v>0</v>
      </c>
      <c r="G44" s="184">
        <f t="shared" si="10"/>
        <v>0</v>
      </c>
      <c r="H44" s="184">
        <f t="shared" si="10"/>
        <v>0</v>
      </c>
      <c r="I44" s="184">
        <f t="shared" si="10"/>
        <v>0</v>
      </c>
      <c r="J44" s="184">
        <f t="shared" si="10"/>
        <v>0</v>
      </c>
      <c r="K44" s="184">
        <f t="shared" si="10"/>
        <v>0</v>
      </c>
      <c r="L44" s="184">
        <f t="shared" si="10"/>
        <v>0</v>
      </c>
      <c r="M44" s="184">
        <f t="shared" si="10"/>
        <v>0</v>
      </c>
      <c r="N44" s="184">
        <f t="shared" si="10"/>
        <v>0</v>
      </c>
      <c r="O44" s="184">
        <f t="shared" si="10"/>
        <v>0</v>
      </c>
      <c r="P44" s="184">
        <f t="shared" si="10"/>
        <v>0</v>
      </c>
      <c r="Q44" s="184">
        <f t="shared" si="10"/>
        <v>0</v>
      </c>
      <c r="R44" s="184">
        <f t="shared" si="10"/>
        <v>0</v>
      </c>
      <c r="S44" s="184">
        <f t="shared" si="10"/>
        <v>0</v>
      </c>
      <c r="T44" s="184">
        <f t="shared" si="10"/>
        <v>0</v>
      </c>
      <c r="U44" s="184">
        <f t="shared" si="10"/>
        <v>0</v>
      </c>
      <c r="V44" s="184">
        <f t="shared" si="10"/>
        <v>0</v>
      </c>
      <c r="W44" s="184">
        <f t="shared" si="10"/>
        <v>0</v>
      </c>
      <c r="X44" s="184">
        <f t="shared" si="10"/>
        <v>0</v>
      </c>
      <c r="Y44" s="184">
        <f t="shared" si="10"/>
        <v>0</v>
      </c>
      <c r="Z44" s="184">
        <f t="shared" si="10"/>
        <v>0</v>
      </c>
    </row>
    <row r="45" spans="1:26">
      <c r="A45" s="243" t="s">
        <v>1472</v>
      </c>
      <c r="B45" s="184">
        <f t="shared" si="1"/>
        <v>0</v>
      </c>
      <c r="C45" s="194"/>
      <c r="D45" s="194"/>
      <c r="E45" s="194"/>
      <c r="F45" s="194"/>
      <c r="G45" s="194"/>
      <c r="H45" s="194"/>
      <c r="I45" s="194"/>
      <c r="J45" s="194"/>
      <c r="K45" s="194"/>
      <c r="L45" s="194"/>
      <c r="M45" s="194"/>
      <c r="N45" s="194"/>
      <c r="O45" s="194"/>
      <c r="P45" s="201"/>
      <c r="Q45" s="194"/>
      <c r="R45" s="194"/>
      <c r="S45" s="194"/>
      <c r="T45" s="194"/>
      <c r="U45" s="194"/>
      <c r="V45" s="194"/>
      <c r="W45" s="194"/>
      <c r="X45" s="194"/>
      <c r="Y45" s="194"/>
      <c r="Z45" s="194"/>
    </row>
    <row r="46" spans="1:26">
      <c r="A46" s="243" t="s">
        <v>1473</v>
      </c>
      <c r="B46" s="184">
        <f t="shared" si="1"/>
        <v>0</v>
      </c>
      <c r="C46" s="194"/>
      <c r="D46" s="194"/>
      <c r="E46" s="194"/>
      <c r="F46" s="194"/>
      <c r="G46" s="194"/>
      <c r="H46" s="194"/>
      <c r="I46" s="194"/>
      <c r="J46" s="194"/>
      <c r="K46" s="194"/>
      <c r="L46" s="194"/>
      <c r="M46" s="194"/>
      <c r="N46" s="194"/>
      <c r="O46" s="194"/>
      <c r="P46" s="201"/>
      <c r="Q46" s="194"/>
      <c r="R46" s="194"/>
      <c r="S46" s="194"/>
      <c r="T46" s="194"/>
      <c r="U46" s="194"/>
      <c r="V46" s="194"/>
      <c r="W46" s="194"/>
      <c r="X46" s="194"/>
      <c r="Y46" s="194"/>
      <c r="Z46" s="194"/>
    </row>
    <row r="47" spans="1:26">
      <c r="A47" s="243" t="s">
        <v>1474</v>
      </c>
      <c r="B47" s="184">
        <f t="shared" si="1"/>
        <v>0</v>
      </c>
      <c r="C47" s="194"/>
      <c r="D47" s="194"/>
      <c r="E47" s="194"/>
      <c r="F47" s="194"/>
      <c r="G47" s="194"/>
      <c r="H47" s="194"/>
      <c r="I47" s="194"/>
      <c r="J47" s="194"/>
      <c r="K47" s="194"/>
      <c r="L47" s="194"/>
      <c r="M47" s="194"/>
      <c r="N47" s="194"/>
      <c r="O47" s="194"/>
      <c r="P47" s="201"/>
      <c r="Q47" s="194"/>
      <c r="R47" s="194"/>
      <c r="S47" s="194"/>
      <c r="T47" s="194"/>
      <c r="U47" s="194"/>
      <c r="V47" s="194"/>
      <c r="W47" s="194"/>
      <c r="X47" s="194"/>
      <c r="Y47" s="194"/>
      <c r="Z47" s="194"/>
    </row>
    <row r="48" spans="1:26">
      <c r="A48" s="243" t="s">
        <v>1475</v>
      </c>
      <c r="B48" s="184">
        <f t="shared" si="1"/>
        <v>0</v>
      </c>
      <c r="C48" s="194"/>
      <c r="D48" s="194"/>
      <c r="E48" s="194"/>
      <c r="F48" s="194"/>
      <c r="G48" s="194"/>
      <c r="H48" s="194"/>
      <c r="I48" s="194"/>
      <c r="J48" s="194"/>
      <c r="K48" s="194"/>
      <c r="L48" s="194"/>
      <c r="M48" s="194"/>
      <c r="N48" s="194"/>
      <c r="O48" s="194"/>
      <c r="P48" s="201"/>
      <c r="Q48" s="194"/>
      <c r="R48" s="194"/>
      <c r="S48" s="194"/>
      <c r="T48" s="194"/>
      <c r="U48" s="194"/>
      <c r="V48" s="194"/>
      <c r="W48" s="194"/>
      <c r="X48" s="194"/>
      <c r="Y48" s="194"/>
      <c r="Z48" s="194"/>
    </row>
    <row r="49" spans="1:26">
      <c r="A49" s="243" t="s">
        <v>1476</v>
      </c>
      <c r="B49" s="184">
        <f t="shared" si="1"/>
        <v>0</v>
      </c>
      <c r="C49" s="194"/>
      <c r="D49" s="194"/>
      <c r="E49" s="194"/>
      <c r="F49" s="194"/>
      <c r="G49" s="194"/>
      <c r="H49" s="194"/>
      <c r="I49" s="194"/>
      <c r="J49" s="194"/>
      <c r="K49" s="194"/>
      <c r="L49" s="194"/>
      <c r="M49" s="194"/>
      <c r="N49" s="194"/>
      <c r="O49" s="194"/>
      <c r="P49" s="201"/>
      <c r="Q49" s="194"/>
      <c r="R49" s="194"/>
      <c r="S49" s="194"/>
      <c r="T49" s="194"/>
      <c r="U49" s="194"/>
      <c r="V49" s="194"/>
      <c r="W49" s="194"/>
      <c r="X49" s="194"/>
      <c r="Y49" s="194"/>
      <c r="Z49" s="194"/>
    </row>
    <row r="50" spans="1:26">
      <c r="A50" s="243" t="s">
        <v>1477</v>
      </c>
      <c r="B50" s="184">
        <f t="shared" si="1"/>
        <v>0</v>
      </c>
      <c r="C50" s="194"/>
      <c r="D50" s="194"/>
      <c r="E50" s="194"/>
      <c r="F50" s="194"/>
      <c r="G50" s="194"/>
      <c r="H50" s="194"/>
      <c r="I50" s="194"/>
      <c r="J50" s="194"/>
      <c r="K50" s="194"/>
      <c r="L50" s="194"/>
      <c r="M50" s="194"/>
      <c r="N50" s="194"/>
      <c r="O50" s="194"/>
      <c r="P50" s="201"/>
      <c r="Q50" s="194"/>
      <c r="R50" s="194"/>
      <c r="S50" s="194"/>
      <c r="T50" s="194"/>
      <c r="U50" s="194"/>
      <c r="V50" s="194"/>
      <c r="W50" s="194"/>
      <c r="X50" s="194"/>
      <c r="Y50" s="194"/>
      <c r="Z50" s="194"/>
    </row>
    <row r="51" spans="1:26">
      <c r="A51" s="243" t="s">
        <v>1478</v>
      </c>
      <c r="B51" s="184">
        <f t="shared" si="1"/>
        <v>0</v>
      </c>
      <c r="C51" s="194"/>
      <c r="D51" s="194"/>
      <c r="E51" s="194"/>
      <c r="F51" s="194"/>
      <c r="G51" s="194"/>
      <c r="H51" s="194"/>
      <c r="I51" s="194"/>
      <c r="J51" s="194"/>
      <c r="K51" s="194"/>
      <c r="L51" s="194"/>
      <c r="M51" s="194"/>
      <c r="N51" s="194"/>
      <c r="O51" s="194"/>
      <c r="P51" s="201"/>
      <c r="Q51" s="194"/>
      <c r="R51" s="194"/>
      <c r="S51" s="194"/>
      <c r="T51" s="194"/>
      <c r="U51" s="194"/>
      <c r="V51" s="194"/>
      <c r="W51" s="194"/>
      <c r="X51" s="194"/>
      <c r="Y51" s="194"/>
      <c r="Z51" s="194"/>
    </row>
    <row r="52" spans="1:26">
      <c r="A52" s="243" t="s">
        <v>1479</v>
      </c>
      <c r="B52" s="184">
        <f t="shared" si="1"/>
        <v>0</v>
      </c>
      <c r="C52" s="194"/>
      <c r="D52" s="194"/>
      <c r="E52" s="194"/>
      <c r="F52" s="194"/>
      <c r="G52" s="194"/>
      <c r="H52" s="194"/>
      <c r="I52" s="194"/>
      <c r="J52" s="194"/>
      <c r="K52" s="194"/>
      <c r="L52" s="194"/>
      <c r="M52" s="194"/>
      <c r="N52" s="194"/>
      <c r="O52" s="194"/>
      <c r="P52" s="201"/>
      <c r="Q52" s="194"/>
      <c r="R52" s="194"/>
      <c r="S52" s="194"/>
      <c r="T52" s="194"/>
      <c r="U52" s="194"/>
      <c r="V52" s="194"/>
      <c r="W52" s="194"/>
      <c r="X52" s="194"/>
      <c r="Y52" s="194"/>
      <c r="Z52" s="194"/>
    </row>
    <row r="53" spans="1:26">
      <c r="A53" s="243" t="s">
        <v>1480</v>
      </c>
      <c r="B53" s="184">
        <f t="shared" si="1"/>
        <v>0</v>
      </c>
      <c r="C53" s="194"/>
      <c r="D53" s="194"/>
      <c r="E53" s="194"/>
      <c r="F53" s="194"/>
      <c r="G53" s="194"/>
      <c r="H53" s="194"/>
      <c r="I53" s="194"/>
      <c r="J53" s="194"/>
      <c r="K53" s="194"/>
      <c r="L53" s="194"/>
      <c r="M53" s="194"/>
      <c r="N53" s="194"/>
      <c r="O53" s="194"/>
      <c r="P53" s="201"/>
      <c r="Q53" s="194"/>
      <c r="R53" s="194"/>
      <c r="S53" s="194"/>
      <c r="T53" s="194"/>
      <c r="U53" s="194"/>
      <c r="V53" s="194"/>
      <c r="W53" s="194"/>
      <c r="X53" s="194"/>
      <c r="Y53" s="194"/>
      <c r="Z53" s="194"/>
    </row>
    <row r="54" spans="1:26">
      <c r="A54" s="243" t="s">
        <v>1481</v>
      </c>
      <c r="B54" s="184">
        <f t="shared" si="1"/>
        <v>0</v>
      </c>
      <c r="C54" s="194"/>
      <c r="D54" s="194"/>
      <c r="E54" s="194"/>
      <c r="F54" s="194"/>
      <c r="G54" s="194"/>
      <c r="H54" s="194"/>
      <c r="I54" s="194"/>
      <c r="J54" s="194"/>
      <c r="K54" s="194"/>
      <c r="L54" s="194"/>
      <c r="M54" s="194"/>
      <c r="N54" s="194"/>
      <c r="O54" s="194"/>
      <c r="P54" s="201"/>
      <c r="Q54" s="194"/>
      <c r="R54" s="194"/>
      <c r="S54" s="194"/>
      <c r="T54" s="194"/>
      <c r="U54" s="194"/>
      <c r="V54" s="194"/>
      <c r="W54" s="194"/>
      <c r="X54" s="194"/>
      <c r="Y54" s="194"/>
      <c r="Z54" s="194"/>
    </row>
    <row r="55" spans="1:26">
      <c r="A55" s="243" t="s">
        <v>1482</v>
      </c>
      <c r="B55" s="184">
        <f t="shared" si="1"/>
        <v>0</v>
      </c>
      <c r="C55" s="194"/>
      <c r="D55" s="194"/>
      <c r="E55" s="194"/>
      <c r="F55" s="194"/>
      <c r="G55" s="194"/>
      <c r="H55" s="194"/>
      <c r="I55" s="194"/>
      <c r="J55" s="194"/>
      <c r="K55" s="194"/>
      <c r="L55" s="194"/>
      <c r="M55" s="194"/>
      <c r="N55" s="194"/>
      <c r="O55" s="194"/>
      <c r="P55" s="201"/>
      <c r="Q55" s="194"/>
      <c r="R55" s="194"/>
      <c r="S55" s="194"/>
      <c r="T55" s="194"/>
      <c r="U55" s="194"/>
      <c r="V55" s="194"/>
      <c r="W55" s="194"/>
      <c r="X55" s="194"/>
      <c r="Y55" s="194"/>
      <c r="Z55" s="194"/>
    </row>
    <row r="56" spans="1:26">
      <c r="A56" s="243" t="s">
        <v>1483</v>
      </c>
      <c r="B56" s="184">
        <f t="shared" si="1"/>
        <v>0</v>
      </c>
      <c r="C56" s="194"/>
      <c r="D56" s="194"/>
      <c r="E56" s="194"/>
      <c r="F56" s="194"/>
      <c r="G56" s="194"/>
      <c r="H56" s="194"/>
      <c r="I56" s="194"/>
      <c r="J56" s="194"/>
      <c r="K56" s="194"/>
      <c r="L56" s="194"/>
      <c r="M56" s="194"/>
      <c r="N56" s="194"/>
      <c r="O56" s="194"/>
      <c r="P56" s="201"/>
      <c r="Q56" s="194"/>
      <c r="R56" s="194"/>
      <c r="S56" s="194"/>
      <c r="T56" s="194"/>
      <c r="U56" s="194"/>
      <c r="V56" s="194"/>
      <c r="W56" s="194"/>
      <c r="X56" s="194"/>
      <c r="Y56" s="194"/>
      <c r="Z56" s="194"/>
    </row>
    <row r="57" ht="14.25" spans="1:26">
      <c r="A57" s="242" t="s">
        <v>1484</v>
      </c>
      <c r="B57" s="184">
        <f>B58+B59</f>
        <v>0</v>
      </c>
      <c r="C57" s="184">
        <f t="shared" ref="C57:Z57" si="11">C58+C59</f>
        <v>0</v>
      </c>
      <c r="D57" s="184">
        <f t="shared" si="11"/>
        <v>0</v>
      </c>
      <c r="E57" s="184">
        <f t="shared" si="11"/>
        <v>0</v>
      </c>
      <c r="F57" s="184">
        <f t="shared" si="11"/>
        <v>0</v>
      </c>
      <c r="G57" s="184">
        <f t="shared" si="11"/>
        <v>0</v>
      </c>
      <c r="H57" s="184">
        <f t="shared" si="11"/>
        <v>0</v>
      </c>
      <c r="I57" s="184">
        <f t="shared" si="11"/>
        <v>0</v>
      </c>
      <c r="J57" s="184">
        <f t="shared" si="11"/>
        <v>0</v>
      </c>
      <c r="K57" s="184">
        <f t="shared" si="11"/>
        <v>0</v>
      </c>
      <c r="L57" s="184">
        <f t="shared" si="11"/>
        <v>0</v>
      </c>
      <c r="M57" s="184">
        <f t="shared" si="11"/>
        <v>0</v>
      </c>
      <c r="N57" s="184">
        <f t="shared" si="11"/>
        <v>0</v>
      </c>
      <c r="O57" s="184">
        <f t="shared" si="11"/>
        <v>0</v>
      </c>
      <c r="P57" s="184">
        <f t="shared" si="11"/>
        <v>0</v>
      </c>
      <c r="Q57" s="184">
        <f t="shared" si="11"/>
        <v>0</v>
      </c>
      <c r="R57" s="184">
        <f t="shared" si="11"/>
        <v>0</v>
      </c>
      <c r="S57" s="184">
        <f t="shared" si="11"/>
        <v>0</v>
      </c>
      <c r="T57" s="184">
        <f t="shared" si="11"/>
        <v>0</v>
      </c>
      <c r="U57" s="184">
        <f t="shared" si="11"/>
        <v>0</v>
      </c>
      <c r="V57" s="184">
        <f t="shared" si="11"/>
        <v>0</v>
      </c>
      <c r="W57" s="184">
        <f t="shared" si="11"/>
        <v>0</v>
      </c>
      <c r="X57" s="184">
        <f t="shared" si="11"/>
        <v>0</v>
      </c>
      <c r="Y57" s="184">
        <f t="shared" si="11"/>
        <v>0</v>
      </c>
      <c r="Z57" s="184">
        <f t="shared" si="11"/>
        <v>0</v>
      </c>
    </row>
    <row r="58" spans="1:26">
      <c r="A58" s="243" t="s">
        <v>1485</v>
      </c>
      <c r="B58" s="184">
        <f t="shared" si="1"/>
        <v>0</v>
      </c>
      <c r="C58" s="194"/>
      <c r="D58" s="194"/>
      <c r="E58" s="194"/>
      <c r="F58" s="194"/>
      <c r="G58" s="194"/>
      <c r="H58" s="194"/>
      <c r="I58" s="194"/>
      <c r="J58" s="194"/>
      <c r="K58" s="194"/>
      <c r="L58" s="194"/>
      <c r="M58" s="194"/>
      <c r="N58" s="194"/>
      <c r="O58" s="194"/>
      <c r="P58" s="201"/>
      <c r="Q58" s="194"/>
      <c r="R58" s="194"/>
      <c r="S58" s="194"/>
      <c r="T58" s="194"/>
      <c r="U58" s="194"/>
      <c r="V58" s="194"/>
      <c r="W58" s="194"/>
      <c r="X58" s="194"/>
      <c r="Y58" s="194"/>
      <c r="Z58" s="194"/>
    </row>
    <row r="59" ht="14.25" spans="1:26">
      <c r="A59" s="198" t="s">
        <v>1486</v>
      </c>
      <c r="B59" s="184">
        <f>SUM(B60:B71)</f>
        <v>0</v>
      </c>
      <c r="C59" s="184">
        <f t="shared" ref="C59:Z59" si="12">SUM(C60:C71)</f>
        <v>0</v>
      </c>
      <c r="D59" s="184">
        <f t="shared" si="12"/>
        <v>0</v>
      </c>
      <c r="E59" s="184">
        <f t="shared" si="12"/>
        <v>0</v>
      </c>
      <c r="F59" s="184">
        <f t="shared" si="12"/>
        <v>0</v>
      </c>
      <c r="G59" s="184">
        <f t="shared" si="12"/>
        <v>0</v>
      </c>
      <c r="H59" s="184">
        <f t="shared" si="12"/>
        <v>0</v>
      </c>
      <c r="I59" s="184">
        <f t="shared" si="12"/>
        <v>0</v>
      </c>
      <c r="J59" s="184">
        <f t="shared" si="12"/>
        <v>0</v>
      </c>
      <c r="K59" s="184">
        <f t="shared" si="12"/>
        <v>0</v>
      </c>
      <c r="L59" s="184">
        <f t="shared" si="12"/>
        <v>0</v>
      </c>
      <c r="M59" s="184">
        <f t="shared" si="12"/>
        <v>0</v>
      </c>
      <c r="N59" s="184">
        <f t="shared" si="12"/>
        <v>0</v>
      </c>
      <c r="O59" s="184">
        <f t="shared" si="12"/>
        <v>0</v>
      </c>
      <c r="P59" s="184">
        <f t="shared" si="12"/>
        <v>0</v>
      </c>
      <c r="Q59" s="184">
        <f t="shared" si="12"/>
        <v>0</v>
      </c>
      <c r="R59" s="184">
        <f t="shared" si="12"/>
        <v>0</v>
      </c>
      <c r="S59" s="184">
        <f t="shared" si="12"/>
        <v>0</v>
      </c>
      <c r="T59" s="184">
        <f t="shared" si="12"/>
        <v>0</v>
      </c>
      <c r="U59" s="184">
        <f t="shared" si="12"/>
        <v>0</v>
      </c>
      <c r="V59" s="184">
        <f t="shared" si="12"/>
        <v>0</v>
      </c>
      <c r="W59" s="184">
        <f t="shared" si="12"/>
        <v>0</v>
      </c>
      <c r="X59" s="184">
        <f t="shared" si="12"/>
        <v>0</v>
      </c>
      <c r="Y59" s="184">
        <f t="shared" si="12"/>
        <v>0</v>
      </c>
      <c r="Z59" s="184">
        <f t="shared" si="12"/>
        <v>0</v>
      </c>
    </row>
    <row r="60" spans="1:26">
      <c r="A60" s="243" t="s">
        <v>1487</v>
      </c>
      <c r="B60" s="184">
        <f t="shared" si="1"/>
        <v>0</v>
      </c>
      <c r="C60" s="194"/>
      <c r="D60" s="194"/>
      <c r="E60" s="194"/>
      <c r="F60" s="194"/>
      <c r="G60" s="194"/>
      <c r="H60" s="194"/>
      <c r="I60" s="194"/>
      <c r="J60" s="194"/>
      <c r="K60" s="194"/>
      <c r="L60" s="194"/>
      <c r="M60" s="194"/>
      <c r="N60" s="194"/>
      <c r="O60" s="194"/>
      <c r="P60" s="201"/>
      <c r="Q60" s="194"/>
      <c r="R60" s="194"/>
      <c r="S60" s="194"/>
      <c r="T60" s="194"/>
      <c r="U60" s="194"/>
      <c r="V60" s="194"/>
      <c r="W60" s="194"/>
      <c r="X60" s="194"/>
      <c r="Y60" s="194"/>
      <c r="Z60" s="194"/>
    </row>
    <row r="61" spans="1:26">
      <c r="A61" s="243" t="s">
        <v>1488</v>
      </c>
      <c r="B61" s="184">
        <f t="shared" si="1"/>
        <v>0</v>
      </c>
      <c r="C61" s="194"/>
      <c r="D61" s="194"/>
      <c r="E61" s="194"/>
      <c r="F61" s="194"/>
      <c r="G61" s="194"/>
      <c r="H61" s="194"/>
      <c r="I61" s="194"/>
      <c r="J61" s="194"/>
      <c r="K61" s="194"/>
      <c r="L61" s="194"/>
      <c r="M61" s="194"/>
      <c r="N61" s="194"/>
      <c r="O61" s="194"/>
      <c r="P61" s="201"/>
      <c r="Q61" s="194"/>
      <c r="R61" s="194"/>
      <c r="S61" s="194"/>
      <c r="T61" s="194"/>
      <c r="U61" s="194"/>
      <c r="V61" s="194"/>
      <c r="W61" s="194"/>
      <c r="X61" s="194"/>
      <c r="Y61" s="194"/>
      <c r="Z61" s="194"/>
    </row>
    <row r="62" spans="1:26">
      <c r="A62" s="243" t="s">
        <v>1489</v>
      </c>
      <c r="B62" s="184">
        <f t="shared" si="1"/>
        <v>0</v>
      </c>
      <c r="C62" s="194"/>
      <c r="D62" s="194"/>
      <c r="E62" s="194"/>
      <c r="F62" s="194"/>
      <c r="G62" s="194"/>
      <c r="H62" s="194"/>
      <c r="I62" s="194"/>
      <c r="J62" s="194"/>
      <c r="K62" s="194"/>
      <c r="L62" s="194"/>
      <c r="M62" s="194"/>
      <c r="N62" s="194"/>
      <c r="O62" s="194"/>
      <c r="P62" s="201"/>
      <c r="Q62" s="194"/>
      <c r="R62" s="194"/>
      <c r="S62" s="194"/>
      <c r="T62" s="194"/>
      <c r="U62" s="194"/>
      <c r="V62" s="194"/>
      <c r="W62" s="194"/>
      <c r="X62" s="194"/>
      <c r="Y62" s="194"/>
      <c r="Z62" s="194"/>
    </row>
    <row r="63" spans="1:26">
      <c r="A63" s="243" t="s">
        <v>1490</v>
      </c>
      <c r="B63" s="184">
        <f t="shared" si="1"/>
        <v>0</v>
      </c>
      <c r="C63" s="194"/>
      <c r="D63" s="194"/>
      <c r="E63" s="194"/>
      <c r="F63" s="194"/>
      <c r="G63" s="194"/>
      <c r="H63" s="194"/>
      <c r="I63" s="194"/>
      <c r="J63" s="194"/>
      <c r="K63" s="194"/>
      <c r="L63" s="194"/>
      <c r="M63" s="194"/>
      <c r="N63" s="194"/>
      <c r="O63" s="194"/>
      <c r="P63" s="201"/>
      <c r="Q63" s="194"/>
      <c r="R63" s="194"/>
      <c r="S63" s="194"/>
      <c r="T63" s="194"/>
      <c r="U63" s="194"/>
      <c r="V63" s="194"/>
      <c r="W63" s="194"/>
      <c r="X63" s="194"/>
      <c r="Y63" s="194"/>
      <c r="Z63" s="194"/>
    </row>
    <row r="64" spans="1:26">
      <c r="A64" s="243" t="s">
        <v>1491</v>
      </c>
      <c r="B64" s="184">
        <f t="shared" si="1"/>
        <v>0</v>
      </c>
      <c r="C64" s="194"/>
      <c r="D64" s="194"/>
      <c r="E64" s="194"/>
      <c r="F64" s="194"/>
      <c r="G64" s="194"/>
      <c r="H64" s="194"/>
      <c r="I64" s="194"/>
      <c r="J64" s="194"/>
      <c r="K64" s="194"/>
      <c r="L64" s="194"/>
      <c r="M64" s="194"/>
      <c r="N64" s="194"/>
      <c r="O64" s="194"/>
      <c r="P64" s="201"/>
      <c r="Q64" s="194"/>
      <c r="R64" s="194"/>
      <c r="S64" s="194"/>
      <c r="T64" s="194"/>
      <c r="U64" s="194"/>
      <c r="V64" s="194"/>
      <c r="W64" s="194"/>
      <c r="X64" s="194"/>
      <c r="Y64" s="194"/>
      <c r="Z64" s="194"/>
    </row>
    <row r="65" spans="1:26">
      <c r="A65" s="243" t="s">
        <v>1492</v>
      </c>
      <c r="B65" s="184">
        <f t="shared" si="1"/>
        <v>0</v>
      </c>
      <c r="C65" s="194"/>
      <c r="D65" s="194"/>
      <c r="E65" s="194"/>
      <c r="F65" s="194"/>
      <c r="G65" s="194"/>
      <c r="H65" s="194"/>
      <c r="I65" s="194"/>
      <c r="J65" s="194"/>
      <c r="K65" s="194"/>
      <c r="L65" s="194"/>
      <c r="M65" s="194"/>
      <c r="N65" s="194"/>
      <c r="O65" s="194"/>
      <c r="P65" s="201"/>
      <c r="Q65" s="194"/>
      <c r="R65" s="194"/>
      <c r="S65" s="194"/>
      <c r="T65" s="194"/>
      <c r="U65" s="194"/>
      <c r="V65" s="194"/>
      <c r="W65" s="194"/>
      <c r="X65" s="194"/>
      <c r="Y65" s="194"/>
      <c r="Z65" s="194"/>
    </row>
    <row r="66" spans="1:26">
      <c r="A66" s="243" t="s">
        <v>1493</v>
      </c>
      <c r="B66" s="184">
        <f t="shared" si="1"/>
        <v>0</v>
      </c>
      <c r="C66" s="194"/>
      <c r="D66" s="194"/>
      <c r="E66" s="194"/>
      <c r="F66" s="194"/>
      <c r="G66" s="194"/>
      <c r="H66" s="194"/>
      <c r="I66" s="194"/>
      <c r="J66" s="194"/>
      <c r="K66" s="194"/>
      <c r="L66" s="194"/>
      <c r="M66" s="194"/>
      <c r="N66" s="194"/>
      <c r="O66" s="194"/>
      <c r="P66" s="201"/>
      <c r="Q66" s="194"/>
      <c r="R66" s="194"/>
      <c r="S66" s="194"/>
      <c r="T66" s="194"/>
      <c r="U66" s="194"/>
      <c r="V66" s="194"/>
      <c r="W66" s="194"/>
      <c r="X66" s="194"/>
      <c r="Y66" s="194"/>
      <c r="Z66" s="194"/>
    </row>
    <row r="67" spans="1:26">
      <c r="A67" s="243" t="s">
        <v>1494</v>
      </c>
      <c r="B67" s="184">
        <f t="shared" si="1"/>
        <v>0</v>
      </c>
      <c r="C67" s="194"/>
      <c r="D67" s="194"/>
      <c r="E67" s="194"/>
      <c r="F67" s="194"/>
      <c r="G67" s="194"/>
      <c r="H67" s="194"/>
      <c r="I67" s="194"/>
      <c r="J67" s="194"/>
      <c r="K67" s="194"/>
      <c r="L67" s="194"/>
      <c r="M67" s="194"/>
      <c r="N67" s="194"/>
      <c r="O67" s="194"/>
      <c r="P67" s="201"/>
      <c r="Q67" s="194"/>
      <c r="R67" s="194"/>
      <c r="S67" s="194"/>
      <c r="T67" s="194"/>
      <c r="U67" s="194"/>
      <c r="V67" s="194"/>
      <c r="W67" s="194"/>
      <c r="X67" s="194"/>
      <c r="Y67" s="194"/>
      <c r="Z67" s="194"/>
    </row>
    <row r="68" spans="1:26">
      <c r="A68" s="243" t="s">
        <v>1495</v>
      </c>
      <c r="B68" s="184">
        <f t="shared" si="1"/>
        <v>0</v>
      </c>
      <c r="C68" s="194"/>
      <c r="D68" s="194"/>
      <c r="E68" s="194"/>
      <c r="F68" s="194"/>
      <c r="G68" s="194"/>
      <c r="H68" s="194"/>
      <c r="I68" s="194"/>
      <c r="J68" s="194"/>
      <c r="K68" s="194"/>
      <c r="L68" s="194"/>
      <c r="M68" s="194"/>
      <c r="N68" s="194"/>
      <c r="O68" s="194"/>
      <c r="P68" s="201"/>
      <c r="Q68" s="194"/>
      <c r="R68" s="194"/>
      <c r="S68" s="194"/>
      <c r="T68" s="194"/>
      <c r="U68" s="194"/>
      <c r="V68" s="194"/>
      <c r="W68" s="194"/>
      <c r="X68" s="194"/>
      <c r="Y68" s="194"/>
      <c r="Z68" s="194"/>
    </row>
    <row r="69" spans="1:26">
      <c r="A69" s="243" t="s">
        <v>1496</v>
      </c>
      <c r="B69" s="184">
        <f t="shared" si="1"/>
        <v>0</v>
      </c>
      <c r="C69" s="194"/>
      <c r="D69" s="194"/>
      <c r="E69" s="194"/>
      <c r="F69" s="194"/>
      <c r="G69" s="194"/>
      <c r="H69" s="194"/>
      <c r="I69" s="194"/>
      <c r="J69" s="194"/>
      <c r="K69" s="194"/>
      <c r="L69" s="194"/>
      <c r="M69" s="194"/>
      <c r="N69" s="194"/>
      <c r="O69" s="194"/>
      <c r="P69" s="201"/>
      <c r="Q69" s="194"/>
      <c r="R69" s="194"/>
      <c r="S69" s="194"/>
      <c r="T69" s="194"/>
      <c r="U69" s="194"/>
      <c r="V69" s="194"/>
      <c r="W69" s="194"/>
      <c r="X69" s="194"/>
      <c r="Y69" s="194"/>
      <c r="Z69" s="194"/>
    </row>
    <row r="70" spans="1:26">
      <c r="A70" s="243" t="s">
        <v>1497</v>
      </c>
      <c r="B70" s="184">
        <f t="shared" si="1"/>
        <v>0</v>
      </c>
      <c r="C70" s="194"/>
      <c r="D70" s="194"/>
      <c r="E70" s="194"/>
      <c r="F70" s="194"/>
      <c r="G70" s="194"/>
      <c r="H70" s="194"/>
      <c r="I70" s="194"/>
      <c r="J70" s="194"/>
      <c r="K70" s="194"/>
      <c r="L70" s="194"/>
      <c r="M70" s="194"/>
      <c r="N70" s="194"/>
      <c r="O70" s="194"/>
      <c r="P70" s="201"/>
      <c r="Q70" s="194"/>
      <c r="R70" s="194"/>
      <c r="S70" s="194"/>
      <c r="T70" s="194"/>
      <c r="U70" s="194"/>
      <c r="V70" s="194"/>
      <c r="W70" s="194"/>
      <c r="X70" s="194"/>
      <c r="Y70" s="194"/>
      <c r="Z70" s="194"/>
    </row>
    <row r="71" spans="1:26">
      <c r="A71" s="243" t="s">
        <v>1498</v>
      </c>
      <c r="B71" s="184">
        <f t="shared" si="1"/>
        <v>0</v>
      </c>
      <c r="C71" s="194"/>
      <c r="D71" s="194"/>
      <c r="E71" s="194"/>
      <c r="F71" s="194"/>
      <c r="G71" s="194"/>
      <c r="H71" s="194"/>
      <c r="I71" s="194"/>
      <c r="J71" s="194"/>
      <c r="K71" s="194"/>
      <c r="L71" s="194"/>
      <c r="M71" s="194"/>
      <c r="N71" s="194"/>
      <c r="O71" s="194"/>
      <c r="P71" s="201"/>
      <c r="Q71" s="194"/>
      <c r="R71" s="194"/>
      <c r="S71" s="194"/>
      <c r="T71" s="194"/>
      <c r="U71" s="194"/>
      <c r="V71" s="194"/>
      <c r="W71" s="194"/>
      <c r="X71" s="194"/>
      <c r="Y71" s="194"/>
      <c r="Z71" s="194"/>
    </row>
    <row r="72" ht="14.25" spans="1:26">
      <c r="A72" s="253" t="s">
        <v>1649</v>
      </c>
      <c r="B72" s="184">
        <f>B73+B74</f>
        <v>0</v>
      </c>
      <c r="C72" s="184">
        <f t="shared" ref="C72:Z72" si="13">C73+C74</f>
        <v>0</v>
      </c>
      <c r="D72" s="184">
        <f t="shared" si="13"/>
        <v>0</v>
      </c>
      <c r="E72" s="184">
        <f t="shared" si="13"/>
        <v>0</v>
      </c>
      <c r="F72" s="184">
        <f t="shared" si="13"/>
        <v>0</v>
      </c>
      <c r="G72" s="184">
        <f t="shared" si="13"/>
        <v>0</v>
      </c>
      <c r="H72" s="184">
        <f t="shared" si="13"/>
        <v>0</v>
      </c>
      <c r="I72" s="184">
        <f t="shared" si="13"/>
        <v>0</v>
      </c>
      <c r="J72" s="184">
        <f t="shared" si="13"/>
        <v>0</v>
      </c>
      <c r="K72" s="184">
        <f t="shared" si="13"/>
        <v>0</v>
      </c>
      <c r="L72" s="184">
        <f t="shared" si="13"/>
        <v>0</v>
      </c>
      <c r="M72" s="184">
        <f t="shared" si="13"/>
        <v>0</v>
      </c>
      <c r="N72" s="184">
        <f t="shared" si="13"/>
        <v>0</v>
      </c>
      <c r="O72" s="184">
        <f t="shared" si="13"/>
        <v>0</v>
      </c>
      <c r="P72" s="184">
        <f t="shared" si="13"/>
        <v>0</v>
      </c>
      <c r="Q72" s="184">
        <f t="shared" si="13"/>
        <v>0</v>
      </c>
      <c r="R72" s="184">
        <f t="shared" si="13"/>
        <v>0</v>
      </c>
      <c r="S72" s="184">
        <f t="shared" si="13"/>
        <v>0</v>
      </c>
      <c r="T72" s="184">
        <f t="shared" si="13"/>
        <v>0</v>
      </c>
      <c r="U72" s="184">
        <f t="shared" si="13"/>
        <v>0</v>
      </c>
      <c r="V72" s="184">
        <f t="shared" si="13"/>
        <v>0</v>
      </c>
      <c r="W72" s="184">
        <f t="shared" si="13"/>
        <v>0</v>
      </c>
      <c r="X72" s="184">
        <f t="shared" si="13"/>
        <v>0</v>
      </c>
      <c r="Y72" s="184">
        <f t="shared" si="13"/>
        <v>0</v>
      </c>
      <c r="Z72" s="184">
        <f t="shared" si="13"/>
        <v>0</v>
      </c>
    </row>
    <row r="73" spans="1:26">
      <c r="A73" s="254" t="s">
        <v>1500</v>
      </c>
      <c r="B73" s="184">
        <f t="shared" ref="B73:B135" si="14">SUM(C73:Z73)</f>
        <v>0</v>
      </c>
      <c r="C73" s="194"/>
      <c r="D73" s="194"/>
      <c r="E73" s="194"/>
      <c r="F73" s="194"/>
      <c r="G73" s="194"/>
      <c r="H73" s="194"/>
      <c r="I73" s="194"/>
      <c r="J73" s="194"/>
      <c r="K73" s="194"/>
      <c r="L73" s="194"/>
      <c r="M73" s="194"/>
      <c r="N73" s="194"/>
      <c r="O73" s="194"/>
      <c r="P73" s="201"/>
      <c r="Q73" s="194"/>
      <c r="R73" s="194"/>
      <c r="S73" s="194"/>
      <c r="T73" s="194"/>
      <c r="U73" s="194"/>
      <c r="V73" s="194"/>
      <c r="W73" s="194"/>
      <c r="X73" s="194"/>
      <c r="Y73" s="194"/>
      <c r="Z73" s="194"/>
    </row>
    <row r="74" ht="14.25" spans="1:26">
      <c r="A74" s="255" t="s">
        <v>1501</v>
      </c>
      <c r="B74" s="184">
        <f>SUM(B75:B83)</f>
        <v>0</v>
      </c>
      <c r="C74" s="184">
        <f t="shared" ref="C74:Z74" si="15">SUM(C75:C83)</f>
        <v>0</v>
      </c>
      <c r="D74" s="184">
        <f t="shared" si="15"/>
        <v>0</v>
      </c>
      <c r="E74" s="184">
        <f t="shared" si="15"/>
        <v>0</v>
      </c>
      <c r="F74" s="184">
        <f t="shared" si="15"/>
        <v>0</v>
      </c>
      <c r="G74" s="184">
        <f t="shared" si="15"/>
        <v>0</v>
      </c>
      <c r="H74" s="184">
        <f t="shared" si="15"/>
        <v>0</v>
      </c>
      <c r="I74" s="184">
        <f t="shared" si="15"/>
        <v>0</v>
      </c>
      <c r="J74" s="184">
        <f t="shared" si="15"/>
        <v>0</v>
      </c>
      <c r="K74" s="184">
        <f t="shared" si="15"/>
        <v>0</v>
      </c>
      <c r="L74" s="184">
        <f t="shared" si="15"/>
        <v>0</v>
      </c>
      <c r="M74" s="184">
        <f t="shared" si="15"/>
        <v>0</v>
      </c>
      <c r="N74" s="184">
        <f t="shared" si="15"/>
        <v>0</v>
      </c>
      <c r="O74" s="184">
        <f t="shared" si="15"/>
        <v>0</v>
      </c>
      <c r="P74" s="184">
        <f t="shared" si="15"/>
        <v>0</v>
      </c>
      <c r="Q74" s="184">
        <f t="shared" si="15"/>
        <v>0</v>
      </c>
      <c r="R74" s="184">
        <f t="shared" si="15"/>
        <v>0</v>
      </c>
      <c r="S74" s="184">
        <f t="shared" si="15"/>
        <v>0</v>
      </c>
      <c r="T74" s="184">
        <f t="shared" si="15"/>
        <v>0</v>
      </c>
      <c r="U74" s="184">
        <f t="shared" si="15"/>
        <v>0</v>
      </c>
      <c r="V74" s="184">
        <f t="shared" si="15"/>
        <v>0</v>
      </c>
      <c r="W74" s="184">
        <f t="shared" si="15"/>
        <v>0</v>
      </c>
      <c r="X74" s="184">
        <f t="shared" si="15"/>
        <v>0</v>
      </c>
      <c r="Y74" s="184">
        <f t="shared" si="15"/>
        <v>0</v>
      </c>
      <c r="Z74" s="184">
        <f t="shared" si="15"/>
        <v>0</v>
      </c>
    </row>
    <row r="75" spans="1:26">
      <c r="A75" s="254" t="s">
        <v>1650</v>
      </c>
      <c r="B75" s="184">
        <f t="shared" si="14"/>
        <v>0</v>
      </c>
      <c r="C75" s="194"/>
      <c r="D75" s="194"/>
      <c r="E75" s="194"/>
      <c r="F75" s="194"/>
      <c r="G75" s="194"/>
      <c r="H75" s="194"/>
      <c r="I75" s="194"/>
      <c r="J75" s="194"/>
      <c r="K75" s="194"/>
      <c r="L75" s="194"/>
      <c r="M75" s="194"/>
      <c r="N75" s="194"/>
      <c r="O75" s="194"/>
      <c r="P75" s="201"/>
      <c r="Q75" s="194"/>
      <c r="R75" s="194"/>
      <c r="S75" s="194"/>
      <c r="T75" s="194"/>
      <c r="U75" s="194"/>
      <c r="V75" s="194"/>
      <c r="W75" s="194"/>
      <c r="X75" s="194"/>
      <c r="Y75" s="194"/>
      <c r="Z75" s="194"/>
    </row>
    <row r="76" spans="1:26">
      <c r="A76" s="254" t="s">
        <v>1651</v>
      </c>
      <c r="B76" s="184">
        <f t="shared" si="14"/>
        <v>0</v>
      </c>
      <c r="C76" s="194"/>
      <c r="D76" s="194"/>
      <c r="E76" s="194"/>
      <c r="F76" s="194"/>
      <c r="G76" s="194"/>
      <c r="H76" s="194"/>
      <c r="I76" s="194"/>
      <c r="J76" s="194"/>
      <c r="K76" s="194"/>
      <c r="L76" s="194"/>
      <c r="M76" s="194"/>
      <c r="N76" s="194"/>
      <c r="O76" s="194"/>
      <c r="P76" s="201"/>
      <c r="Q76" s="194"/>
      <c r="R76" s="194"/>
      <c r="S76" s="194"/>
      <c r="T76" s="194"/>
      <c r="U76" s="194"/>
      <c r="V76" s="194"/>
      <c r="W76" s="194"/>
      <c r="X76" s="194"/>
      <c r="Y76" s="194"/>
      <c r="Z76" s="194"/>
    </row>
    <row r="77" spans="1:26">
      <c r="A77" s="254" t="s">
        <v>1652</v>
      </c>
      <c r="B77" s="184">
        <f t="shared" si="14"/>
        <v>0</v>
      </c>
      <c r="C77" s="194"/>
      <c r="D77" s="194"/>
      <c r="E77" s="194"/>
      <c r="F77" s="194"/>
      <c r="G77" s="194"/>
      <c r="H77" s="194"/>
      <c r="I77" s="194"/>
      <c r="J77" s="194"/>
      <c r="K77" s="194"/>
      <c r="L77" s="194"/>
      <c r="M77" s="194"/>
      <c r="N77" s="194"/>
      <c r="O77" s="194"/>
      <c r="P77" s="201"/>
      <c r="Q77" s="194"/>
      <c r="R77" s="194"/>
      <c r="S77" s="194"/>
      <c r="T77" s="194"/>
      <c r="U77" s="194"/>
      <c r="V77" s="194"/>
      <c r="W77" s="194"/>
      <c r="X77" s="194"/>
      <c r="Y77" s="194"/>
      <c r="Z77" s="194"/>
    </row>
    <row r="78" spans="1:26">
      <c r="A78" s="254" t="s">
        <v>1653</v>
      </c>
      <c r="B78" s="184">
        <f t="shared" si="14"/>
        <v>0</v>
      </c>
      <c r="C78" s="194"/>
      <c r="D78" s="194"/>
      <c r="E78" s="194"/>
      <c r="F78" s="194"/>
      <c r="G78" s="194"/>
      <c r="H78" s="194"/>
      <c r="I78" s="194"/>
      <c r="J78" s="194"/>
      <c r="K78" s="194"/>
      <c r="L78" s="194"/>
      <c r="M78" s="194"/>
      <c r="N78" s="194"/>
      <c r="O78" s="194"/>
      <c r="P78" s="201"/>
      <c r="Q78" s="194"/>
      <c r="R78" s="194"/>
      <c r="S78" s="194"/>
      <c r="T78" s="194"/>
      <c r="U78" s="194"/>
      <c r="V78" s="194"/>
      <c r="W78" s="194"/>
      <c r="X78" s="194"/>
      <c r="Y78" s="194"/>
      <c r="Z78" s="194"/>
    </row>
    <row r="79" spans="1:26">
      <c r="A79" s="254" t="s">
        <v>1654</v>
      </c>
      <c r="B79" s="184">
        <f t="shared" si="14"/>
        <v>0</v>
      </c>
      <c r="C79" s="194"/>
      <c r="D79" s="194"/>
      <c r="E79" s="194"/>
      <c r="F79" s="194"/>
      <c r="G79" s="194"/>
      <c r="H79" s="194"/>
      <c r="I79" s="194"/>
      <c r="J79" s="194"/>
      <c r="K79" s="194"/>
      <c r="L79" s="194"/>
      <c r="M79" s="194"/>
      <c r="N79" s="194"/>
      <c r="O79" s="194"/>
      <c r="P79" s="201"/>
      <c r="Q79" s="194"/>
      <c r="R79" s="194"/>
      <c r="S79" s="194"/>
      <c r="T79" s="194"/>
      <c r="U79" s="194"/>
      <c r="V79" s="194"/>
      <c r="W79" s="194"/>
      <c r="X79" s="194"/>
      <c r="Y79" s="194"/>
      <c r="Z79" s="194"/>
    </row>
    <row r="80" spans="1:26">
      <c r="A80" s="254" t="s">
        <v>1655</v>
      </c>
      <c r="B80" s="184">
        <f t="shared" si="14"/>
        <v>0</v>
      </c>
      <c r="C80" s="194"/>
      <c r="D80" s="194"/>
      <c r="E80" s="194"/>
      <c r="F80" s="194"/>
      <c r="G80" s="194"/>
      <c r="H80" s="194"/>
      <c r="I80" s="194"/>
      <c r="J80" s="194"/>
      <c r="K80" s="194"/>
      <c r="L80" s="194"/>
      <c r="M80" s="194"/>
      <c r="N80" s="194"/>
      <c r="O80" s="194"/>
      <c r="P80" s="201"/>
      <c r="Q80" s="194"/>
      <c r="R80" s="194"/>
      <c r="S80" s="194"/>
      <c r="T80" s="194"/>
      <c r="U80" s="194"/>
      <c r="V80" s="194"/>
      <c r="W80" s="194"/>
      <c r="X80" s="194"/>
      <c r="Y80" s="194"/>
      <c r="Z80" s="194"/>
    </row>
    <row r="81" spans="1:26">
      <c r="A81" s="254" t="s">
        <v>1656</v>
      </c>
      <c r="B81" s="184">
        <f t="shared" si="14"/>
        <v>0</v>
      </c>
      <c r="C81" s="194"/>
      <c r="D81" s="194"/>
      <c r="E81" s="194"/>
      <c r="F81" s="194"/>
      <c r="G81" s="194"/>
      <c r="H81" s="194"/>
      <c r="I81" s="194"/>
      <c r="J81" s="194"/>
      <c r="K81" s="194"/>
      <c r="L81" s="194"/>
      <c r="M81" s="194"/>
      <c r="N81" s="194"/>
      <c r="O81" s="194"/>
      <c r="P81" s="201"/>
      <c r="Q81" s="194"/>
      <c r="R81" s="194"/>
      <c r="S81" s="194"/>
      <c r="T81" s="194"/>
      <c r="U81" s="194"/>
      <c r="V81" s="194"/>
      <c r="W81" s="194"/>
      <c r="X81" s="194"/>
      <c r="Y81" s="194"/>
      <c r="Z81" s="194"/>
    </row>
    <row r="82" spans="1:26">
      <c r="A82" s="254" t="s">
        <v>1657</v>
      </c>
      <c r="B82" s="184">
        <f t="shared" si="14"/>
        <v>0</v>
      </c>
      <c r="C82" s="194"/>
      <c r="D82" s="194"/>
      <c r="E82" s="194"/>
      <c r="F82" s="194"/>
      <c r="G82" s="194"/>
      <c r="H82" s="194"/>
      <c r="I82" s="194"/>
      <c r="J82" s="194"/>
      <c r="K82" s="194"/>
      <c r="L82" s="194"/>
      <c r="M82" s="194"/>
      <c r="N82" s="194"/>
      <c r="O82" s="194"/>
      <c r="P82" s="201"/>
      <c r="Q82" s="194"/>
      <c r="R82" s="194"/>
      <c r="S82" s="194"/>
      <c r="T82" s="194"/>
      <c r="U82" s="194"/>
      <c r="V82" s="194"/>
      <c r="W82" s="194"/>
      <c r="X82" s="194"/>
      <c r="Y82" s="194"/>
      <c r="Z82" s="194"/>
    </row>
    <row r="83" spans="1:26">
      <c r="A83" s="254" t="s">
        <v>1658</v>
      </c>
      <c r="B83" s="184">
        <f t="shared" si="14"/>
        <v>0</v>
      </c>
      <c r="C83" s="194"/>
      <c r="D83" s="194"/>
      <c r="E83" s="194"/>
      <c r="F83" s="194"/>
      <c r="G83" s="194"/>
      <c r="H83" s="194"/>
      <c r="I83" s="194"/>
      <c r="J83" s="194"/>
      <c r="K83" s="194"/>
      <c r="L83" s="194"/>
      <c r="M83" s="194"/>
      <c r="N83" s="194"/>
      <c r="O83" s="194"/>
      <c r="P83" s="201"/>
      <c r="Q83" s="194"/>
      <c r="R83" s="194"/>
      <c r="S83" s="194"/>
      <c r="T83" s="194"/>
      <c r="U83" s="194"/>
      <c r="V83" s="194"/>
      <c r="W83" s="194"/>
      <c r="X83" s="194"/>
      <c r="Y83" s="194"/>
      <c r="Z83" s="194"/>
    </row>
    <row r="84" ht="14.25" spans="1:26">
      <c r="A84" s="256" t="s">
        <v>1511</v>
      </c>
      <c r="B84" s="184">
        <f>B85+B86</f>
        <v>0</v>
      </c>
      <c r="C84" s="184">
        <f t="shared" ref="C84:Z84" si="16">C85+C86</f>
        <v>0</v>
      </c>
      <c r="D84" s="184">
        <f t="shared" si="16"/>
        <v>0</v>
      </c>
      <c r="E84" s="184">
        <f t="shared" si="16"/>
        <v>0</v>
      </c>
      <c r="F84" s="184">
        <f t="shared" si="16"/>
        <v>0</v>
      </c>
      <c r="G84" s="184">
        <f t="shared" si="16"/>
        <v>0</v>
      </c>
      <c r="H84" s="184">
        <f t="shared" si="16"/>
        <v>0</v>
      </c>
      <c r="I84" s="184">
        <f t="shared" si="16"/>
        <v>0</v>
      </c>
      <c r="J84" s="184">
        <f t="shared" si="16"/>
        <v>0</v>
      </c>
      <c r="K84" s="184">
        <f t="shared" si="16"/>
        <v>0</v>
      </c>
      <c r="L84" s="184">
        <f t="shared" si="16"/>
        <v>0</v>
      </c>
      <c r="M84" s="184">
        <f t="shared" si="16"/>
        <v>0</v>
      </c>
      <c r="N84" s="184">
        <f t="shared" si="16"/>
        <v>0</v>
      </c>
      <c r="O84" s="184">
        <f t="shared" si="16"/>
        <v>0</v>
      </c>
      <c r="P84" s="184">
        <f t="shared" si="16"/>
        <v>0</v>
      </c>
      <c r="Q84" s="184">
        <f t="shared" si="16"/>
        <v>0</v>
      </c>
      <c r="R84" s="184">
        <f t="shared" si="16"/>
        <v>0</v>
      </c>
      <c r="S84" s="184">
        <f t="shared" si="16"/>
        <v>0</v>
      </c>
      <c r="T84" s="184">
        <f t="shared" si="16"/>
        <v>0</v>
      </c>
      <c r="U84" s="184">
        <f t="shared" si="16"/>
        <v>0</v>
      </c>
      <c r="V84" s="184">
        <f t="shared" si="16"/>
        <v>0</v>
      </c>
      <c r="W84" s="184">
        <f t="shared" si="16"/>
        <v>0</v>
      </c>
      <c r="X84" s="184">
        <f t="shared" si="16"/>
        <v>0</v>
      </c>
      <c r="Y84" s="184">
        <f t="shared" si="16"/>
        <v>0</v>
      </c>
      <c r="Z84" s="184">
        <f t="shared" si="16"/>
        <v>0</v>
      </c>
    </row>
    <row r="85" spans="1:26">
      <c r="A85" s="257" t="s">
        <v>1512</v>
      </c>
      <c r="B85" s="184">
        <f t="shared" si="14"/>
        <v>0</v>
      </c>
      <c r="C85" s="194"/>
      <c r="D85" s="194"/>
      <c r="E85" s="194"/>
      <c r="F85" s="194"/>
      <c r="G85" s="194"/>
      <c r="H85" s="194"/>
      <c r="I85" s="194"/>
      <c r="J85" s="194"/>
      <c r="K85" s="194"/>
      <c r="L85" s="194"/>
      <c r="M85" s="194"/>
      <c r="N85" s="194"/>
      <c r="O85" s="194"/>
      <c r="P85" s="201"/>
      <c r="Q85" s="194"/>
      <c r="R85" s="194"/>
      <c r="S85" s="194"/>
      <c r="T85" s="194"/>
      <c r="U85" s="194"/>
      <c r="V85" s="194"/>
      <c r="W85" s="194"/>
      <c r="X85" s="194"/>
      <c r="Y85" s="194"/>
      <c r="Z85" s="194"/>
    </row>
    <row r="86" ht="14.25" spans="1:26">
      <c r="A86" s="258" t="s">
        <v>1513</v>
      </c>
      <c r="B86" s="184">
        <f>SUM(B87:B95)</f>
        <v>0</v>
      </c>
      <c r="C86" s="184">
        <f t="shared" ref="C86:Z86" si="17">SUM(C87:C95)</f>
        <v>0</v>
      </c>
      <c r="D86" s="184">
        <f t="shared" si="17"/>
        <v>0</v>
      </c>
      <c r="E86" s="184">
        <f t="shared" si="17"/>
        <v>0</v>
      </c>
      <c r="F86" s="184">
        <f t="shared" si="17"/>
        <v>0</v>
      </c>
      <c r="G86" s="184">
        <f t="shared" si="17"/>
        <v>0</v>
      </c>
      <c r="H86" s="184">
        <f t="shared" si="17"/>
        <v>0</v>
      </c>
      <c r="I86" s="184">
        <f t="shared" si="17"/>
        <v>0</v>
      </c>
      <c r="J86" s="184">
        <f t="shared" si="17"/>
        <v>0</v>
      </c>
      <c r="K86" s="184">
        <f t="shared" si="17"/>
        <v>0</v>
      </c>
      <c r="L86" s="184">
        <f t="shared" si="17"/>
        <v>0</v>
      </c>
      <c r="M86" s="184">
        <f t="shared" si="17"/>
        <v>0</v>
      </c>
      <c r="N86" s="184">
        <f t="shared" si="17"/>
        <v>0</v>
      </c>
      <c r="O86" s="184">
        <f t="shared" si="17"/>
        <v>0</v>
      </c>
      <c r="P86" s="184">
        <f t="shared" si="17"/>
        <v>0</v>
      </c>
      <c r="Q86" s="184">
        <f t="shared" si="17"/>
        <v>0</v>
      </c>
      <c r="R86" s="184">
        <f t="shared" si="17"/>
        <v>0</v>
      </c>
      <c r="S86" s="184">
        <f t="shared" si="17"/>
        <v>0</v>
      </c>
      <c r="T86" s="184">
        <f t="shared" si="17"/>
        <v>0</v>
      </c>
      <c r="U86" s="184">
        <f t="shared" si="17"/>
        <v>0</v>
      </c>
      <c r="V86" s="184">
        <f t="shared" si="17"/>
        <v>0</v>
      </c>
      <c r="W86" s="184">
        <f t="shared" si="17"/>
        <v>0</v>
      </c>
      <c r="X86" s="184">
        <f t="shared" si="17"/>
        <v>0</v>
      </c>
      <c r="Y86" s="184">
        <f t="shared" si="17"/>
        <v>0</v>
      </c>
      <c r="Z86" s="184">
        <f t="shared" si="17"/>
        <v>0</v>
      </c>
    </row>
    <row r="87" spans="1:26">
      <c r="A87" s="257" t="s">
        <v>1514</v>
      </c>
      <c r="B87" s="184">
        <f t="shared" si="14"/>
        <v>0</v>
      </c>
      <c r="C87" s="194"/>
      <c r="D87" s="194"/>
      <c r="E87" s="194"/>
      <c r="F87" s="194"/>
      <c r="G87" s="194"/>
      <c r="H87" s="194"/>
      <c r="I87" s="194"/>
      <c r="J87" s="194"/>
      <c r="K87" s="194"/>
      <c r="L87" s="194"/>
      <c r="M87" s="194"/>
      <c r="N87" s="194"/>
      <c r="O87" s="194"/>
      <c r="P87" s="201"/>
      <c r="Q87" s="194"/>
      <c r="R87" s="194"/>
      <c r="S87" s="194"/>
      <c r="T87" s="194"/>
      <c r="U87" s="194"/>
      <c r="V87" s="194"/>
      <c r="W87" s="194"/>
      <c r="X87" s="194"/>
      <c r="Y87" s="194"/>
      <c r="Z87" s="194"/>
    </row>
    <row r="88" spans="1:26">
      <c r="A88" s="257" t="s">
        <v>1515</v>
      </c>
      <c r="B88" s="184">
        <f t="shared" si="14"/>
        <v>0</v>
      </c>
      <c r="C88" s="194"/>
      <c r="D88" s="194"/>
      <c r="E88" s="194"/>
      <c r="F88" s="194"/>
      <c r="G88" s="194"/>
      <c r="H88" s="194"/>
      <c r="I88" s="194"/>
      <c r="J88" s="194"/>
      <c r="K88" s="194"/>
      <c r="L88" s="194"/>
      <c r="M88" s="194"/>
      <c r="N88" s="194"/>
      <c r="O88" s="194"/>
      <c r="P88" s="201"/>
      <c r="Q88" s="194"/>
      <c r="R88" s="194"/>
      <c r="S88" s="194"/>
      <c r="T88" s="194"/>
      <c r="U88" s="194"/>
      <c r="V88" s="194"/>
      <c r="W88" s="194"/>
      <c r="X88" s="194"/>
      <c r="Y88" s="194"/>
      <c r="Z88" s="194"/>
    </row>
    <row r="89" spans="1:26">
      <c r="A89" s="257" t="s">
        <v>1516</v>
      </c>
      <c r="B89" s="184">
        <f t="shared" si="14"/>
        <v>0</v>
      </c>
      <c r="C89" s="194"/>
      <c r="D89" s="194"/>
      <c r="E89" s="194"/>
      <c r="F89" s="194"/>
      <c r="G89" s="194"/>
      <c r="H89" s="194"/>
      <c r="I89" s="194"/>
      <c r="J89" s="194"/>
      <c r="K89" s="194"/>
      <c r="L89" s="194"/>
      <c r="M89" s="194"/>
      <c r="N89" s="194"/>
      <c r="O89" s="194"/>
      <c r="P89" s="201"/>
      <c r="Q89" s="194"/>
      <c r="R89" s="194"/>
      <c r="S89" s="194"/>
      <c r="T89" s="194"/>
      <c r="U89" s="194"/>
      <c r="V89" s="194"/>
      <c r="W89" s="194"/>
      <c r="X89" s="194"/>
      <c r="Y89" s="194"/>
      <c r="Z89" s="194"/>
    </row>
    <row r="90" spans="1:26">
      <c r="A90" s="257" t="s">
        <v>1517</v>
      </c>
      <c r="B90" s="184">
        <f t="shared" si="14"/>
        <v>0</v>
      </c>
      <c r="C90" s="194"/>
      <c r="D90" s="194"/>
      <c r="E90" s="194"/>
      <c r="F90" s="194"/>
      <c r="G90" s="194"/>
      <c r="H90" s="194"/>
      <c r="I90" s="194"/>
      <c r="J90" s="194"/>
      <c r="K90" s="194"/>
      <c r="L90" s="194"/>
      <c r="M90" s="194"/>
      <c r="N90" s="194"/>
      <c r="O90" s="194"/>
      <c r="P90" s="201"/>
      <c r="Q90" s="194"/>
      <c r="R90" s="194"/>
      <c r="S90" s="194"/>
      <c r="T90" s="194"/>
      <c r="U90" s="194"/>
      <c r="V90" s="194"/>
      <c r="W90" s="194"/>
      <c r="X90" s="194"/>
      <c r="Y90" s="194"/>
      <c r="Z90" s="194"/>
    </row>
    <row r="91" spans="1:26">
      <c r="A91" s="257" t="s">
        <v>1518</v>
      </c>
      <c r="B91" s="184">
        <f t="shared" si="14"/>
        <v>0</v>
      </c>
      <c r="C91" s="194"/>
      <c r="D91" s="194"/>
      <c r="E91" s="194"/>
      <c r="F91" s="194"/>
      <c r="G91" s="194"/>
      <c r="H91" s="194"/>
      <c r="I91" s="194"/>
      <c r="J91" s="194"/>
      <c r="K91" s="194"/>
      <c r="L91" s="194"/>
      <c r="M91" s="194"/>
      <c r="N91" s="194"/>
      <c r="O91" s="194"/>
      <c r="P91" s="201"/>
      <c r="Q91" s="194"/>
      <c r="R91" s="194"/>
      <c r="S91" s="194"/>
      <c r="T91" s="194"/>
      <c r="U91" s="194"/>
      <c r="V91" s="194"/>
      <c r="W91" s="194"/>
      <c r="X91" s="194"/>
      <c r="Y91" s="194"/>
      <c r="Z91" s="194"/>
    </row>
    <row r="92" spans="1:26">
      <c r="A92" s="257" t="s">
        <v>1519</v>
      </c>
      <c r="B92" s="184">
        <f t="shared" si="14"/>
        <v>0</v>
      </c>
      <c r="C92" s="194"/>
      <c r="D92" s="194"/>
      <c r="E92" s="194"/>
      <c r="F92" s="194"/>
      <c r="G92" s="194"/>
      <c r="H92" s="194"/>
      <c r="I92" s="194"/>
      <c r="J92" s="194"/>
      <c r="K92" s="194"/>
      <c r="L92" s="194"/>
      <c r="M92" s="194"/>
      <c r="N92" s="194"/>
      <c r="O92" s="194"/>
      <c r="P92" s="201"/>
      <c r="Q92" s="194"/>
      <c r="R92" s="194"/>
      <c r="S92" s="194"/>
      <c r="T92" s="194"/>
      <c r="U92" s="194"/>
      <c r="V92" s="194"/>
      <c r="W92" s="194"/>
      <c r="X92" s="194"/>
      <c r="Y92" s="194"/>
      <c r="Z92" s="194"/>
    </row>
    <row r="93" spans="1:26">
      <c r="A93" s="257" t="s">
        <v>1520</v>
      </c>
      <c r="B93" s="184">
        <f t="shared" si="14"/>
        <v>0</v>
      </c>
      <c r="C93" s="194"/>
      <c r="D93" s="194"/>
      <c r="E93" s="194"/>
      <c r="F93" s="194"/>
      <c r="G93" s="194"/>
      <c r="H93" s="194"/>
      <c r="I93" s="194"/>
      <c r="J93" s="194"/>
      <c r="K93" s="194"/>
      <c r="L93" s="194"/>
      <c r="M93" s="194"/>
      <c r="N93" s="194"/>
      <c r="O93" s="194"/>
      <c r="P93" s="201"/>
      <c r="Q93" s="194"/>
      <c r="R93" s="194"/>
      <c r="S93" s="194"/>
      <c r="T93" s="194"/>
      <c r="U93" s="194"/>
      <c r="V93" s="194"/>
      <c r="W93" s="194"/>
      <c r="X93" s="194"/>
      <c r="Y93" s="194"/>
      <c r="Z93" s="194"/>
    </row>
    <row r="94" spans="1:26">
      <c r="A94" s="257" t="s">
        <v>1521</v>
      </c>
      <c r="B94" s="184">
        <f t="shared" si="14"/>
        <v>0</v>
      </c>
      <c r="C94" s="194"/>
      <c r="D94" s="194"/>
      <c r="E94" s="194"/>
      <c r="F94" s="194"/>
      <c r="G94" s="194"/>
      <c r="H94" s="194"/>
      <c r="I94" s="194"/>
      <c r="J94" s="194"/>
      <c r="K94" s="194"/>
      <c r="L94" s="194"/>
      <c r="M94" s="194"/>
      <c r="N94" s="194"/>
      <c r="O94" s="194"/>
      <c r="P94" s="201"/>
      <c r="Q94" s="194"/>
      <c r="R94" s="194"/>
      <c r="S94" s="194"/>
      <c r="T94" s="194"/>
      <c r="U94" s="194"/>
      <c r="V94" s="194"/>
      <c r="W94" s="194"/>
      <c r="X94" s="194"/>
      <c r="Y94" s="194"/>
      <c r="Z94" s="194"/>
    </row>
    <row r="95" spans="1:26">
      <c r="A95" s="257" t="s">
        <v>1522</v>
      </c>
      <c r="B95" s="184">
        <f t="shared" si="14"/>
        <v>0</v>
      </c>
      <c r="C95" s="194"/>
      <c r="D95" s="194"/>
      <c r="E95" s="194"/>
      <c r="F95" s="194"/>
      <c r="G95" s="194"/>
      <c r="H95" s="194"/>
      <c r="I95" s="194"/>
      <c r="J95" s="194"/>
      <c r="K95" s="194"/>
      <c r="L95" s="194"/>
      <c r="M95" s="194"/>
      <c r="N95" s="194"/>
      <c r="O95" s="194"/>
      <c r="P95" s="201"/>
      <c r="Q95" s="194"/>
      <c r="R95" s="194"/>
      <c r="S95" s="194"/>
      <c r="T95" s="194"/>
      <c r="U95" s="194"/>
      <c r="V95" s="194"/>
      <c r="W95" s="194"/>
      <c r="X95" s="194"/>
      <c r="Y95" s="194"/>
      <c r="Z95" s="194"/>
    </row>
    <row r="96" ht="14.25" spans="1:26">
      <c r="A96" s="242" t="s">
        <v>1523</v>
      </c>
      <c r="B96" s="184">
        <f>B97+B98</f>
        <v>0</v>
      </c>
      <c r="C96" s="184">
        <f t="shared" ref="C96:Z96" si="18">C97+C98</f>
        <v>0</v>
      </c>
      <c r="D96" s="184">
        <f t="shared" si="18"/>
        <v>0</v>
      </c>
      <c r="E96" s="184">
        <f t="shared" si="18"/>
        <v>0</v>
      </c>
      <c r="F96" s="184">
        <f t="shared" si="18"/>
        <v>0</v>
      </c>
      <c r="G96" s="184">
        <f t="shared" si="18"/>
        <v>0</v>
      </c>
      <c r="H96" s="184">
        <f t="shared" si="18"/>
        <v>0</v>
      </c>
      <c r="I96" s="184">
        <f t="shared" si="18"/>
        <v>0</v>
      </c>
      <c r="J96" s="184">
        <f t="shared" si="18"/>
        <v>0</v>
      </c>
      <c r="K96" s="184">
        <f t="shared" si="18"/>
        <v>0</v>
      </c>
      <c r="L96" s="184">
        <f t="shared" si="18"/>
        <v>0</v>
      </c>
      <c r="M96" s="184">
        <f t="shared" si="18"/>
        <v>0</v>
      </c>
      <c r="N96" s="184">
        <f t="shared" si="18"/>
        <v>0</v>
      </c>
      <c r="O96" s="184">
        <f t="shared" si="18"/>
        <v>0</v>
      </c>
      <c r="P96" s="184">
        <f t="shared" si="18"/>
        <v>0</v>
      </c>
      <c r="Q96" s="184">
        <f t="shared" si="18"/>
        <v>0</v>
      </c>
      <c r="R96" s="184">
        <f t="shared" si="18"/>
        <v>0</v>
      </c>
      <c r="S96" s="184">
        <f t="shared" si="18"/>
        <v>0</v>
      </c>
      <c r="T96" s="184">
        <f t="shared" si="18"/>
        <v>0</v>
      </c>
      <c r="U96" s="184">
        <f t="shared" si="18"/>
        <v>0</v>
      </c>
      <c r="V96" s="184">
        <f t="shared" si="18"/>
        <v>0</v>
      </c>
      <c r="W96" s="184">
        <f t="shared" si="18"/>
        <v>0</v>
      </c>
      <c r="X96" s="184">
        <f t="shared" si="18"/>
        <v>0</v>
      </c>
      <c r="Y96" s="184">
        <f t="shared" si="18"/>
        <v>0</v>
      </c>
      <c r="Z96" s="184">
        <f t="shared" si="18"/>
        <v>0</v>
      </c>
    </row>
    <row r="97" spans="1:26">
      <c r="A97" s="243" t="s">
        <v>1524</v>
      </c>
      <c r="B97" s="184">
        <f t="shared" si="14"/>
        <v>0</v>
      </c>
      <c r="C97" s="194"/>
      <c r="D97" s="194"/>
      <c r="E97" s="194"/>
      <c r="F97" s="194"/>
      <c r="G97" s="194"/>
      <c r="H97" s="194"/>
      <c r="I97" s="194"/>
      <c r="J97" s="194"/>
      <c r="K97" s="194"/>
      <c r="L97" s="194"/>
      <c r="M97" s="194"/>
      <c r="N97" s="194"/>
      <c r="O97" s="194"/>
      <c r="P97" s="201"/>
      <c r="Q97" s="194"/>
      <c r="R97" s="194"/>
      <c r="S97" s="194"/>
      <c r="T97" s="194"/>
      <c r="U97" s="194"/>
      <c r="V97" s="194"/>
      <c r="W97" s="194"/>
      <c r="X97" s="194"/>
      <c r="Y97" s="194"/>
      <c r="Z97" s="194"/>
    </row>
    <row r="98" ht="14.25" spans="1:26">
      <c r="A98" s="198" t="s">
        <v>1525</v>
      </c>
      <c r="B98" s="184">
        <f>SUM(B99:B102)</f>
        <v>0</v>
      </c>
      <c r="C98" s="184">
        <f t="shared" ref="C98:Z98" si="19">SUM(C99:C102)</f>
        <v>0</v>
      </c>
      <c r="D98" s="184">
        <f t="shared" si="19"/>
        <v>0</v>
      </c>
      <c r="E98" s="184">
        <f t="shared" si="19"/>
        <v>0</v>
      </c>
      <c r="F98" s="184">
        <f t="shared" si="19"/>
        <v>0</v>
      </c>
      <c r="G98" s="184">
        <f t="shared" si="19"/>
        <v>0</v>
      </c>
      <c r="H98" s="184">
        <f t="shared" si="19"/>
        <v>0</v>
      </c>
      <c r="I98" s="184">
        <f t="shared" si="19"/>
        <v>0</v>
      </c>
      <c r="J98" s="184">
        <f t="shared" si="19"/>
        <v>0</v>
      </c>
      <c r="K98" s="184">
        <f t="shared" si="19"/>
        <v>0</v>
      </c>
      <c r="L98" s="184">
        <f t="shared" si="19"/>
        <v>0</v>
      </c>
      <c r="M98" s="184">
        <f t="shared" si="19"/>
        <v>0</v>
      </c>
      <c r="N98" s="184">
        <f t="shared" si="19"/>
        <v>0</v>
      </c>
      <c r="O98" s="184">
        <f t="shared" si="19"/>
        <v>0</v>
      </c>
      <c r="P98" s="184">
        <f t="shared" si="19"/>
        <v>0</v>
      </c>
      <c r="Q98" s="184">
        <f t="shared" si="19"/>
        <v>0</v>
      </c>
      <c r="R98" s="184">
        <f t="shared" si="19"/>
        <v>0</v>
      </c>
      <c r="S98" s="184">
        <f t="shared" si="19"/>
        <v>0</v>
      </c>
      <c r="T98" s="184">
        <f t="shared" si="19"/>
        <v>0</v>
      </c>
      <c r="U98" s="184">
        <f t="shared" si="19"/>
        <v>0</v>
      </c>
      <c r="V98" s="184">
        <f t="shared" si="19"/>
        <v>0</v>
      </c>
      <c r="W98" s="184">
        <f t="shared" si="19"/>
        <v>0</v>
      </c>
      <c r="X98" s="184">
        <f t="shared" si="19"/>
        <v>0</v>
      </c>
      <c r="Y98" s="184">
        <f t="shared" si="19"/>
        <v>0</v>
      </c>
      <c r="Z98" s="184">
        <f t="shared" si="19"/>
        <v>0</v>
      </c>
    </row>
    <row r="99" spans="1:26">
      <c r="A99" s="243" t="s">
        <v>1526</v>
      </c>
      <c r="B99" s="184">
        <f t="shared" si="14"/>
        <v>0</v>
      </c>
      <c r="C99" s="194"/>
      <c r="D99" s="194"/>
      <c r="E99" s="194"/>
      <c r="F99" s="194"/>
      <c r="G99" s="194"/>
      <c r="H99" s="194"/>
      <c r="I99" s="194"/>
      <c r="J99" s="194"/>
      <c r="K99" s="194"/>
      <c r="L99" s="194"/>
      <c r="M99" s="194"/>
      <c r="N99" s="194"/>
      <c r="O99" s="194"/>
      <c r="P99" s="201"/>
      <c r="Q99" s="194"/>
      <c r="R99" s="194"/>
      <c r="S99" s="194"/>
      <c r="T99" s="194"/>
      <c r="U99" s="194"/>
      <c r="V99" s="194"/>
      <c r="W99" s="194"/>
      <c r="X99" s="194"/>
      <c r="Y99" s="194"/>
      <c r="Z99" s="194"/>
    </row>
    <row r="100" spans="1:26">
      <c r="A100" s="243" t="s">
        <v>1527</v>
      </c>
      <c r="B100" s="184">
        <f t="shared" si="14"/>
        <v>0</v>
      </c>
      <c r="C100" s="194"/>
      <c r="D100" s="194"/>
      <c r="E100" s="194"/>
      <c r="F100" s="194"/>
      <c r="G100" s="194"/>
      <c r="H100" s="194"/>
      <c r="I100" s="194"/>
      <c r="J100" s="194"/>
      <c r="K100" s="194"/>
      <c r="L100" s="194"/>
      <c r="M100" s="194"/>
      <c r="N100" s="194"/>
      <c r="O100" s="194"/>
      <c r="P100" s="201"/>
      <c r="Q100" s="194"/>
      <c r="R100" s="194"/>
      <c r="S100" s="194"/>
      <c r="T100" s="194"/>
      <c r="U100" s="194"/>
      <c r="V100" s="194"/>
      <c r="W100" s="194"/>
      <c r="X100" s="194"/>
      <c r="Y100" s="194"/>
      <c r="Z100" s="194"/>
    </row>
    <row r="101" spans="1:26">
      <c r="A101" s="243" t="s">
        <v>1528</v>
      </c>
      <c r="B101" s="184">
        <f t="shared" si="14"/>
        <v>0</v>
      </c>
      <c r="C101" s="194"/>
      <c r="D101" s="194"/>
      <c r="E101" s="194"/>
      <c r="F101" s="194"/>
      <c r="G101" s="194"/>
      <c r="H101" s="194"/>
      <c r="I101" s="194"/>
      <c r="J101" s="194"/>
      <c r="K101" s="194"/>
      <c r="L101" s="194"/>
      <c r="M101" s="194"/>
      <c r="N101" s="194"/>
      <c r="O101" s="194"/>
      <c r="P101" s="201"/>
      <c r="Q101" s="194"/>
      <c r="R101" s="194"/>
      <c r="S101" s="194"/>
      <c r="T101" s="194"/>
      <c r="U101" s="194"/>
      <c r="V101" s="194"/>
      <c r="W101" s="194"/>
      <c r="X101" s="194"/>
      <c r="Y101" s="194"/>
      <c r="Z101" s="194"/>
    </row>
    <row r="102" spans="1:26">
      <c r="A102" s="243" t="s">
        <v>1529</v>
      </c>
      <c r="B102" s="184">
        <f t="shared" si="14"/>
        <v>0</v>
      </c>
      <c r="C102" s="194"/>
      <c r="D102" s="194"/>
      <c r="E102" s="194"/>
      <c r="F102" s="194"/>
      <c r="G102" s="194"/>
      <c r="H102" s="194"/>
      <c r="I102" s="194"/>
      <c r="J102" s="194"/>
      <c r="K102" s="194"/>
      <c r="L102" s="194"/>
      <c r="M102" s="194"/>
      <c r="N102" s="194"/>
      <c r="O102" s="194"/>
      <c r="P102" s="201"/>
      <c r="Q102" s="194"/>
      <c r="R102" s="194"/>
      <c r="S102" s="194"/>
      <c r="T102" s="194"/>
      <c r="U102" s="194"/>
      <c r="V102" s="194"/>
      <c r="W102" s="194"/>
      <c r="X102" s="194"/>
      <c r="Y102" s="194"/>
      <c r="Z102" s="194"/>
    </row>
    <row r="103" ht="14.25" spans="1:26">
      <c r="A103" s="242" t="s">
        <v>1530</v>
      </c>
      <c r="B103" s="184">
        <f>B104+B105</f>
        <v>0</v>
      </c>
      <c r="C103" s="184">
        <f t="shared" ref="C103:Z103" si="20">C104+C105</f>
        <v>0</v>
      </c>
      <c r="D103" s="184">
        <f t="shared" si="20"/>
        <v>0</v>
      </c>
      <c r="E103" s="184">
        <f t="shared" si="20"/>
        <v>0</v>
      </c>
      <c r="F103" s="184">
        <f t="shared" si="20"/>
        <v>0</v>
      </c>
      <c r="G103" s="184">
        <f t="shared" si="20"/>
        <v>0</v>
      </c>
      <c r="H103" s="184">
        <f t="shared" si="20"/>
        <v>0</v>
      </c>
      <c r="I103" s="184">
        <f t="shared" si="20"/>
        <v>0</v>
      </c>
      <c r="J103" s="184">
        <f t="shared" si="20"/>
        <v>0</v>
      </c>
      <c r="K103" s="184">
        <f t="shared" si="20"/>
        <v>0</v>
      </c>
      <c r="L103" s="184">
        <f t="shared" si="20"/>
        <v>0</v>
      </c>
      <c r="M103" s="184">
        <f t="shared" si="20"/>
        <v>0</v>
      </c>
      <c r="N103" s="184">
        <f t="shared" si="20"/>
        <v>0</v>
      </c>
      <c r="O103" s="184">
        <f t="shared" si="20"/>
        <v>0</v>
      </c>
      <c r="P103" s="184">
        <f t="shared" si="20"/>
        <v>0</v>
      </c>
      <c r="Q103" s="184">
        <f t="shared" si="20"/>
        <v>0</v>
      </c>
      <c r="R103" s="184">
        <f t="shared" si="20"/>
        <v>0</v>
      </c>
      <c r="S103" s="184">
        <f t="shared" si="20"/>
        <v>0</v>
      </c>
      <c r="T103" s="184">
        <f t="shared" si="20"/>
        <v>0</v>
      </c>
      <c r="U103" s="184">
        <f t="shared" si="20"/>
        <v>0</v>
      </c>
      <c r="V103" s="184">
        <f t="shared" si="20"/>
        <v>0</v>
      </c>
      <c r="W103" s="184">
        <f t="shared" si="20"/>
        <v>0</v>
      </c>
      <c r="X103" s="184">
        <f t="shared" si="20"/>
        <v>0</v>
      </c>
      <c r="Y103" s="184">
        <f t="shared" si="20"/>
        <v>0</v>
      </c>
      <c r="Z103" s="184">
        <f t="shared" si="20"/>
        <v>0</v>
      </c>
    </row>
    <row r="104" spans="1:26">
      <c r="A104" s="243" t="s">
        <v>1531</v>
      </c>
      <c r="B104" s="184">
        <f t="shared" si="14"/>
        <v>0</v>
      </c>
      <c r="C104" s="194"/>
      <c r="D104" s="194"/>
      <c r="E104" s="194"/>
      <c r="F104" s="194"/>
      <c r="G104" s="194"/>
      <c r="H104" s="194"/>
      <c r="I104" s="194"/>
      <c r="J104" s="194"/>
      <c r="K104" s="194"/>
      <c r="L104" s="194"/>
      <c r="M104" s="194"/>
      <c r="N104" s="194"/>
      <c r="O104" s="194"/>
      <c r="P104" s="201"/>
      <c r="Q104" s="194"/>
      <c r="R104" s="194"/>
      <c r="S104" s="194"/>
      <c r="T104" s="194"/>
      <c r="U104" s="194"/>
      <c r="V104" s="194"/>
      <c r="W104" s="194"/>
      <c r="X104" s="194"/>
      <c r="Y104" s="194"/>
      <c r="Z104" s="194"/>
    </row>
    <row r="105" ht="14.25" spans="1:26">
      <c r="A105" s="198" t="s">
        <v>1532</v>
      </c>
      <c r="B105" s="184">
        <f>SUM(B106:B111)</f>
        <v>0</v>
      </c>
      <c r="C105" s="184">
        <f t="shared" ref="C105:Z105" si="21">SUM(C106:C111)</f>
        <v>0</v>
      </c>
      <c r="D105" s="184">
        <f t="shared" si="21"/>
        <v>0</v>
      </c>
      <c r="E105" s="184">
        <f t="shared" si="21"/>
        <v>0</v>
      </c>
      <c r="F105" s="184">
        <f t="shared" si="21"/>
        <v>0</v>
      </c>
      <c r="G105" s="184">
        <f t="shared" si="21"/>
        <v>0</v>
      </c>
      <c r="H105" s="184">
        <f t="shared" si="21"/>
        <v>0</v>
      </c>
      <c r="I105" s="184">
        <f t="shared" si="21"/>
        <v>0</v>
      </c>
      <c r="J105" s="184">
        <f t="shared" si="21"/>
        <v>0</v>
      </c>
      <c r="K105" s="184">
        <f t="shared" si="21"/>
        <v>0</v>
      </c>
      <c r="L105" s="184">
        <f t="shared" si="21"/>
        <v>0</v>
      </c>
      <c r="M105" s="184">
        <f t="shared" si="21"/>
        <v>0</v>
      </c>
      <c r="N105" s="184">
        <f t="shared" si="21"/>
        <v>0</v>
      </c>
      <c r="O105" s="184">
        <f t="shared" si="21"/>
        <v>0</v>
      </c>
      <c r="P105" s="184">
        <f t="shared" si="21"/>
        <v>0</v>
      </c>
      <c r="Q105" s="184">
        <f t="shared" si="21"/>
        <v>0</v>
      </c>
      <c r="R105" s="184">
        <f t="shared" si="21"/>
        <v>0</v>
      </c>
      <c r="S105" s="184">
        <f t="shared" si="21"/>
        <v>0</v>
      </c>
      <c r="T105" s="184">
        <f t="shared" si="21"/>
        <v>0</v>
      </c>
      <c r="U105" s="184">
        <f t="shared" si="21"/>
        <v>0</v>
      </c>
      <c r="V105" s="184">
        <f t="shared" si="21"/>
        <v>0</v>
      </c>
      <c r="W105" s="184">
        <f t="shared" si="21"/>
        <v>0</v>
      </c>
      <c r="X105" s="184">
        <f t="shared" si="21"/>
        <v>0</v>
      </c>
      <c r="Y105" s="184">
        <f t="shared" si="21"/>
        <v>0</v>
      </c>
      <c r="Z105" s="184">
        <f t="shared" si="21"/>
        <v>0</v>
      </c>
    </row>
    <row r="106" spans="1:26">
      <c r="A106" s="259" t="s">
        <v>1659</v>
      </c>
      <c r="B106" s="184">
        <f t="shared" si="14"/>
        <v>0</v>
      </c>
      <c r="C106" s="194"/>
      <c r="D106" s="194"/>
      <c r="E106" s="194"/>
      <c r="F106" s="194"/>
      <c r="G106" s="194"/>
      <c r="H106" s="194"/>
      <c r="I106" s="194"/>
      <c r="J106" s="194"/>
      <c r="K106" s="194"/>
      <c r="L106" s="194"/>
      <c r="M106" s="194"/>
      <c r="N106" s="194"/>
      <c r="O106" s="194"/>
      <c r="P106" s="201"/>
      <c r="Q106" s="194"/>
      <c r="R106" s="194"/>
      <c r="S106" s="194"/>
      <c r="T106" s="194"/>
      <c r="U106" s="194"/>
      <c r="V106" s="194"/>
      <c r="W106" s="194"/>
      <c r="X106" s="194"/>
      <c r="Y106" s="194"/>
      <c r="Z106" s="194"/>
    </row>
    <row r="107" spans="1:26">
      <c r="A107" s="259" t="s">
        <v>1660</v>
      </c>
      <c r="B107" s="184">
        <f t="shared" si="14"/>
        <v>0</v>
      </c>
      <c r="C107" s="194"/>
      <c r="D107" s="194"/>
      <c r="E107" s="194"/>
      <c r="F107" s="194"/>
      <c r="G107" s="194"/>
      <c r="H107" s="194"/>
      <c r="I107" s="194"/>
      <c r="J107" s="194"/>
      <c r="K107" s="194"/>
      <c r="L107" s="194"/>
      <c r="M107" s="194"/>
      <c r="N107" s="194"/>
      <c r="O107" s="194"/>
      <c r="P107" s="201"/>
      <c r="Q107" s="194"/>
      <c r="R107" s="194"/>
      <c r="S107" s="194"/>
      <c r="T107" s="194"/>
      <c r="U107" s="194"/>
      <c r="V107" s="194"/>
      <c r="W107" s="194"/>
      <c r="X107" s="194"/>
      <c r="Y107" s="194"/>
      <c r="Z107" s="194"/>
    </row>
    <row r="108" spans="1:26">
      <c r="A108" s="259" t="s">
        <v>1661</v>
      </c>
      <c r="B108" s="184">
        <f t="shared" si="14"/>
        <v>0</v>
      </c>
      <c r="C108" s="194"/>
      <c r="D108" s="194"/>
      <c r="E108" s="194"/>
      <c r="F108" s="194"/>
      <c r="G108" s="194"/>
      <c r="H108" s="194"/>
      <c r="I108" s="194"/>
      <c r="J108" s="194"/>
      <c r="K108" s="194"/>
      <c r="L108" s="194"/>
      <c r="M108" s="194"/>
      <c r="N108" s="194"/>
      <c r="O108" s="194"/>
      <c r="P108" s="201"/>
      <c r="Q108" s="194"/>
      <c r="R108" s="194"/>
      <c r="S108" s="194"/>
      <c r="T108" s="194"/>
      <c r="U108" s="194"/>
      <c r="V108" s="194"/>
      <c r="W108" s="194"/>
      <c r="X108" s="194"/>
      <c r="Y108" s="194"/>
      <c r="Z108" s="194"/>
    </row>
    <row r="109" spans="1:26">
      <c r="A109" s="259" t="s">
        <v>1662</v>
      </c>
      <c r="B109" s="184">
        <f t="shared" si="14"/>
        <v>0</v>
      </c>
      <c r="C109" s="194"/>
      <c r="D109" s="194"/>
      <c r="E109" s="194"/>
      <c r="F109" s="194"/>
      <c r="G109" s="194"/>
      <c r="H109" s="194"/>
      <c r="I109" s="194"/>
      <c r="J109" s="194"/>
      <c r="K109" s="194"/>
      <c r="L109" s="194"/>
      <c r="M109" s="194"/>
      <c r="N109" s="194"/>
      <c r="O109" s="194"/>
      <c r="P109" s="201"/>
      <c r="Q109" s="194"/>
      <c r="R109" s="194"/>
      <c r="S109" s="194"/>
      <c r="T109" s="194"/>
      <c r="U109" s="194"/>
      <c r="V109" s="194"/>
      <c r="W109" s="194"/>
      <c r="X109" s="194"/>
      <c r="Y109" s="194"/>
      <c r="Z109" s="194"/>
    </row>
    <row r="110" spans="1:26">
      <c r="A110" s="259" t="s">
        <v>1663</v>
      </c>
      <c r="B110" s="184">
        <f t="shared" si="14"/>
        <v>0</v>
      </c>
      <c r="C110" s="194"/>
      <c r="D110" s="194"/>
      <c r="E110" s="194"/>
      <c r="F110" s="194"/>
      <c r="G110" s="194"/>
      <c r="H110" s="194"/>
      <c r="I110" s="194"/>
      <c r="J110" s="194"/>
      <c r="K110" s="194"/>
      <c r="L110" s="194"/>
      <c r="M110" s="194"/>
      <c r="N110" s="194"/>
      <c r="O110" s="194"/>
      <c r="P110" s="201"/>
      <c r="Q110" s="194"/>
      <c r="R110" s="194"/>
      <c r="S110" s="194"/>
      <c r="T110" s="194"/>
      <c r="U110" s="194"/>
      <c r="V110" s="194"/>
      <c r="W110" s="194"/>
      <c r="X110" s="194"/>
      <c r="Y110" s="194"/>
      <c r="Z110" s="194"/>
    </row>
    <row r="111" spans="1:26">
      <c r="A111" s="259" t="s">
        <v>1664</v>
      </c>
      <c r="B111" s="184">
        <f t="shared" si="14"/>
        <v>0</v>
      </c>
      <c r="C111" s="194"/>
      <c r="D111" s="194"/>
      <c r="E111" s="194"/>
      <c r="F111" s="194"/>
      <c r="G111" s="194"/>
      <c r="H111" s="194"/>
      <c r="I111" s="194"/>
      <c r="J111" s="194"/>
      <c r="K111" s="194"/>
      <c r="L111" s="194"/>
      <c r="M111" s="194"/>
      <c r="N111" s="194"/>
      <c r="O111" s="194"/>
      <c r="P111" s="201"/>
      <c r="Q111" s="194"/>
      <c r="R111" s="194"/>
      <c r="S111" s="194"/>
      <c r="T111" s="194"/>
      <c r="U111" s="194"/>
      <c r="V111" s="194"/>
      <c r="W111" s="194"/>
      <c r="X111" s="194"/>
      <c r="Y111" s="194"/>
      <c r="Z111" s="194"/>
    </row>
    <row r="112" ht="14.25" spans="1:26">
      <c r="A112" s="242" t="s">
        <v>1539</v>
      </c>
      <c r="B112" s="184">
        <f>B113+B114</f>
        <v>0</v>
      </c>
      <c r="C112" s="184">
        <f t="shared" ref="C112:Z112" si="22">C113+C114</f>
        <v>0</v>
      </c>
      <c r="D112" s="184">
        <f t="shared" si="22"/>
        <v>0</v>
      </c>
      <c r="E112" s="184">
        <f t="shared" si="22"/>
        <v>0</v>
      </c>
      <c r="F112" s="184">
        <f t="shared" si="22"/>
        <v>0</v>
      </c>
      <c r="G112" s="184">
        <f t="shared" si="22"/>
        <v>0</v>
      </c>
      <c r="H112" s="184">
        <f t="shared" si="22"/>
        <v>0</v>
      </c>
      <c r="I112" s="184">
        <f t="shared" si="22"/>
        <v>0</v>
      </c>
      <c r="J112" s="184">
        <f t="shared" si="22"/>
        <v>0</v>
      </c>
      <c r="K112" s="184">
        <f t="shared" si="22"/>
        <v>0</v>
      </c>
      <c r="L112" s="184">
        <f t="shared" si="22"/>
        <v>0</v>
      </c>
      <c r="M112" s="184">
        <f t="shared" si="22"/>
        <v>0</v>
      </c>
      <c r="N112" s="184">
        <f t="shared" si="22"/>
        <v>0</v>
      </c>
      <c r="O112" s="184">
        <f t="shared" si="22"/>
        <v>0</v>
      </c>
      <c r="P112" s="184">
        <f t="shared" si="22"/>
        <v>0</v>
      </c>
      <c r="Q112" s="184">
        <f t="shared" si="22"/>
        <v>0</v>
      </c>
      <c r="R112" s="184">
        <f t="shared" si="22"/>
        <v>0</v>
      </c>
      <c r="S112" s="184">
        <f t="shared" si="22"/>
        <v>0</v>
      </c>
      <c r="T112" s="184">
        <f t="shared" si="22"/>
        <v>0</v>
      </c>
      <c r="U112" s="184">
        <f t="shared" si="22"/>
        <v>0</v>
      </c>
      <c r="V112" s="184">
        <f t="shared" si="22"/>
        <v>0</v>
      </c>
      <c r="W112" s="184">
        <f t="shared" si="22"/>
        <v>0</v>
      </c>
      <c r="X112" s="184">
        <f t="shared" si="22"/>
        <v>0</v>
      </c>
      <c r="Y112" s="184">
        <f t="shared" si="22"/>
        <v>0</v>
      </c>
      <c r="Z112" s="184">
        <f t="shared" si="22"/>
        <v>0</v>
      </c>
    </row>
    <row r="113" spans="1:26">
      <c r="A113" s="243" t="s">
        <v>1540</v>
      </c>
      <c r="B113" s="184">
        <f t="shared" si="14"/>
        <v>0</v>
      </c>
      <c r="C113" s="194"/>
      <c r="D113" s="194"/>
      <c r="E113" s="194"/>
      <c r="F113" s="194"/>
      <c r="G113" s="194"/>
      <c r="H113" s="194"/>
      <c r="I113" s="194"/>
      <c r="J113" s="194"/>
      <c r="K113" s="194"/>
      <c r="L113" s="194"/>
      <c r="M113" s="194"/>
      <c r="N113" s="194"/>
      <c r="O113" s="194"/>
      <c r="P113" s="201"/>
      <c r="Q113" s="194"/>
      <c r="R113" s="194"/>
      <c r="S113" s="194"/>
      <c r="T113" s="194"/>
      <c r="U113" s="194"/>
      <c r="V113" s="194"/>
      <c r="W113" s="194"/>
      <c r="X113" s="194"/>
      <c r="Y113" s="194"/>
      <c r="Z113" s="194"/>
    </row>
    <row r="114" ht="14.25" spans="1:26">
      <c r="A114" s="198" t="s">
        <v>1541</v>
      </c>
      <c r="B114" s="184">
        <f>SUM(B115:B125)</f>
        <v>0</v>
      </c>
      <c r="C114" s="184">
        <f t="shared" ref="C114:Z114" si="23">SUM(C115:C125)</f>
        <v>0</v>
      </c>
      <c r="D114" s="184">
        <f t="shared" si="23"/>
        <v>0</v>
      </c>
      <c r="E114" s="184">
        <f t="shared" si="23"/>
        <v>0</v>
      </c>
      <c r="F114" s="184">
        <f t="shared" si="23"/>
        <v>0</v>
      </c>
      <c r="G114" s="184">
        <f t="shared" si="23"/>
        <v>0</v>
      </c>
      <c r="H114" s="184">
        <f t="shared" si="23"/>
        <v>0</v>
      </c>
      <c r="I114" s="184">
        <f t="shared" si="23"/>
        <v>0</v>
      </c>
      <c r="J114" s="184">
        <f t="shared" si="23"/>
        <v>0</v>
      </c>
      <c r="K114" s="184">
        <f t="shared" si="23"/>
        <v>0</v>
      </c>
      <c r="L114" s="184">
        <f t="shared" si="23"/>
        <v>0</v>
      </c>
      <c r="M114" s="184">
        <f t="shared" si="23"/>
        <v>0</v>
      </c>
      <c r="N114" s="184">
        <f t="shared" si="23"/>
        <v>0</v>
      </c>
      <c r="O114" s="184">
        <f t="shared" si="23"/>
        <v>0</v>
      </c>
      <c r="P114" s="184">
        <f t="shared" si="23"/>
        <v>0</v>
      </c>
      <c r="Q114" s="184">
        <f t="shared" si="23"/>
        <v>0</v>
      </c>
      <c r="R114" s="184">
        <f t="shared" si="23"/>
        <v>0</v>
      </c>
      <c r="S114" s="184">
        <f t="shared" si="23"/>
        <v>0</v>
      </c>
      <c r="T114" s="184">
        <f t="shared" si="23"/>
        <v>0</v>
      </c>
      <c r="U114" s="184">
        <f t="shared" si="23"/>
        <v>0</v>
      </c>
      <c r="V114" s="184">
        <f t="shared" si="23"/>
        <v>0</v>
      </c>
      <c r="W114" s="184">
        <f t="shared" si="23"/>
        <v>0</v>
      </c>
      <c r="X114" s="184">
        <f t="shared" si="23"/>
        <v>0</v>
      </c>
      <c r="Y114" s="184">
        <f t="shared" si="23"/>
        <v>0</v>
      </c>
      <c r="Z114" s="184">
        <f t="shared" si="23"/>
        <v>0</v>
      </c>
    </row>
    <row r="115" spans="1:26">
      <c r="A115" s="243" t="s">
        <v>1665</v>
      </c>
      <c r="B115" s="184">
        <f t="shared" si="14"/>
        <v>0</v>
      </c>
      <c r="C115" s="194"/>
      <c r="D115" s="194"/>
      <c r="E115" s="194"/>
      <c r="F115" s="194"/>
      <c r="G115" s="194"/>
      <c r="H115" s="194"/>
      <c r="I115" s="194"/>
      <c r="J115" s="194"/>
      <c r="K115" s="194"/>
      <c r="L115" s="194"/>
      <c r="M115" s="194"/>
      <c r="N115" s="194"/>
      <c r="O115" s="194"/>
      <c r="P115" s="201"/>
      <c r="Q115" s="194"/>
      <c r="R115" s="194"/>
      <c r="S115" s="194"/>
      <c r="T115" s="194"/>
      <c r="U115" s="194"/>
      <c r="V115" s="194"/>
      <c r="W115" s="194"/>
      <c r="X115" s="194"/>
      <c r="Y115" s="194"/>
      <c r="Z115" s="194"/>
    </row>
    <row r="116" spans="1:26">
      <c r="A116" s="243" t="s">
        <v>1666</v>
      </c>
      <c r="B116" s="184">
        <f t="shared" si="14"/>
        <v>0</v>
      </c>
      <c r="C116" s="194"/>
      <c r="D116" s="194"/>
      <c r="E116" s="194"/>
      <c r="F116" s="194"/>
      <c r="G116" s="194"/>
      <c r="H116" s="194"/>
      <c r="I116" s="194"/>
      <c r="J116" s="194"/>
      <c r="K116" s="194"/>
      <c r="L116" s="194"/>
      <c r="M116" s="194"/>
      <c r="N116" s="194"/>
      <c r="O116" s="194"/>
      <c r="P116" s="201"/>
      <c r="Q116" s="194"/>
      <c r="R116" s="194"/>
      <c r="S116" s="194"/>
      <c r="T116" s="194"/>
      <c r="U116" s="194"/>
      <c r="V116" s="194"/>
      <c r="W116" s="194"/>
      <c r="X116" s="194"/>
      <c r="Y116" s="194"/>
      <c r="Z116" s="194"/>
    </row>
    <row r="117" spans="1:26">
      <c r="A117" s="243" t="s">
        <v>1667</v>
      </c>
      <c r="B117" s="184">
        <f t="shared" si="14"/>
        <v>0</v>
      </c>
      <c r="C117" s="194"/>
      <c r="D117" s="194"/>
      <c r="E117" s="194"/>
      <c r="F117" s="194"/>
      <c r="G117" s="194"/>
      <c r="H117" s="194"/>
      <c r="I117" s="194"/>
      <c r="J117" s="194"/>
      <c r="K117" s="194"/>
      <c r="L117" s="194"/>
      <c r="M117" s="194"/>
      <c r="N117" s="194"/>
      <c r="O117" s="194"/>
      <c r="P117" s="201"/>
      <c r="Q117" s="194"/>
      <c r="R117" s="194"/>
      <c r="S117" s="194"/>
      <c r="T117" s="194"/>
      <c r="U117" s="194"/>
      <c r="V117" s="194"/>
      <c r="W117" s="194"/>
      <c r="X117" s="194"/>
      <c r="Y117" s="194"/>
      <c r="Z117" s="194"/>
    </row>
    <row r="118" spans="1:26">
      <c r="A118" s="243" t="s">
        <v>1668</v>
      </c>
      <c r="B118" s="184">
        <f t="shared" si="14"/>
        <v>0</v>
      </c>
      <c r="C118" s="194"/>
      <c r="D118" s="194"/>
      <c r="E118" s="194"/>
      <c r="F118" s="194"/>
      <c r="G118" s="194"/>
      <c r="H118" s="194"/>
      <c r="I118" s="194"/>
      <c r="J118" s="194"/>
      <c r="K118" s="194"/>
      <c r="L118" s="194"/>
      <c r="M118" s="194"/>
      <c r="N118" s="194"/>
      <c r="O118" s="194"/>
      <c r="P118" s="201"/>
      <c r="Q118" s="194"/>
      <c r="R118" s="194"/>
      <c r="S118" s="194"/>
      <c r="T118" s="194"/>
      <c r="U118" s="194"/>
      <c r="V118" s="194"/>
      <c r="W118" s="194"/>
      <c r="X118" s="194"/>
      <c r="Y118" s="194"/>
      <c r="Z118" s="194"/>
    </row>
    <row r="119" spans="1:26">
      <c r="A119" s="243" t="s">
        <v>1669</v>
      </c>
      <c r="B119" s="184">
        <f t="shared" si="14"/>
        <v>0</v>
      </c>
      <c r="C119" s="194"/>
      <c r="D119" s="194"/>
      <c r="E119" s="194"/>
      <c r="F119" s="194"/>
      <c r="G119" s="194"/>
      <c r="H119" s="194"/>
      <c r="I119" s="194"/>
      <c r="J119" s="194"/>
      <c r="K119" s="194"/>
      <c r="L119" s="194"/>
      <c r="M119" s="194"/>
      <c r="N119" s="194"/>
      <c r="O119" s="194"/>
      <c r="P119" s="201"/>
      <c r="Q119" s="194"/>
      <c r="R119" s="194"/>
      <c r="S119" s="194"/>
      <c r="T119" s="194"/>
      <c r="U119" s="194"/>
      <c r="V119" s="194"/>
      <c r="W119" s="194"/>
      <c r="X119" s="194"/>
      <c r="Y119" s="194"/>
      <c r="Z119" s="194"/>
    </row>
    <row r="120" spans="1:26">
      <c r="A120" s="243" t="s">
        <v>1670</v>
      </c>
      <c r="B120" s="184">
        <f t="shared" si="14"/>
        <v>0</v>
      </c>
      <c r="C120" s="194"/>
      <c r="D120" s="194"/>
      <c r="E120" s="194"/>
      <c r="F120" s="194"/>
      <c r="G120" s="194"/>
      <c r="H120" s="194"/>
      <c r="I120" s="194"/>
      <c r="J120" s="194"/>
      <c r="K120" s="194"/>
      <c r="L120" s="194"/>
      <c r="M120" s="194"/>
      <c r="N120" s="194"/>
      <c r="O120" s="194"/>
      <c r="P120" s="201"/>
      <c r="Q120" s="194"/>
      <c r="R120" s="194"/>
      <c r="S120" s="194"/>
      <c r="T120" s="194"/>
      <c r="U120" s="194"/>
      <c r="V120" s="194"/>
      <c r="W120" s="194"/>
      <c r="X120" s="194"/>
      <c r="Y120" s="194"/>
      <c r="Z120" s="194"/>
    </row>
    <row r="121" spans="1:26">
      <c r="A121" s="243" t="s">
        <v>1671</v>
      </c>
      <c r="B121" s="184">
        <f t="shared" si="14"/>
        <v>0</v>
      </c>
      <c r="C121" s="194"/>
      <c r="D121" s="194"/>
      <c r="E121" s="194"/>
      <c r="F121" s="194"/>
      <c r="G121" s="194"/>
      <c r="H121" s="194"/>
      <c r="I121" s="194"/>
      <c r="J121" s="194"/>
      <c r="K121" s="194"/>
      <c r="L121" s="194"/>
      <c r="M121" s="194"/>
      <c r="N121" s="194"/>
      <c r="O121" s="194"/>
      <c r="P121" s="201"/>
      <c r="Q121" s="194"/>
      <c r="R121" s="194"/>
      <c r="S121" s="194"/>
      <c r="T121" s="194"/>
      <c r="U121" s="194"/>
      <c r="V121" s="194"/>
      <c r="W121" s="194"/>
      <c r="X121" s="194"/>
      <c r="Y121" s="194"/>
      <c r="Z121" s="194"/>
    </row>
    <row r="122" spans="1:26">
      <c r="A122" s="243" t="s">
        <v>1672</v>
      </c>
      <c r="B122" s="184">
        <f t="shared" si="14"/>
        <v>0</v>
      </c>
      <c r="C122" s="194"/>
      <c r="D122" s="194"/>
      <c r="E122" s="194"/>
      <c r="F122" s="194"/>
      <c r="G122" s="194"/>
      <c r="H122" s="194"/>
      <c r="I122" s="194"/>
      <c r="J122" s="194"/>
      <c r="K122" s="194"/>
      <c r="L122" s="194"/>
      <c r="M122" s="194"/>
      <c r="N122" s="194"/>
      <c r="O122" s="194"/>
      <c r="P122" s="201"/>
      <c r="Q122" s="194"/>
      <c r="R122" s="194"/>
      <c r="S122" s="194"/>
      <c r="T122" s="194"/>
      <c r="U122" s="194"/>
      <c r="V122" s="194"/>
      <c r="W122" s="194"/>
      <c r="X122" s="194"/>
      <c r="Y122" s="194"/>
      <c r="Z122" s="194"/>
    </row>
    <row r="123" spans="1:26">
      <c r="A123" s="243" t="s">
        <v>1673</v>
      </c>
      <c r="B123" s="184">
        <f t="shared" si="14"/>
        <v>0</v>
      </c>
      <c r="C123" s="194"/>
      <c r="D123" s="194"/>
      <c r="E123" s="194"/>
      <c r="F123" s="194"/>
      <c r="G123" s="194"/>
      <c r="H123" s="194"/>
      <c r="I123" s="194"/>
      <c r="J123" s="194"/>
      <c r="K123" s="194"/>
      <c r="L123" s="194"/>
      <c r="M123" s="194"/>
      <c r="N123" s="194"/>
      <c r="O123" s="194"/>
      <c r="P123" s="201"/>
      <c r="Q123" s="194"/>
      <c r="R123" s="194"/>
      <c r="S123" s="194"/>
      <c r="T123" s="194"/>
      <c r="U123" s="194"/>
      <c r="V123" s="194"/>
      <c r="W123" s="194"/>
      <c r="X123" s="194"/>
      <c r="Y123" s="194"/>
      <c r="Z123" s="194"/>
    </row>
    <row r="124" spans="1:26">
      <c r="A124" s="243" t="s">
        <v>1674</v>
      </c>
      <c r="B124" s="184">
        <f t="shared" si="14"/>
        <v>0</v>
      </c>
      <c r="C124" s="194"/>
      <c r="D124" s="194"/>
      <c r="E124" s="194"/>
      <c r="F124" s="194"/>
      <c r="G124" s="194"/>
      <c r="H124" s="194"/>
      <c r="I124" s="194"/>
      <c r="J124" s="194"/>
      <c r="K124" s="194"/>
      <c r="L124" s="194"/>
      <c r="M124" s="194"/>
      <c r="N124" s="194"/>
      <c r="O124" s="194"/>
      <c r="P124" s="201"/>
      <c r="Q124" s="194"/>
      <c r="R124" s="194"/>
      <c r="S124" s="194"/>
      <c r="T124" s="194"/>
      <c r="U124" s="194"/>
      <c r="V124" s="194"/>
      <c r="W124" s="194"/>
      <c r="X124" s="194"/>
      <c r="Y124" s="194"/>
      <c r="Z124" s="194"/>
    </row>
    <row r="125" spans="1:26">
      <c r="A125" s="243" t="s">
        <v>1675</v>
      </c>
      <c r="B125" s="184">
        <f t="shared" si="14"/>
        <v>0</v>
      </c>
      <c r="C125" s="194"/>
      <c r="D125" s="194"/>
      <c r="E125" s="194"/>
      <c r="F125" s="194"/>
      <c r="G125" s="194"/>
      <c r="H125" s="194"/>
      <c r="I125" s="194"/>
      <c r="J125" s="194"/>
      <c r="K125" s="194"/>
      <c r="L125" s="194"/>
      <c r="M125" s="194"/>
      <c r="N125" s="194"/>
      <c r="O125" s="194"/>
      <c r="P125" s="201"/>
      <c r="Q125" s="194"/>
      <c r="R125" s="194"/>
      <c r="S125" s="194"/>
      <c r="T125" s="194"/>
      <c r="U125" s="194"/>
      <c r="V125" s="194"/>
      <c r="W125" s="194"/>
      <c r="X125" s="194"/>
      <c r="Y125" s="194"/>
      <c r="Z125" s="194"/>
    </row>
    <row r="126" ht="14.25" spans="1:26">
      <c r="A126" s="242" t="s">
        <v>1553</v>
      </c>
      <c r="B126" s="184">
        <f>B127+B128</f>
        <v>0</v>
      </c>
      <c r="C126" s="184">
        <f t="shared" ref="C126:Z126" si="24">C127+C128</f>
        <v>0</v>
      </c>
      <c r="D126" s="184">
        <f t="shared" si="24"/>
        <v>0</v>
      </c>
      <c r="E126" s="184">
        <f t="shared" si="24"/>
        <v>0</v>
      </c>
      <c r="F126" s="184">
        <f t="shared" si="24"/>
        <v>0</v>
      </c>
      <c r="G126" s="184">
        <f t="shared" si="24"/>
        <v>0</v>
      </c>
      <c r="H126" s="184">
        <f t="shared" si="24"/>
        <v>0</v>
      </c>
      <c r="I126" s="184">
        <f t="shared" si="24"/>
        <v>0</v>
      </c>
      <c r="J126" s="184">
        <f t="shared" si="24"/>
        <v>0</v>
      </c>
      <c r="K126" s="184">
        <f t="shared" si="24"/>
        <v>0</v>
      </c>
      <c r="L126" s="184">
        <f t="shared" si="24"/>
        <v>0</v>
      </c>
      <c r="M126" s="184">
        <f t="shared" si="24"/>
        <v>0</v>
      </c>
      <c r="N126" s="184">
        <f t="shared" si="24"/>
        <v>0</v>
      </c>
      <c r="O126" s="184">
        <f t="shared" si="24"/>
        <v>0</v>
      </c>
      <c r="P126" s="184">
        <f t="shared" si="24"/>
        <v>0</v>
      </c>
      <c r="Q126" s="184">
        <f t="shared" si="24"/>
        <v>0</v>
      </c>
      <c r="R126" s="184">
        <f t="shared" si="24"/>
        <v>0</v>
      </c>
      <c r="S126" s="184">
        <f t="shared" si="24"/>
        <v>0</v>
      </c>
      <c r="T126" s="184">
        <f t="shared" si="24"/>
        <v>0</v>
      </c>
      <c r="U126" s="184">
        <f t="shared" si="24"/>
        <v>0</v>
      </c>
      <c r="V126" s="184">
        <f t="shared" si="24"/>
        <v>0</v>
      </c>
      <c r="W126" s="184">
        <f t="shared" si="24"/>
        <v>0</v>
      </c>
      <c r="X126" s="184">
        <f t="shared" si="24"/>
        <v>0</v>
      </c>
      <c r="Y126" s="184">
        <f t="shared" si="24"/>
        <v>0</v>
      </c>
      <c r="Z126" s="184">
        <f t="shared" si="24"/>
        <v>0</v>
      </c>
    </row>
    <row r="127" spans="1:26">
      <c r="A127" s="243" t="s">
        <v>1554</v>
      </c>
      <c r="B127" s="184">
        <f t="shared" si="14"/>
        <v>0</v>
      </c>
      <c r="C127" s="194"/>
      <c r="D127" s="194"/>
      <c r="E127" s="194"/>
      <c r="F127" s="194"/>
      <c r="G127" s="194"/>
      <c r="H127" s="194"/>
      <c r="I127" s="194"/>
      <c r="J127" s="194"/>
      <c r="K127" s="194"/>
      <c r="L127" s="194"/>
      <c r="M127" s="194"/>
      <c r="N127" s="194"/>
      <c r="O127" s="194"/>
      <c r="P127" s="201"/>
      <c r="Q127" s="194"/>
      <c r="R127" s="194"/>
      <c r="S127" s="194"/>
      <c r="T127" s="194"/>
      <c r="U127" s="194"/>
      <c r="V127" s="194"/>
      <c r="W127" s="194"/>
      <c r="X127" s="194"/>
      <c r="Y127" s="194"/>
      <c r="Z127" s="194"/>
    </row>
    <row r="128" ht="14.25" spans="1:26">
      <c r="A128" s="198" t="s">
        <v>1555</v>
      </c>
      <c r="B128" s="184">
        <f>SUM(B129:B139)</f>
        <v>0</v>
      </c>
      <c r="C128" s="184">
        <f t="shared" ref="C128:Z128" si="25">SUM(C129:C139)</f>
        <v>0</v>
      </c>
      <c r="D128" s="184">
        <f t="shared" si="25"/>
        <v>0</v>
      </c>
      <c r="E128" s="184">
        <f t="shared" si="25"/>
        <v>0</v>
      </c>
      <c r="F128" s="184">
        <f t="shared" si="25"/>
        <v>0</v>
      </c>
      <c r="G128" s="184">
        <f t="shared" si="25"/>
        <v>0</v>
      </c>
      <c r="H128" s="184">
        <f t="shared" si="25"/>
        <v>0</v>
      </c>
      <c r="I128" s="184">
        <f t="shared" si="25"/>
        <v>0</v>
      </c>
      <c r="J128" s="184">
        <f t="shared" si="25"/>
        <v>0</v>
      </c>
      <c r="K128" s="184">
        <f t="shared" si="25"/>
        <v>0</v>
      </c>
      <c r="L128" s="184">
        <f t="shared" si="25"/>
        <v>0</v>
      </c>
      <c r="M128" s="184">
        <f t="shared" si="25"/>
        <v>0</v>
      </c>
      <c r="N128" s="184">
        <f t="shared" si="25"/>
        <v>0</v>
      </c>
      <c r="O128" s="184">
        <f t="shared" si="25"/>
        <v>0</v>
      </c>
      <c r="P128" s="184">
        <f t="shared" si="25"/>
        <v>0</v>
      </c>
      <c r="Q128" s="184">
        <f t="shared" si="25"/>
        <v>0</v>
      </c>
      <c r="R128" s="184">
        <f t="shared" si="25"/>
        <v>0</v>
      </c>
      <c r="S128" s="184">
        <f t="shared" si="25"/>
        <v>0</v>
      </c>
      <c r="T128" s="184">
        <f t="shared" si="25"/>
        <v>0</v>
      </c>
      <c r="U128" s="184">
        <f t="shared" si="25"/>
        <v>0</v>
      </c>
      <c r="V128" s="184">
        <f t="shared" si="25"/>
        <v>0</v>
      </c>
      <c r="W128" s="184">
        <f t="shared" si="25"/>
        <v>0</v>
      </c>
      <c r="X128" s="184">
        <f t="shared" si="25"/>
        <v>0</v>
      </c>
      <c r="Y128" s="184">
        <f t="shared" si="25"/>
        <v>0</v>
      </c>
      <c r="Z128" s="184">
        <f t="shared" si="25"/>
        <v>0</v>
      </c>
    </row>
    <row r="129" spans="1:26">
      <c r="A129" s="243" t="s">
        <v>1556</v>
      </c>
      <c r="B129" s="184">
        <f t="shared" si="14"/>
        <v>0</v>
      </c>
      <c r="C129" s="194"/>
      <c r="D129" s="194"/>
      <c r="E129" s="194"/>
      <c r="F129" s="194"/>
      <c r="G129" s="194"/>
      <c r="H129" s="194"/>
      <c r="I129" s="194"/>
      <c r="J129" s="194"/>
      <c r="K129" s="194"/>
      <c r="L129" s="194"/>
      <c r="M129" s="194"/>
      <c r="N129" s="194"/>
      <c r="O129" s="194"/>
      <c r="P129" s="201"/>
      <c r="Q129" s="194"/>
      <c r="R129" s="194"/>
      <c r="S129" s="194"/>
      <c r="T129" s="194"/>
      <c r="U129" s="194"/>
      <c r="V129" s="194"/>
      <c r="W129" s="194"/>
      <c r="X129" s="194"/>
      <c r="Y129" s="194"/>
      <c r="Z129" s="194"/>
    </row>
    <row r="130" spans="1:26">
      <c r="A130" s="243" t="s">
        <v>1557</v>
      </c>
      <c r="B130" s="184">
        <f t="shared" si="14"/>
        <v>0</v>
      </c>
      <c r="C130" s="194"/>
      <c r="D130" s="194"/>
      <c r="E130" s="194"/>
      <c r="F130" s="194"/>
      <c r="G130" s="194"/>
      <c r="H130" s="194"/>
      <c r="I130" s="194"/>
      <c r="J130" s="194"/>
      <c r="K130" s="194"/>
      <c r="L130" s="194"/>
      <c r="M130" s="194"/>
      <c r="N130" s="194"/>
      <c r="O130" s="194"/>
      <c r="P130" s="201"/>
      <c r="Q130" s="194"/>
      <c r="R130" s="194"/>
      <c r="S130" s="194"/>
      <c r="T130" s="194"/>
      <c r="U130" s="194"/>
      <c r="V130" s="194"/>
      <c r="W130" s="194"/>
      <c r="X130" s="194"/>
      <c r="Y130" s="194"/>
      <c r="Z130" s="194"/>
    </row>
    <row r="131" spans="1:26">
      <c r="A131" s="243" t="s">
        <v>1558</v>
      </c>
      <c r="B131" s="184">
        <f t="shared" si="14"/>
        <v>0</v>
      </c>
      <c r="C131" s="194"/>
      <c r="D131" s="194"/>
      <c r="E131" s="194"/>
      <c r="F131" s="194"/>
      <c r="G131" s="194"/>
      <c r="H131" s="194"/>
      <c r="I131" s="194"/>
      <c r="J131" s="194"/>
      <c r="K131" s="194"/>
      <c r="L131" s="194"/>
      <c r="M131" s="194"/>
      <c r="N131" s="194"/>
      <c r="O131" s="194"/>
      <c r="P131" s="201"/>
      <c r="Q131" s="194"/>
      <c r="R131" s="194"/>
      <c r="S131" s="194"/>
      <c r="T131" s="194"/>
      <c r="U131" s="194"/>
      <c r="V131" s="194"/>
      <c r="W131" s="194"/>
      <c r="X131" s="194"/>
      <c r="Y131" s="194"/>
      <c r="Z131" s="194"/>
    </row>
    <row r="132" spans="1:26">
      <c r="A132" s="243" t="s">
        <v>1559</v>
      </c>
      <c r="B132" s="184">
        <f t="shared" si="14"/>
        <v>0</v>
      </c>
      <c r="C132" s="194"/>
      <c r="D132" s="194"/>
      <c r="E132" s="194"/>
      <c r="F132" s="194"/>
      <c r="G132" s="194"/>
      <c r="H132" s="194"/>
      <c r="I132" s="194"/>
      <c r="J132" s="194"/>
      <c r="K132" s="194"/>
      <c r="L132" s="194"/>
      <c r="M132" s="194"/>
      <c r="N132" s="194"/>
      <c r="O132" s="194"/>
      <c r="P132" s="201"/>
      <c r="Q132" s="194"/>
      <c r="R132" s="194"/>
      <c r="S132" s="194"/>
      <c r="T132" s="194"/>
      <c r="U132" s="194"/>
      <c r="V132" s="194"/>
      <c r="W132" s="194"/>
      <c r="X132" s="194"/>
      <c r="Y132" s="194"/>
      <c r="Z132" s="194"/>
    </row>
    <row r="133" spans="1:26">
      <c r="A133" s="243" t="s">
        <v>1560</v>
      </c>
      <c r="B133" s="184">
        <f t="shared" si="14"/>
        <v>0</v>
      </c>
      <c r="C133" s="194"/>
      <c r="D133" s="194"/>
      <c r="E133" s="194"/>
      <c r="F133" s="194"/>
      <c r="G133" s="194"/>
      <c r="H133" s="194"/>
      <c r="I133" s="194"/>
      <c r="J133" s="194"/>
      <c r="K133" s="194"/>
      <c r="L133" s="194"/>
      <c r="M133" s="194"/>
      <c r="N133" s="194"/>
      <c r="O133" s="194"/>
      <c r="P133" s="201"/>
      <c r="Q133" s="194"/>
      <c r="R133" s="194"/>
      <c r="S133" s="194"/>
      <c r="T133" s="194"/>
      <c r="U133" s="194"/>
      <c r="V133" s="194"/>
      <c r="W133" s="194"/>
      <c r="X133" s="194"/>
      <c r="Y133" s="194"/>
      <c r="Z133" s="194"/>
    </row>
    <row r="134" spans="1:26">
      <c r="A134" s="243" t="s">
        <v>1561</v>
      </c>
      <c r="B134" s="184">
        <f t="shared" si="14"/>
        <v>0</v>
      </c>
      <c r="C134" s="194"/>
      <c r="D134" s="194"/>
      <c r="E134" s="194"/>
      <c r="F134" s="194"/>
      <c r="G134" s="194"/>
      <c r="H134" s="194"/>
      <c r="I134" s="194"/>
      <c r="J134" s="194"/>
      <c r="K134" s="194"/>
      <c r="L134" s="194"/>
      <c r="M134" s="194"/>
      <c r="N134" s="194"/>
      <c r="O134" s="194"/>
      <c r="P134" s="201"/>
      <c r="Q134" s="194"/>
      <c r="R134" s="194"/>
      <c r="S134" s="194"/>
      <c r="T134" s="194"/>
      <c r="U134" s="194"/>
      <c r="V134" s="194"/>
      <c r="W134" s="194"/>
      <c r="X134" s="194"/>
      <c r="Y134" s="194"/>
      <c r="Z134" s="194"/>
    </row>
    <row r="135" spans="1:26">
      <c r="A135" s="243" t="s">
        <v>1562</v>
      </c>
      <c r="B135" s="184">
        <f t="shared" si="14"/>
        <v>0</v>
      </c>
      <c r="C135" s="194"/>
      <c r="D135" s="194"/>
      <c r="E135" s="194"/>
      <c r="F135" s="194"/>
      <c r="G135" s="194"/>
      <c r="H135" s="194"/>
      <c r="I135" s="194"/>
      <c r="J135" s="194"/>
      <c r="K135" s="194"/>
      <c r="L135" s="194"/>
      <c r="M135" s="194"/>
      <c r="N135" s="194"/>
      <c r="O135" s="194"/>
      <c r="P135" s="201"/>
      <c r="Q135" s="194"/>
      <c r="R135" s="194"/>
      <c r="S135" s="194"/>
      <c r="T135" s="194"/>
      <c r="U135" s="194"/>
      <c r="V135" s="194"/>
      <c r="W135" s="194"/>
      <c r="X135" s="194"/>
      <c r="Y135" s="194"/>
      <c r="Z135" s="194"/>
    </row>
    <row r="136" spans="1:26">
      <c r="A136" s="243" t="s">
        <v>1563</v>
      </c>
      <c r="B136" s="184">
        <f t="shared" ref="B136:B173" si="26">SUM(C136:Z136)</f>
        <v>0</v>
      </c>
      <c r="C136" s="194"/>
      <c r="D136" s="194"/>
      <c r="E136" s="194"/>
      <c r="F136" s="194"/>
      <c r="G136" s="194"/>
      <c r="H136" s="194"/>
      <c r="I136" s="194"/>
      <c r="J136" s="194"/>
      <c r="K136" s="194"/>
      <c r="L136" s="194"/>
      <c r="M136" s="194"/>
      <c r="N136" s="194"/>
      <c r="O136" s="194"/>
      <c r="P136" s="201"/>
      <c r="Q136" s="194"/>
      <c r="R136" s="194"/>
      <c r="S136" s="194"/>
      <c r="T136" s="194"/>
      <c r="U136" s="194"/>
      <c r="V136" s="194"/>
      <c r="W136" s="194"/>
      <c r="X136" s="194"/>
      <c r="Y136" s="194"/>
      <c r="Z136" s="194"/>
    </row>
    <row r="137" spans="1:26">
      <c r="A137" s="243" t="s">
        <v>1564</v>
      </c>
      <c r="B137" s="184">
        <f t="shared" si="26"/>
        <v>0</v>
      </c>
      <c r="C137" s="194"/>
      <c r="D137" s="194"/>
      <c r="E137" s="194"/>
      <c r="F137" s="194"/>
      <c r="G137" s="194"/>
      <c r="H137" s="194"/>
      <c r="I137" s="194"/>
      <c r="J137" s="194"/>
      <c r="K137" s="194"/>
      <c r="L137" s="194"/>
      <c r="M137" s="194"/>
      <c r="N137" s="194"/>
      <c r="O137" s="194"/>
      <c r="P137" s="201"/>
      <c r="Q137" s="194"/>
      <c r="R137" s="194"/>
      <c r="S137" s="194"/>
      <c r="T137" s="194"/>
      <c r="U137" s="194"/>
      <c r="V137" s="194"/>
      <c r="W137" s="194"/>
      <c r="X137" s="194"/>
      <c r="Y137" s="194"/>
      <c r="Z137" s="194"/>
    </row>
    <row r="138" spans="1:26">
      <c r="A138" s="243" t="s">
        <v>1565</v>
      </c>
      <c r="B138" s="184">
        <f t="shared" si="26"/>
        <v>0</v>
      </c>
      <c r="C138" s="194"/>
      <c r="D138" s="194"/>
      <c r="E138" s="194"/>
      <c r="F138" s="194"/>
      <c r="G138" s="194"/>
      <c r="H138" s="194"/>
      <c r="I138" s="194"/>
      <c r="J138" s="194"/>
      <c r="K138" s="194"/>
      <c r="L138" s="194"/>
      <c r="M138" s="194"/>
      <c r="N138" s="194"/>
      <c r="O138" s="194"/>
      <c r="P138" s="201"/>
      <c r="Q138" s="194"/>
      <c r="R138" s="194"/>
      <c r="S138" s="194"/>
      <c r="T138" s="194"/>
      <c r="U138" s="194"/>
      <c r="V138" s="194"/>
      <c r="W138" s="194"/>
      <c r="X138" s="194"/>
      <c r="Y138" s="194"/>
      <c r="Z138" s="194"/>
    </row>
    <row r="139" spans="1:26">
      <c r="A139" s="243" t="s">
        <v>1566</v>
      </c>
      <c r="B139" s="184">
        <f t="shared" si="26"/>
        <v>0</v>
      </c>
      <c r="C139" s="194"/>
      <c r="D139" s="194"/>
      <c r="E139" s="194"/>
      <c r="F139" s="194"/>
      <c r="G139" s="194"/>
      <c r="H139" s="194"/>
      <c r="I139" s="194"/>
      <c r="J139" s="194"/>
      <c r="K139" s="194"/>
      <c r="L139" s="194"/>
      <c r="M139" s="194"/>
      <c r="N139" s="194"/>
      <c r="O139" s="194"/>
      <c r="P139" s="201"/>
      <c r="Q139" s="194"/>
      <c r="R139" s="194"/>
      <c r="S139" s="194"/>
      <c r="T139" s="194"/>
      <c r="U139" s="194"/>
      <c r="V139" s="194"/>
      <c r="W139" s="194"/>
      <c r="X139" s="194"/>
      <c r="Y139" s="194"/>
      <c r="Z139" s="194"/>
    </row>
    <row r="140" ht="14.25" spans="1:26">
      <c r="A140" s="242" t="s">
        <v>1567</v>
      </c>
      <c r="B140" s="184">
        <f>B141+B142</f>
        <v>0</v>
      </c>
      <c r="C140" s="184">
        <f t="shared" ref="C140:Z140" si="27">C141+C142</f>
        <v>0</v>
      </c>
      <c r="D140" s="184">
        <f t="shared" si="27"/>
        <v>0</v>
      </c>
      <c r="E140" s="184">
        <f t="shared" si="27"/>
        <v>0</v>
      </c>
      <c r="F140" s="184">
        <f t="shared" si="27"/>
        <v>0</v>
      </c>
      <c r="G140" s="184">
        <f t="shared" si="27"/>
        <v>0</v>
      </c>
      <c r="H140" s="184">
        <f t="shared" si="27"/>
        <v>0</v>
      </c>
      <c r="I140" s="184">
        <f t="shared" si="27"/>
        <v>0</v>
      </c>
      <c r="J140" s="184">
        <f t="shared" si="27"/>
        <v>0</v>
      </c>
      <c r="K140" s="184">
        <f t="shared" si="27"/>
        <v>0</v>
      </c>
      <c r="L140" s="184">
        <f t="shared" si="27"/>
        <v>0</v>
      </c>
      <c r="M140" s="184">
        <f t="shared" si="27"/>
        <v>0</v>
      </c>
      <c r="N140" s="184">
        <f t="shared" si="27"/>
        <v>0</v>
      </c>
      <c r="O140" s="184">
        <f t="shared" si="27"/>
        <v>0</v>
      </c>
      <c r="P140" s="184">
        <f t="shared" si="27"/>
        <v>0</v>
      </c>
      <c r="Q140" s="184">
        <f t="shared" si="27"/>
        <v>0</v>
      </c>
      <c r="R140" s="184">
        <f t="shared" si="27"/>
        <v>0</v>
      </c>
      <c r="S140" s="184">
        <f t="shared" si="27"/>
        <v>0</v>
      </c>
      <c r="T140" s="184">
        <f t="shared" si="27"/>
        <v>0</v>
      </c>
      <c r="U140" s="184">
        <f t="shared" si="27"/>
        <v>0</v>
      </c>
      <c r="V140" s="184">
        <f t="shared" si="27"/>
        <v>0</v>
      </c>
      <c r="W140" s="184">
        <f t="shared" si="27"/>
        <v>0</v>
      </c>
      <c r="X140" s="184">
        <f t="shared" si="27"/>
        <v>0</v>
      </c>
      <c r="Y140" s="184">
        <f t="shared" si="27"/>
        <v>0</v>
      </c>
      <c r="Z140" s="184">
        <f t="shared" si="27"/>
        <v>0</v>
      </c>
    </row>
    <row r="141" spans="1:26">
      <c r="A141" s="243" t="s">
        <v>1568</v>
      </c>
      <c r="B141" s="184">
        <f t="shared" si="26"/>
        <v>0</v>
      </c>
      <c r="C141" s="194"/>
      <c r="D141" s="194"/>
      <c r="E141" s="194"/>
      <c r="F141" s="194"/>
      <c r="G141" s="194"/>
      <c r="H141" s="194"/>
      <c r="I141" s="194"/>
      <c r="J141" s="194"/>
      <c r="K141" s="194"/>
      <c r="L141" s="194"/>
      <c r="M141" s="194"/>
      <c r="N141" s="194"/>
      <c r="O141" s="194"/>
      <c r="P141" s="201"/>
      <c r="Q141" s="194"/>
      <c r="R141" s="194"/>
      <c r="S141" s="194"/>
      <c r="T141" s="194"/>
      <c r="U141" s="194"/>
      <c r="V141" s="194"/>
      <c r="W141" s="194"/>
      <c r="X141" s="194"/>
      <c r="Y141" s="194"/>
      <c r="Z141" s="194"/>
    </row>
    <row r="142" ht="14.25" spans="1:26">
      <c r="A142" s="198" t="s">
        <v>1569</v>
      </c>
      <c r="B142" s="184">
        <f>SUM(B143:B147)</f>
        <v>0</v>
      </c>
      <c r="C142" s="184">
        <f t="shared" ref="C142:Z142" si="28">SUM(C143:C147)</f>
        <v>0</v>
      </c>
      <c r="D142" s="184">
        <f t="shared" si="28"/>
        <v>0</v>
      </c>
      <c r="E142" s="184">
        <f t="shared" si="28"/>
        <v>0</v>
      </c>
      <c r="F142" s="184">
        <f t="shared" si="28"/>
        <v>0</v>
      </c>
      <c r="G142" s="184">
        <f t="shared" si="28"/>
        <v>0</v>
      </c>
      <c r="H142" s="184">
        <f t="shared" si="28"/>
        <v>0</v>
      </c>
      <c r="I142" s="184">
        <f t="shared" si="28"/>
        <v>0</v>
      </c>
      <c r="J142" s="184">
        <f t="shared" si="28"/>
        <v>0</v>
      </c>
      <c r="K142" s="184">
        <f t="shared" si="28"/>
        <v>0</v>
      </c>
      <c r="L142" s="184">
        <f t="shared" si="28"/>
        <v>0</v>
      </c>
      <c r="M142" s="184">
        <f t="shared" si="28"/>
        <v>0</v>
      </c>
      <c r="N142" s="184">
        <f t="shared" si="28"/>
        <v>0</v>
      </c>
      <c r="O142" s="184">
        <f t="shared" si="28"/>
        <v>0</v>
      </c>
      <c r="P142" s="184">
        <f t="shared" si="28"/>
        <v>0</v>
      </c>
      <c r="Q142" s="184">
        <f t="shared" si="28"/>
        <v>0</v>
      </c>
      <c r="R142" s="184">
        <f t="shared" si="28"/>
        <v>0</v>
      </c>
      <c r="S142" s="184">
        <f t="shared" si="28"/>
        <v>0</v>
      </c>
      <c r="T142" s="184">
        <f t="shared" si="28"/>
        <v>0</v>
      </c>
      <c r="U142" s="184">
        <f t="shared" si="28"/>
        <v>0</v>
      </c>
      <c r="V142" s="184">
        <f t="shared" si="28"/>
        <v>0</v>
      </c>
      <c r="W142" s="184">
        <f t="shared" si="28"/>
        <v>0</v>
      </c>
      <c r="X142" s="184">
        <f t="shared" si="28"/>
        <v>0</v>
      </c>
      <c r="Y142" s="184">
        <f t="shared" si="28"/>
        <v>0</v>
      </c>
      <c r="Z142" s="184">
        <f t="shared" si="28"/>
        <v>0</v>
      </c>
    </row>
    <row r="143" spans="1:26">
      <c r="A143" s="243" t="s">
        <v>1570</v>
      </c>
      <c r="B143" s="184">
        <f t="shared" si="26"/>
        <v>0</v>
      </c>
      <c r="C143" s="194"/>
      <c r="D143" s="194"/>
      <c r="E143" s="194"/>
      <c r="F143" s="194"/>
      <c r="G143" s="194"/>
      <c r="H143" s="194"/>
      <c r="I143" s="194"/>
      <c r="J143" s="194"/>
      <c r="K143" s="194"/>
      <c r="L143" s="194"/>
      <c r="M143" s="194"/>
      <c r="N143" s="194"/>
      <c r="O143" s="194"/>
      <c r="P143" s="201"/>
      <c r="Q143" s="194"/>
      <c r="R143" s="194"/>
      <c r="S143" s="194"/>
      <c r="T143" s="194"/>
      <c r="U143" s="194"/>
      <c r="V143" s="194"/>
      <c r="W143" s="194"/>
      <c r="X143" s="194"/>
      <c r="Y143" s="194"/>
      <c r="Z143" s="194"/>
    </row>
    <row r="144" spans="1:26">
      <c r="A144" s="243" t="s">
        <v>1571</v>
      </c>
      <c r="B144" s="184">
        <f t="shared" si="26"/>
        <v>0</v>
      </c>
      <c r="C144" s="194"/>
      <c r="D144" s="194"/>
      <c r="E144" s="194"/>
      <c r="F144" s="194"/>
      <c r="G144" s="194"/>
      <c r="H144" s="194"/>
      <c r="I144" s="194"/>
      <c r="J144" s="194"/>
      <c r="K144" s="194"/>
      <c r="L144" s="194"/>
      <c r="M144" s="194"/>
      <c r="N144" s="194"/>
      <c r="O144" s="194"/>
      <c r="P144" s="201"/>
      <c r="Q144" s="194"/>
      <c r="R144" s="194"/>
      <c r="S144" s="194"/>
      <c r="T144" s="194"/>
      <c r="U144" s="194"/>
      <c r="V144" s="194"/>
      <c r="W144" s="194"/>
      <c r="X144" s="194"/>
      <c r="Y144" s="194"/>
      <c r="Z144" s="194"/>
    </row>
    <row r="145" spans="1:26">
      <c r="A145" s="243" t="s">
        <v>1572</v>
      </c>
      <c r="B145" s="184">
        <f t="shared" si="26"/>
        <v>0</v>
      </c>
      <c r="C145" s="194"/>
      <c r="D145" s="194"/>
      <c r="E145" s="194"/>
      <c r="F145" s="194"/>
      <c r="G145" s="194"/>
      <c r="H145" s="194"/>
      <c r="I145" s="194"/>
      <c r="J145" s="194"/>
      <c r="K145" s="194"/>
      <c r="L145" s="194"/>
      <c r="M145" s="194"/>
      <c r="N145" s="194"/>
      <c r="O145" s="194"/>
      <c r="P145" s="201"/>
      <c r="Q145" s="194"/>
      <c r="R145" s="194"/>
      <c r="S145" s="194"/>
      <c r="T145" s="194"/>
      <c r="U145" s="194"/>
      <c r="V145" s="194"/>
      <c r="W145" s="194"/>
      <c r="X145" s="194"/>
      <c r="Y145" s="194"/>
      <c r="Z145" s="194"/>
    </row>
    <row r="146" spans="1:26">
      <c r="A146" s="243" t="s">
        <v>1573</v>
      </c>
      <c r="B146" s="184">
        <f t="shared" si="26"/>
        <v>0</v>
      </c>
      <c r="C146" s="194"/>
      <c r="D146" s="194"/>
      <c r="E146" s="194"/>
      <c r="F146" s="194"/>
      <c r="G146" s="194"/>
      <c r="H146" s="194"/>
      <c r="I146" s="194"/>
      <c r="J146" s="194"/>
      <c r="K146" s="194"/>
      <c r="L146" s="194"/>
      <c r="M146" s="194"/>
      <c r="N146" s="194"/>
      <c r="O146" s="194"/>
      <c r="P146" s="201"/>
      <c r="Q146" s="194"/>
      <c r="R146" s="194"/>
      <c r="S146" s="194"/>
      <c r="T146" s="194"/>
      <c r="U146" s="194"/>
      <c r="V146" s="194"/>
      <c r="W146" s="194"/>
      <c r="X146" s="194"/>
      <c r="Y146" s="194"/>
      <c r="Z146" s="194"/>
    </row>
    <row r="147" spans="1:26">
      <c r="A147" s="243" t="s">
        <v>1574</v>
      </c>
      <c r="B147" s="184">
        <f t="shared" si="26"/>
        <v>0</v>
      </c>
      <c r="C147" s="194"/>
      <c r="D147" s="194"/>
      <c r="E147" s="194"/>
      <c r="F147" s="194"/>
      <c r="G147" s="194"/>
      <c r="H147" s="194"/>
      <c r="I147" s="194"/>
      <c r="J147" s="194"/>
      <c r="K147" s="194"/>
      <c r="L147" s="194"/>
      <c r="M147" s="194"/>
      <c r="N147" s="194"/>
      <c r="O147" s="194"/>
      <c r="P147" s="201"/>
      <c r="Q147" s="194"/>
      <c r="R147" s="194"/>
      <c r="S147" s="194"/>
      <c r="T147" s="194"/>
      <c r="U147" s="194"/>
      <c r="V147" s="194"/>
      <c r="W147" s="194"/>
      <c r="X147" s="194"/>
      <c r="Y147" s="194"/>
      <c r="Z147" s="194"/>
    </row>
    <row r="148" ht="14.25" spans="1:26">
      <c r="A148" s="260" t="s">
        <v>1676</v>
      </c>
      <c r="B148" s="184">
        <f>B149+B150</f>
        <v>0</v>
      </c>
      <c r="C148" s="184">
        <f t="shared" ref="C148:Z148" si="29">C149+C150</f>
        <v>0</v>
      </c>
      <c r="D148" s="184">
        <f t="shared" si="29"/>
        <v>0</v>
      </c>
      <c r="E148" s="184">
        <f t="shared" si="29"/>
        <v>0</v>
      </c>
      <c r="F148" s="184">
        <f t="shared" si="29"/>
        <v>0</v>
      </c>
      <c r="G148" s="184">
        <f t="shared" si="29"/>
        <v>0</v>
      </c>
      <c r="H148" s="184">
        <f t="shared" si="29"/>
        <v>0</v>
      </c>
      <c r="I148" s="184">
        <f t="shared" si="29"/>
        <v>0</v>
      </c>
      <c r="J148" s="184">
        <f t="shared" si="29"/>
        <v>0</v>
      </c>
      <c r="K148" s="184">
        <f t="shared" si="29"/>
        <v>0</v>
      </c>
      <c r="L148" s="184">
        <f t="shared" si="29"/>
        <v>0</v>
      </c>
      <c r="M148" s="184">
        <f t="shared" si="29"/>
        <v>0</v>
      </c>
      <c r="N148" s="184">
        <f t="shared" si="29"/>
        <v>0</v>
      </c>
      <c r="O148" s="184">
        <f t="shared" si="29"/>
        <v>0</v>
      </c>
      <c r="P148" s="184">
        <f t="shared" si="29"/>
        <v>0</v>
      </c>
      <c r="Q148" s="184">
        <f t="shared" si="29"/>
        <v>0</v>
      </c>
      <c r="R148" s="184">
        <f t="shared" si="29"/>
        <v>0</v>
      </c>
      <c r="S148" s="184">
        <f t="shared" si="29"/>
        <v>0</v>
      </c>
      <c r="T148" s="184">
        <f t="shared" si="29"/>
        <v>0</v>
      </c>
      <c r="U148" s="184">
        <f t="shared" si="29"/>
        <v>0</v>
      </c>
      <c r="V148" s="184">
        <f t="shared" si="29"/>
        <v>0</v>
      </c>
      <c r="W148" s="184">
        <f t="shared" si="29"/>
        <v>0</v>
      </c>
      <c r="X148" s="184">
        <f t="shared" si="29"/>
        <v>0</v>
      </c>
      <c r="Y148" s="184">
        <f t="shared" si="29"/>
        <v>0</v>
      </c>
      <c r="Z148" s="184">
        <f t="shared" si="29"/>
        <v>0</v>
      </c>
    </row>
    <row r="149" spans="1:26">
      <c r="A149" s="261" t="s">
        <v>1677</v>
      </c>
      <c r="B149" s="184">
        <f t="shared" si="26"/>
        <v>0</v>
      </c>
      <c r="C149" s="194"/>
      <c r="D149" s="194"/>
      <c r="E149" s="194"/>
      <c r="F149" s="194"/>
      <c r="G149" s="194"/>
      <c r="H149" s="194"/>
      <c r="I149" s="194"/>
      <c r="J149" s="194"/>
      <c r="K149" s="194"/>
      <c r="L149" s="194"/>
      <c r="M149" s="194"/>
      <c r="N149" s="194"/>
      <c r="O149" s="194"/>
      <c r="P149" s="201"/>
      <c r="Q149" s="194"/>
      <c r="R149" s="194"/>
      <c r="S149" s="194"/>
      <c r="T149" s="194"/>
      <c r="U149" s="194"/>
      <c r="V149" s="194"/>
      <c r="W149" s="194"/>
      <c r="X149" s="194"/>
      <c r="Y149" s="194"/>
      <c r="Z149" s="194"/>
    </row>
    <row r="150" ht="14.25" spans="1:26">
      <c r="A150" s="262" t="s">
        <v>1678</v>
      </c>
      <c r="B150" s="184">
        <f>SUM(B151:B162)</f>
        <v>0</v>
      </c>
      <c r="C150" s="184">
        <f t="shared" ref="C150:Z150" si="30">SUM(C151:C162)</f>
        <v>0</v>
      </c>
      <c r="D150" s="184">
        <f t="shared" si="30"/>
        <v>0</v>
      </c>
      <c r="E150" s="184">
        <f t="shared" si="30"/>
        <v>0</v>
      </c>
      <c r="F150" s="184">
        <f t="shared" si="30"/>
        <v>0</v>
      </c>
      <c r="G150" s="184">
        <f t="shared" si="30"/>
        <v>0</v>
      </c>
      <c r="H150" s="184">
        <f t="shared" si="30"/>
        <v>0</v>
      </c>
      <c r="I150" s="184">
        <f t="shared" si="30"/>
        <v>0</v>
      </c>
      <c r="J150" s="184">
        <f t="shared" si="30"/>
        <v>0</v>
      </c>
      <c r="K150" s="184">
        <f t="shared" si="30"/>
        <v>0</v>
      </c>
      <c r="L150" s="184">
        <f t="shared" si="30"/>
        <v>0</v>
      </c>
      <c r="M150" s="184">
        <f t="shared" si="30"/>
        <v>0</v>
      </c>
      <c r="N150" s="184">
        <f t="shared" si="30"/>
        <v>0</v>
      </c>
      <c r="O150" s="184">
        <f t="shared" si="30"/>
        <v>0</v>
      </c>
      <c r="P150" s="184">
        <f t="shared" si="30"/>
        <v>0</v>
      </c>
      <c r="Q150" s="184">
        <f t="shared" si="30"/>
        <v>0</v>
      </c>
      <c r="R150" s="184">
        <f t="shared" si="30"/>
        <v>0</v>
      </c>
      <c r="S150" s="184">
        <f t="shared" si="30"/>
        <v>0</v>
      </c>
      <c r="T150" s="184">
        <f t="shared" si="30"/>
        <v>0</v>
      </c>
      <c r="U150" s="184">
        <f t="shared" si="30"/>
        <v>0</v>
      </c>
      <c r="V150" s="184">
        <f t="shared" si="30"/>
        <v>0</v>
      </c>
      <c r="W150" s="184">
        <f t="shared" si="30"/>
        <v>0</v>
      </c>
      <c r="X150" s="184">
        <f t="shared" si="30"/>
        <v>0</v>
      </c>
      <c r="Y150" s="184">
        <f t="shared" si="30"/>
        <v>0</v>
      </c>
      <c r="Z150" s="184">
        <f t="shared" si="30"/>
        <v>0</v>
      </c>
    </row>
    <row r="151" spans="1:26">
      <c r="A151" s="261" t="s">
        <v>1679</v>
      </c>
      <c r="B151" s="184">
        <f t="shared" si="26"/>
        <v>0</v>
      </c>
      <c r="C151" s="194"/>
      <c r="D151" s="194"/>
      <c r="E151" s="194"/>
      <c r="F151" s="194"/>
      <c r="G151" s="194"/>
      <c r="H151" s="194"/>
      <c r="I151" s="194"/>
      <c r="J151" s="194"/>
      <c r="K151" s="194"/>
      <c r="L151" s="194"/>
      <c r="M151" s="194"/>
      <c r="N151" s="194"/>
      <c r="O151" s="194"/>
      <c r="P151" s="201"/>
      <c r="Q151" s="194"/>
      <c r="R151" s="194"/>
      <c r="S151" s="194"/>
      <c r="T151" s="194"/>
      <c r="U151" s="194"/>
      <c r="V151" s="194"/>
      <c r="W151" s="194"/>
      <c r="X151" s="194"/>
      <c r="Y151" s="194"/>
      <c r="Z151" s="194"/>
    </row>
    <row r="152" spans="1:26">
      <c r="A152" s="261" t="s">
        <v>1680</v>
      </c>
      <c r="B152" s="184">
        <f t="shared" si="26"/>
        <v>0</v>
      </c>
      <c r="C152" s="194"/>
      <c r="D152" s="194"/>
      <c r="E152" s="194"/>
      <c r="F152" s="194"/>
      <c r="G152" s="194"/>
      <c r="H152" s="194"/>
      <c r="I152" s="194"/>
      <c r="J152" s="194"/>
      <c r="K152" s="194"/>
      <c r="L152" s="194"/>
      <c r="M152" s="194"/>
      <c r="N152" s="194"/>
      <c r="O152" s="194"/>
      <c r="P152" s="201"/>
      <c r="Q152" s="194"/>
      <c r="R152" s="194"/>
      <c r="S152" s="194"/>
      <c r="T152" s="194"/>
      <c r="U152" s="194"/>
      <c r="V152" s="194"/>
      <c r="W152" s="194"/>
      <c r="X152" s="194"/>
      <c r="Y152" s="194"/>
      <c r="Z152" s="194"/>
    </row>
    <row r="153" spans="1:26">
      <c r="A153" s="261" t="s">
        <v>1681</v>
      </c>
      <c r="B153" s="184">
        <f t="shared" si="26"/>
        <v>0</v>
      </c>
      <c r="C153" s="194"/>
      <c r="D153" s="194"/>
      <c r="E153" s="194"/>
      <c r="F153" s="194"/>
      <c r="G153" s="194"/>
      <c r="H153" s="194"/>
      <c r="I153" s="194"/>
      <c r="J153" s="194"/>
      <c r="K153" s="194"/>
      <c r="L153" s="194"/>
      <c r="M153" s="194"/>
      <c r="N153" s="194"/>
      <c r="O153" s="194"/>
      <c r="P153" s="201"/>
      <c r="Q153" s="194"/>
      <c r="R153" s="194"/>
      <c r="S153" s="194"/>
      <c r="T153" s="194"/>
      <c r="U153" s="194"/>
      <c r="V153" s="194"/>
      <c r="W153" s="194"/>
      <c r="X153" s="194"/>
      <c r="Y153" s="194"/>
      <c r="Z153" s="194"/>
    </row>
    <row r="154" spans="1:26">
      <c r="A154" s="261" t="s">
        <v>1682</v>
      </c>
      <c r="B154" s="184">
        <f t="shared" si="26"/>
        <v>0</v>
      </c>
      <c r="C154" s="194"/>
      <c r="D154" s="194"/>
      <c r="E154" s="194"/>
      <c r="F154" s="194"/>
      <c r="G154" s="194"/>
      <c r="H154" s="194"/>
      <c r="I154" s="194"/>
      <c r="J154" s="194"/>
      <c r="K154" s="194"/>
      <c r="L154" s="194"/>
      <c r="M154" s="194"/>
      <c r="N154" s="194"/>
      <c r="O154" s="194"/>
      <c r="P154" s="201"/>
      <c r="Q154" s="194"/>
      <c r="R154" s="194"/>
      <c r="S154" s="194"/>
      <c r="T154" s="194"/>
      <c r="U154" s="194"/>
      <c r="V154" s="194"/>
      <c r="W154" s="194"/>
      <c r="X154" s="194"/>
      <c r="Y154" s="194"/>
      <c r="Z154" s="194"/>
    </row>
    <row r="155" spans="1:26">
      <c r="A155" s="261" t="s">
        <v>1683</v>
      </c>
      <c r="B155" s="184">
        <f t="shared" si="26"/>
        <v>0</v>
      </c>
      <c r="C155" s="194"/>
      <c r="D155" s="194"/>
      <c r="E155" s="194"/>
      <c r="F155" s="194"/>
      <c r="G155" s="194"/>
      <c r="H155" s="194"/>
      <c r="I155" s="194"/>
      <c r="J155" s="194"/>
      <c r="K155" s="194"/>
      <c r="L155" s="194"/>
      <c r="M155" s="194"/>
      <c r="N155" s="194"/>
      <c r="O155" s="194"/>
      <c r="P155" s="201"/>
      <c r="Q155" s="194"/>
      <c r="R155" s="194"/>
      <c r="S155" s="194"/>
      <c r="T155" s="194"/>
      <c r="U155" s="194"/>
      <c r="V155" s="194"/>
      <c r="W155" s="194"/>
      <c r="X155" s="194"/>
      <c r="Y155" s="194"/>
      <c r="Z155" s="194"/>
    </row>
    <row r="156" spans="1:26">
      <c r="A156" s="261" t="s">
        <v>1684</v>
      </c>
      <c r="B156" s="184">
        <f t="shared" si="26"/>
        <v>0</v>
      </c>
      <c r="C156" s="194"/>
      <c r="D156" s="194"/>
      <c r="E156" s="194"/>
      <c r="F156" s="194"/>
      <c r="G156" s="194"/>
      <c r="H156" s="194"/>
      <c r="I156" s="194"/>
      <c r="J156" s="194"/>
      <c r="K156" s="194"/>
      <c r="L156" s="194"/>
      <c r="M156" s="194"/>
      <c r="N156" s="194"/>
      <c r="O156" s="194"/>
      <c r="P156" s="201"/>
      <c r="Q156" s="194"/>
      <c r="R156" s="194"/>
      <c r="S156" s="194"/>
      <c r="T156" s="194"/>
      <c r="U156" s="194"/>
      <c r="V156" s="194"/>
      <c r="W156" s="194"/>
      <c r="X156" s="194"/>
      <c r="Y156" s="194"/>
      <c r="Z156" s="194"/>
    </row>
    <row r="157" spans="1:26">
      <c r="A157" s="261" t="s">
        <v>1685</v>
      </c>
      <c r="B157" s="184">
        <f t="shared" si="26"/>
        <v>0</v>
      </c>
      <c r="C157" s="194"/>
      <c r="D157" s="194"/>
      <c r="E157" s="194"/>
      <c r="F157" s="194"/>
      <c r="G157" s="194"/>
      <c r="H157" s="194"/>
      <c r="I157" s="194"/>
      <c r="J157" s="194"/>
      <c r="K157" s="194"/>
      <c r="L157" s="194"/>
      <c r="M157" s="194"/>
      <c r="N157" s="194"/>
      <c r="O157" s="194"/>
      <c r="P157" s="201"/>
      <c r="Q157" s="194"/>
      <c r="R157" s="194"/>
      <c r="S157" s="194"/>
      <c r="T157" s="194"/>
      <c r="U157" s="194"/>
      <c r="V157" s="194"/>
      <c r="W157" s="194"/>
      <c r="X157" s="194"/>
      <c r="Y157" s="194"/>
      <c r="Z157" s="194"/>
    </row>
    <row r="158" spans="1:26">
      <c r="A158" s="261" t="s">
        <v>1686</v>
      </c>
      <c r="B158" s="184">
        <f t="shared" si="26"/>
        <v>0</v>
      </c>
      <c r="C158" s="194"/>
      <c r="D158" s="194"/>
      <c r="E158" s="194"/>
      <c r="F158" s="194"/>
      <c r="G158" s="194"/>
      <c r="H158" s="194"/>
      <c r="I158" s="194"/>
      <c r="J158" s="194"/>
      <c r="K158" s="194"/>
      <c r="L158" s="194"/>
      <c r="M158" s="194"/>
      <c r="N158" s="194"/>
      <c r="O158" s="194"/>
      <c r="P158" s="201"/>
      <c r="Q158" s="194"/>
      <c r="R158" s="194"/>
      <c r="S158" s="194"/>
      <c r="T158" s="194"/>
      <c r="U158" s="194"/>
      <c r="V158" s="194"/>
      <c r="W158" s="194"/>
      <c r="X158" s="194"/>
      <c r="Y158" s="194"/>
      <c r="Z158" s="194"/>
    </row>
    <row r="159" spans="1:26">
      <c r="A159" s="261" t="s">
        <v>1687</v>
      </c>
      <c r="B159" s="184">
        <f t="shared" si="26"/>
        <v>0</v>
      </c>
      <c r="C159" s="194"/>
      <c r="D159" s="194"/>
      <c r="E159" s="194"/>
      <c r="F159" s="194"/>
      <c r="G159" s="194"/>
      <c r="H159" s="194"/>
      <c r="I159" s="194"/>
      <c r="J159" s="194"/>
      <c r="K159" s="194"/>
      <c r="L159" s="194"/>
      <c r="M159" s="194"/>
      <c r="N159" s="194"/>
      <c r="O159" s="194"/>
      <c r="P159" s="201"/>
      <c r="Q159" s="194"/>
      <c r="R159" s="194"/>
      <c r="S159" s="194"/>
      <c r="T159" s="194"/>
      <c r="U159" s="194"/>
      <c r="V159" s="194"/>
      <c r="W159" s="194"/>
      <c r="X159" s="194"/>
      <c r="Y159" s="194"/>
      <c r="Z159" s="194"/>
    </row>
    <row r="160" spans="1:26">
      <c r="A160" s="261" t="s">
        <v>1688</v>
      </c>
      <c r="B160" s="184">
        <f t="shared" si="26"/>
        <v>0</v>
      </c>
      <c r="C160" s="194"/>
      <c r="D160" s="194"/>
      <c r="E160" s="194"/>
      <c r="F160" s="194"/>
      <c r="G160" s="194"/>
      <c r="H160" s="194"/>
      <c r="I160" s="194"/>
      <c r="J160" s="194"/>
      <c r="K160" s="194"/>
      <c r="L160" s="194"/>
      <c r="M160" s="194"/>
      <c r="N160" s="194"/>
      <c r="O160" s="194"/>
      <c r="P160" s="201"/>
      <c r="Q160" s="194"/>
      <c r="R160" s="194"/>
      <c r="S160" s="194"/>
      <c r="T160" s="194"/>
      <c r="U160" s="194"/>
      <c r="V160" s="194"/>
      <c r="W160" s="194"/>
      <c r="X160" s="194"/>
      <c r="Y160" s="194"/>
      <c r="Z160" s="194"/>
    </row>
    <row r="161" spans="1:26">
      <c r="A161" s="261" t="s">
        <v>1689</v>
      </c>
      <c r="B161" s="184">
        <f t="shared" si="26"/>
        <v>0</v>
      </c>
      <c r="C161" s="194"/>
      <c r="D161" s="194"/>
      <c r="E161" s="194"/>
      <c r="F161" s="194"/>
      <c r="G161" s="194"/>
      <c r="H161" s="194"/>
      <c r="I161" s="194"/>
      <c r="J161" s="194"/>
      <c r="K161" s="194"/>
      <c r="L161" s="194"/>
      <c r="M161" s="194"/>
      <c r="N161" s="194"/>
      <c r="O161" s="194"/>
      <c r="P161" s="201"/>
      <c r="Q161" s="194"/>
      <c r="R161" s="194"/>
      <c r="S161" s="194"/>
      <c r="T161" s="194"/>
      <c r="U161" s="194"/>
      <c r="V161" s="194"/>
      <c r="W161" s="194"/>
      <c r="X161" s="194"/>
      <c r="Y161" s="194"/>
      <c r="Z161" s="194"/>
    </row>
    <row r="162" spans="1:26">
      <c r="A162" s="261" t="s">
        <v>1690</v>
      </c>
      <c r="B162" s="184">
        <f t="shared" si="26"/>
        <v>0</v>
      </c>
      <c r="C162" s="194"/>
      <c r="D162" s="194"/>
      <c r="E162" s="194"/>
      <c r="F162" s="194"/>
      <c r="G162" s="194"/>
      <c r="H162" s="194"/>
      <c r="I162" s="194"/>
      <c r="J162" s="194"/>
      <c r="K162" s="194"/>
      <c r="L162" s="194"/>
      <c r="M162" s="194"/>
      <c r="N162" s="194"/>
      <c r="O162" s="194"/>
      <c r="P162" s="201"/>
      <c r="Q162" s="194"/>
      <c r="R162" s="194"/>
      <c r="S162" s="194"/>
      <c r="T162" s="194"/>
      <c r="U162" s="194"/>
      <c r="V162" s="194"/>
      <c r="W162" s="194"/>
      <c r="X162" s="194"/>
      <c r="Y162" s="194"/>
      <c r="Z162" s="194"/>
    </row>
    <row r="163" ht="14.25" spans="1:26">
      <c r="A163" s="242" t="s">
        <v>1590</v>
      </c>
      <c r="B163" s="184">
        <f>B164+B165</f>
        <v>0</v>
      </c>
      <c r="C163" s="184">
        <f t="shared" ref="C163:Z163" si="31">C164+C165</f>
        <v>0</v>
      </c>
      <c r="D163" s="184">
        <f t="shared" si="31"/>
        <v>0</v>
      </c>
      <c r="E163" s="184">
        <f t="shared" si="31"/>
        <v>0</v>
      </c>
      <c r="F163" s="184">
        <f t="shared" si="31"/>
        <v>0</v>
      </c>
      <c r="G163" s="184">
        <f t="shared" si="31"/>
        <v>0</v>
      </c>
      <c r="H163" s="184">
        <f t="shared" si="31"/>
        <v>0</v>
      </c>
      <c r="I163" s="184">
        <f t="shared" si="31"/>
        <v>0</v>
      </c>
      <c r="J163" s="184">
        <f t="shared" si="31"/>
        <v>0</v>
      </c>
      <c r="K163" s="184">
        <f t="shared" si="31"/>
        <v>0</v>
      </c>
      <c r="L163" s="184">
        <f t="shared" si="31"/>
        <v>0</v>
      </c>
      <c r="M163" s="184">
        <f t="shared" si="31"/>
        <v>0</v>
      </c>
      <c r="N163" s="184">
        <f t="shared" si="31"/>
        <v>0</v>
      </c>
      <c r="O163" s="184">
        <f t="shared" si="31"/>
        <v>0</v>
      </c>
      <c r="P163" s="184">
        <f t="shared" si="31"/>
        <v>0</v>
      </c>
      <c r="Q163" s="184">
        <f t="shared" si="31"/>
        <v>0</v>
      </c>
      <c r="R163" s="184">
        <f t="shared" si="31"/>
        <v>0</v>
      </c>
      <c r="S163" s="184">
        <f t="shared" si="31"/>
        <v>0</v>
      </c>
      <c r="T163" s="184">
        <f t="shared" si="31"/>
        <v>0</v>
      </c>
      <c r="U163" s="184">
        <f t="shared" si="31"/>
        <v>0</v>
      </c>
      <c r="V163" s="184">
        <f t="shared" si="31"/>
        <v>0</v>
      </c>
      <c r="W163" s="184">
        <f t="shared" si="31"/>
        <v>0</v>
      </c>
      <c r="X163" s="184">
        <f t="shared" si="31"/>
        <v>0</v>
      </c>
      <c r="Y163" s="184">
        <f t="shared" si="31"/>
        <v>0</v>
      </c>
      <c r="Z163" s="184">
        <f t="shared" si="31"/>
        <v>0</v>
      </c>
    </row>
    <row r="164" spans="1:26">
      <c r="A164" s="243" t="s">
        <v>1591</v>
      </c>
      <c r="B164" s="184">
        <f t="shared" si="26"/>
        <v>0</v>
      </c>
      <c r="C164" s="194"/>
      <c r="D164" s="194"/>
      <c r="E164" s="194"/>
      <c r="F164" s="194"/>
      <c r="G164" s="194"/>
      <c r="H164" s="194"/>
      <c r="I164" s="194"/>
      <c r="J164" s="194"/>
      <c r="K164" s="194"/>
      <c r="L164" s="194"/>
      <c r="M164" s="194"/>
      <c r="N164" s="194"/>
      <c r="O164" s="194"/>
      <c r="P164" s="201"/>
      <c r="Q164" s="194"/>
      <c r="R164" s="194"/>
      <c r="S164" s="194"/>
      <c r="T164" s="194"/>
      <c r="U164" s="194"/>
      <c r="V164" s="194"/>
      <c r="W164" s="194"/>
      <c r="X164" s="194"/>
      <c r="Y164" s="194"/>
      <c r="Z164" s="194"/>
    </row>
    <row r="165" ht="24" spans="1:26">
      <c r="A165" s="198" t="s">
        <v>1592</v>
      </c>
      <c r="B165" s="184">
        <f>SUM(B166:B173)</f>
        <v>0</v>
      </c>
      <c r="C165" s="184">
        <f t="shared" ref="C165:Z165" si="32">SUM(C166:C173)</f>
        <v>0</v>
      </c>
      <c r="D165" s="184">
        <f t="shared" si="32"/>
        <v>0</v>
      </c>
      <c r="E165" s="184">
        <f t="shared" si="32"/>
        <v>0</v>
      </c>
      <c r="F165" s="184">
        <f t="shared" si="32"/>
        <v>0</v>
      </c>
      <c r="G165" s="184">
        <f t="shared" si="32"/>
        <v>0</v>
      </c>
      <c r="H165" s="184">
        <f t="shared" si="32"/>
        <v>0</v>
      </c>
      <c r="I165" s="184">
        <f t="shared" si="32"/>
        <v>0</v>
      </c>
      <c r="J165" s="184">
        <f t="shared" si="32"/>
        <v>0</v>
      </c>
      <c r="K165" s="184">
        <f t="shared" si="32"/>
        <v>0</v>
      </c>
      <c r="L165" s="184">
        <f t="shared" si="32"/>
        <v>0</v>
      </c>
      <c r="M165" s="184">
        <f t="shared" si="32"/>
        <v>0</v>
      </c>
      <c r="N165" s="184">
        <f t="shared" si="32"/>
        <v>0</v>
      </c>
      <c r="O165" s="184">
        <f t="shared" si="32"/>
        <v>0</v>
      </c>
      <c r="P165" s="184">
        <f t="shared" si="32"/>
        <v>0</v>
      </c>
      <c r="Q165" s="184">
        <f t="shared" si="32"/>
        <v>0</v>
      </c>
      <c r="R165" s="184">
        <f t="shared" si="32"/>
        <v>0</v>
      </c>
      <c r="S165" s="184">
        <f t="shared" si="32"/>
        <v>0</v>
      </c>
      <c r="T165" s="184">
        <f t="shared" si="32"/>
        <v>0</v>
      </c>
      <c r="U165" s="184">
        <f t="shared" si="32"/>
        <v>0</v>
      </c>
      <c r="V165" s="184">
        <f t="shared" si="32"/>
        <v>0</v>
      </c>
      <c r="W165" s="184">
        <f t="shared" si="32"/>
        <v>0</v>
      </c>
      <c r="X165" s="184">
        <f t="shared" si="32"/>
        <v>0</v>
      </c>
      <c r="Y165" s="184">
        <f t="shared" si="32"/>
        <v>0</v>
      </c>
      <c r="Z165" s="184">
        <f t="shared" si="32"/>
        <v>0</v>
      </c>
    </row>
    <row r="166" spans="1:26">
      <c r="A166" s="243" t="s">
        <v>1593</v>
      </c>
      <c r="B166" s="184">
        <f t="shared" si="26"/>
        <v>0</v>
      </c>
      <c r="C166" s="194"/>
      <c r="D166" s="194"/>
      <c r="E166" s="194"/>
      <c r="F166" s="194"/>
      <c r="G166" s="194"/>
      <c r="H166" s="194"/>
      <c r="I166" s="194"/>
      <c r="J166" s="194"/>
      <c r="K166" s="194"/>
      <c r="L166" s="194"/>
      <c r="M166" s="194"/>
      <c r="N166" s="194"/>
      <c r="O166" s="194"/>
      <c r="P166" s="201"/>
      <c r="Q166" s="194"/>
      <c r="R166" s="194"/>
      <c r="S166" s="194"/>
      <c r="T166" s="194"/>
      <c r="U166" s="194"/>
      <c r="V166" s="194"/>
      <c r="W166" s="194"/>
      <c r="X166" s="194"/>
      <c r="Y166" s="194"/>
      <c r="Z166" s="194"/>
    </row>
    <row r="167" spans="1:26">
      <c r="A167" s="243" t="s">
        <v>1594</v>
      </c>
      <c r="B167" s="184">
        <f t="shared" si="26"/>
        <v>0</v>
      </c>
      <c r="C167" s="194"/>
      <c r="D167" s="194"/>
      <c r="E167" s="194"/>
      <c r="F167" s="194"/>
      <c r="G167" s="194"/>
      <c r="H167" s="194"/>
      <c r="I167" s="194"/>
      <c r="J167" s="194"/>
      <c r="K167" s="194"/>
      <c r="L167" s="194"/>
      <c r="M167" s="194"/>
      <c r="N167" s="194"/>
      <c r="O167" s="194"/>
      <c r="P167" s="201"/>
      <c r="Q167" s="194"/>
      <c r="R167" s="194"/>
      <c r="S167" s="194"/>
      <c r="T167" s="194"/>
      <c r="U167" s="194"/>
      <c r="V167" s="194"/>
      <c r="W167" s="194"/>
      <c r="X167" s="194"/>
      <c r="Y167" s="194"/>
      <c r="Z167" s="194"/>
    </row>
    <row r="168" spans="1:26">
      <c r="A168" s="243" t="s">
        <v>1595</v>
      </c>
      <c r="B168" s="184">
        <f t="shared" si="26"/>
        <v>0</v>
      </c>
      <c r="C168" s="194"/>
      <c r="D168" s="194"/>
      <c r="E168" s="194"/>
      <c r="F168" s="194"/>
      <c r="G168" s="194"/>
      <c r="H168" s="194"/>
      <c r="I168" s="194"/>
      <c r="J168" s="194"/>
      <c r="K168" s="194"/>
      <c r="L168" s="194"/>
      <c r="M168" s="194"/>
      <c r="N168" s="194"/>
      <c r="O168" s="194"/>
      <c r="P168" s="201"/>
      <c r="Q168" s="194"/>
      <c r="R168" s="194"/>
      <c r="S168" s="194"/>
      <c r="T168" s="194"/>
      <c r="U168" s="194"/>
      <c r="V168" s="194"/>
      <c r="W168" s="194"/>
      <c r="X168" s="194"/>
      <c r="Y168" s="194"/>
      <c r="Z168" s="194"/>
    </row>
    <row r="169" spans="1:26">
      <c r="A169" s="243" t="s">
        <v>1596</v>
      </c>
      <c r="B169" s="184">
        <f t="shared" si="26"/>
        <v>0</v>
      </c>
      <c r="C169" s="194"/>
      <c r="D169" s="194"/>
      <c r="E169" s="194"/>
      <c r="F169" s="194"/>
      <c r="G169" s="194"/>
      <c r="H169" s="194"/>
      <c r="I169" s="194"/>
      <c r="J169" s="194"/>
      <c r="K169" s="194"/>
      <c r="L169" s="194"/>
      <c r="M169" s="194"/>
      <c r="N169" s="194"/>
      <c r="O169" s="194"/>
      <c r="P169" s="201"/>
      <c r="Q169" s="194"/>
      <c r="R169" s="194"/>
      <c r="S169" s="194"/>
      <c r="T169" s="194"/>
      <c r="U169" s="194"/>
      <c r="V169" s="194"/>
      <c r="W169" s="194"/>
      <c r="X169" s="194"/>
      <c r="Y169" s="194"/>
      <c r="Z169" s="194"/>
    </row>
    <row r="170" spans="1:26">
      <c r="A170" s="243" t="s">
        <v>1597</v>
      </c>
      <c r="B170" s="184">
        <f t="shared" si="26"/>
        <v>0</v>
      </c>
      <c r="C170" s="194"/>
      <c r="D170" s="194"/>
      <c r="E170" s="194"/>
      <c r="F170" s="194"/>
      <c r="G170" s="194"/>
      <c r="H170" s="194"/>
      <c r="I170" s="194"/>
      <c r="J170" s="194"/>
      <c r="K170" s="194"/>
      <c r="L170" s="194"/>
      <c r="M170" s="194"/>
      <c r="N170" s="194"/>
      <c r="O170" s="194"/>
      <c r="P170" s="201"/>
      <c r="Q170" s="194"/>
      <c r="R170" s="194"/>
      <c r="S170" s="194"/>
      <c r="T170" s="194"/>
      <c r="U170" s="194"/>
      <c r="V170" s="194"/>
      <c r="W170" s="194"/>
      <c r="X170" s="194"/>
      <c r="Y170" s="194"/>
      <c r="Z170" s="194"/>
    </row>
    <row r="171" spans="1:26">
      <c r="A171" s="243" t="s">
        <v>1598</v>
      </c>
      <c r="B171" s="184">
        <f t="shared" si="26"/>
        <v>0</v>
      </c>
      <c r="C171" s="194"/>
      <c r="D171" s="194"/>
      <c r="E171" s="194"/>
      <c r="F171" s="194"/>
      <c r="G171" s="194"/>
      <c r="H171" s="194"/>
      <c r="I171" s="194"/>
      <c r="J171" s="194"/>
      <c r="K171" s="194"/>
      <c r="L171" s="194"/>
      <c r="M171" s="194"/>
      <c r="N171" s="194"/>
      <c r="O171" s="194"/>
      <c r="P171" s="201"/>
      <c r="Q171" s="194"/>
      <c r="R171" s="194"/>
      <c r="S171" s="194"/>
      <c r="T171" s="194"/>
      <c r="U171" s="194"/>
      <c r="V171" s="194"/>
      <c r="W171" s="194"/>
      <c r="X171" s="194"/>
      <c r="Y171" s="194"/>
      <c r="Z171" s="194"/>
    </row>
    <row r="172" spans="1:26">
      <c r="A172" s="243" t="s">
        <v>1599</v>
      </c>
      <c r="B172" s="184">
        <f t="shared" si="26"/>
        <v>0</v>
      </c>
      <c r="C172" s="194"/>
      <c r="D172" s="194"/>
      <c r="E172" s="194"/>
      <c r="F172" s="194"/>
      <c r="G172" s="194"/>
      <c r="H172" s="194"/>
      <c r="I172" s="194"/>
      <c r="J172" s="194"/>
      <c r="K172" s="194"/>
      <c r="L172" s="194"/>
      <c r="M172" s="194"/>
      <c r="N172" s="194"/>
      <c r="O172" s="194"/>
      <c r="P172" s="201"/>
      <c r="Q172" s="194"/>
      <c r="R172" s="194"/>
      <c r="S172" s="194"/>
      <c r="T172" s="194"/>
      <c r="U172" s="194"/>
      <c r="V172" s="194"/>
      <c r="W172" s="194"/>
      <c r="X172" s="194"/>
      <c r="Y172" s="194"/>
      <c r="Z172" s="194"/>
    </row>
    <row r="173" spans="1:26">
      <c r="A173" s="243" t="s">
        <v>1600</v>
      </c>
      <c r="B173" s="184">
        <f t="shared" si="26"/>
        <v>0</v>
      </c>
      <c r="C173" s="194"/>
      <c r="D173" s="194"/>
      <c r="E173" s="194"/>
      <c r="F173" s="194"/>
      <c r="G173" s="194"/>
      <c r="H173" s="194"/>
      <c r="I173" s="194"/>
      <c r="J173" s="194"/>
      <c r="K173" s="194"/>
      <c r="L173" s="194"/>
      <c r="M173" s="194"/>
      <c r="N173" s="194"/>
      <c r="O173" s="194"/>
      <c r="P173" s="201"/>
      <c r="Q173" s="194"/>
      <c r="R173" s="194"/>
      <c r="S173" s="194"/>
      <c r="T173" s="194"/>
      <c r="U173" s="194"/>
      <c r="V173" s="194"/>
      <c r="W173" s="194"/>
      <c r="X173" s="194"/>
      <c r="Y173" s="194"/>
      <c r="Z173" s="194"/>
    </row>
  </sheetData>
  <mergeCells count="27">
    <mergeCell ref="A2:AA2"/>
    <mergeCell ref="A4:A6"/>
    <mergeCell ref="B5:B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s>
  <printOptions horizontalCentered="1"/>
  <pageMargins left="0.47244094488189" right="0.47244094488189" top="0.590551181102362" bottom="0.47244094488189" header="0.31496062992126" footer="0.31496062992126"/>
  <pageSetup paperSize="9" scale="8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172"/>
  <sheetViews>
    <sheetView showGridLines="0" showZeros="0" tabSelected="1" workbookViewId="0">
      <selection activeCell="J31" sqref="J31"/>
    </sheetView>
  </sheetViews>
  <sheetFormatPr defaultColWidth="5.75" defaultRowHeight="15.75"/>
  <cols>
    <col min="1" max="1" width="18.125" style="173" customWidth="1"/>
    <col min="2" max="2" width="7" style="173" customWidth="1"/>
    <col min="3" max="9" width="8.5" style="173" customWidth="1"/>
    <col min="10" max="10" width="8.5" style="174" customWidth="1"/>
    <col min="11" max="11" width="8.5" style="173" customWidth="1"/>
    <col min="12" max="14" width="8.5" style="174" customWidth="1"/>
    <col min="15" max="18" width="8.5" style="173" customWidth="1"/>
    <col min="19" max="22" width="8.5" style="174" customWidth="1"/>
    <col min="23" max="38" width="8.5" style="173" customWidth="1"/>
    <col min="39" max="16384" width="5.75" style="173"/>
  </cols>
  <sheetData>
    <row r="1" ht="14.25" spans="1:1">
      <c r="A1" s="149" t="s">
        <v>1691</v>
      </c>
    </row>
    <row r="2" ht="28.5" customHeight="1" spans="1:38">
      <c r="A2" s="127" t="s">
        <v>1692</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row>
    <row r="3" ht="17.1" customHeight="1" spans="1:38">
      <c r="A3" s="206" t="s">
        <v>1403</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row>
    <row r="4" ht="31.5" customHeight="1" spans="1:38">
      <c r="A4" s="207" t="s">
        <v>1693</v>
      </c>
      <c r="B4" s="208" t="s">
        <v>1694</v>
      </c>
      <c r="C4" s="209" t="s">
        <v>1695</v>
      </c>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row>
    <row r="5" ht="122.25" customHeight="1" spans="1:38">
      <c r="A5" s="210"/>
      <c r="B5" s="211"/>
      <c r="C5" s="212" t="s">
        <v>1696</v>
      </c>
      <c r="D5" s="213" t="s">
        <v>1697</v>
      </c>
      <c r="E5" s="214" t="s">
        <v>1698</v>
      </c>
      <c r="F5" s="215" t="s">
        <v>1699</v>
      </c>
      <c r="G5" s="215" t="s">
        <v>1700</v>
      </c>
      <c r="H5" s="215" t="s">
        <v>1701</v>
      </c>
      <c r="I5" s="215" t="s">
        <v>1702</v>
      </c>
      <c r="J5" s="215" t="s">
        <v>1703</v>
      </c>
      <c r="K5" s="215" t="s">
        <v>1704</v>
      </c>
      <c r="L5" s="215" t="s">
        <v>1705</v>
      </c>
      <c r="M5" s="215" t="s">
        <v>1706</v>
      </c>
      <c r="N5" s="215" t="s">
        <v>1707</v>
      </c>
      <c r="O5" s="215" t="s">
        <v>1708</v>
      </c>
      <c r="P5" s="215" t="s">
        <v>1709</v>
      </c>
      <c r="Q5" s="229" t="s">
        <v>1710</v>
      </c>
      <c r="R5" s="229" t="s">
        <v>1711</v>
      </c>
      <c r="S5" s="229" t="s">
        <v>1712</v>
      </c>
      <c r="T5" s="229" t="s">
        <v>1713</v>
      </c>
      <c r="U5" s="229" t="s">
        <v>1714</v>
      </c>
      <c r="V5" s="229" t="s">
        <v>1715</v>
      </c>
      <c r="W5" s="229" t="s">
        <v>1716</v>
      </c>
      <c r="X5" s="229" t="s">
        <v>1717</v>
      </c>
      <c r="Y5" s="229" t="s">
        <v>1718</v>
      </c>
      <c r="Z5" s="229" t="s">
        <v>1719</v>
      </c>
      <c r="AA5" s="229" t="s">
        <v>1720</v>
      </c>
      <c r="AB5" s="229" t="s">
        <v>1721</v>
      </c>
      <c r="AC5" s="229" t="s">
        <v>1722</v>
      </c>
      <c r="AD5" s="229" t="s">
        <v>1723</v>
      </c>
      <c r="AE5" s="229" t="s">
        <v>1724</v>
      </c>
      <c r="AF5" s="229" t="s">
        <v>1725</v>
      </c>
      <c r="AG5" s="229" t="s">
        <v>1726</v>
      </c>
      <c r="AH5" s="229" t="s">
        <v>1727</v>
      </c>
      <c r="AI5" s="229" t="s">
        <v>1728</v>
      </c>
      <c r="AJ5" s="229" t="s">
        <v>1729</v>
      </c>
      <c r="AK5" s="229" t="s">
        <v>1730</v>
      </c>
      <c r="AL5" s="215" t="s">
        <v>1731</v>
      </c>
    </row>
    <row r="6" s="172" customFormat="1" ht="17.25" customHeight="1" spans="1:38">
      <c r="A6" s="216" t="s">
        <v>1732</v>
      </c>
      <c r="B6" s="184">
        <f>C6+'表九（2）'!B6</f>
        <v>104888</v>
      </c>
      <c r="C6" s="184">
        <f>C7+C8</f>
        <v>49520</v>
      </c>
      <c r="D6" s="184">
        <f t="shared" ref="D6:AL6" si="0">D7+D8</f>
        <v>0</v>
      </c>
      <c r="E6" s="184">
        <f t="shared" si="0"/>
        <v>20510</v>
      </c>
      <c r="F6" s="184">
        <f t="shared" si="0"/>
        <v>8640</v>
      </c>
      <c r="G6" s="184">
        <f t="shared" si="0"/>
        <v>3160</v>
      </c>
      <c r="H6" s="184">
        <f t="shared" si="0"/>
        <v>0</v>
      </c>
      <c r="I6" s="184">
        <f t="shared" si="0"/>
        <v>0</v>
      </c>
      <c r="J6" s="184">
        <f t="shared" si="0"/>
        <v>0</v>
      </c>
      <c r="K6" s="184">
        <f t="shared" si="0"/>
        <v>0</v>
      </c>
      <c r="L6" s="184">
        <f t="shared" si="0"/>
        <v>13320</v>
      </c>
      <c r="M6" s="184">
        <f t="shared" si="0"/>
        <v>0</v>
      </c>
      <c r="N6" s="184">
        <f t="shared" si="0"/>
        <v>0</v>
      </c>
      <c r="O6" s="184">
        <f t="shared" si="0"/>
        <v>0</v>
      </c>
      <c r="P6" s="184">
        <f t="shared" si="0"/>
        <v>0</v>
      </c>
      <c r="Q6" s="184">
        <f t="shared" si="0"/>
        <v>0</v>
      </c>
      <c r="R6" s="184">
        <f t="shared" si="0"/>
        <v>0</v>
      </c>
      <c r="S6" s="184">
        <f t="shared" si="0"/>
        <v>0</v>
      </c>
      <c r="T6" s="184">
        <f t="shared" si="0"/>
        <v>0</v>
      </c>
      <c r="U6" s="184">
        <f t="shared" si="0"/>
        <v>0</v>
      </c>
      <c r="V6" s="184">
        <f t="shared" si="0"/>
        <v>0</v>
      </c>
      <c r="W6" s="184">
        <f t="shared" si="0"/>
        <v>0</v>
      </c>
      <c r="X6" s="184">
        <f t="shared" si="0"/>
        <v>0</v>
      </c>
      <c r="Y6" s="184">
        <f t="shared" si="0"/>
        <v>0</v>
      </c>
      <c r="Z6" s="184">
        <f t="shared" si="0"/>
        <v>0</v>
      </c>
      <c r="AA6" s="184">
        <f t="shared" si="0"/>
        <v>0</v>
      </c>
      <c r="AB6" s="184">
        <f t="shared" si="0"/>
        <v>0</v>
      </c>
      <c r="AC6" s="184">
        <f t="shared" si="0"/>
        <v>0</v>
      </c>
      <c r="AD6" s="184">
        <f t="shared" si="0"/>
        <v>0</v>
      </c>
      <c r="AE6" s="184">
        <f t="shared" si="0"/>
        <v>0</v>
      </c>
      <c r="AF6" s="184">
        <f t="shared" si="0"/>
        <v>0</v>
      </c>
      <c r="AG6" s="184">
        <f t="shared" si="0"/>
        <v>0</v>
      </c>
      <c r="AH6" s="184">
        <f t="shared" si="0"/>
        <v>0</v>
      </c>
      <c r="AI6" s="184">
        <f t="shared" si="0"/>
        <v>0</v>
      </c>
      <c r="AJ6" s="184">
        <f t="shared" si="0"/>
        <v>0</v>
      </c>
      <c r="AK6" s="184">
        <f t="shared" si="0"/>
        <v>0</v>
      </c>
      <c r="AL6" s="184">
        <f t="shared" si="0"/>
        <v>3890</v>
      </c>
    </row>
    <row r="7" s="172" customFormat="1" ht="17.25" customHeight="1" spans="1:38">
      <c r="A7" s="216" t="s">
        <v>1733</v>
      </c>
      <c r="B7" s="184">
        <f>C7+'表九（2）'!B7</f>
        <v>0</v>
      </c>
      <c r="C7" s="184">
        <f t="shared" ref="C7:C70" si="1">SUM(D7:AL7)</f>
        <v>0</v>
      </c>
      <c r="D7" s="184"/>
      <c r="E7" s="184"/>
      <c r="F7" s="184"/>
      <c r="G7" s="184"/>
      <c r="H7" s="184"/>
      <c r="I7" s="184"/>
      <c r="J7" s="199"/>
      <c r="K7" s="184"/>
      <c r="L7" s="199"/>
      <c r="M7" s="199"/>
      <c r="N7" s="199"/>
      <c r="O7" s="184"/>
      <c r="P7" s="184"/>
      <c r="Q7" s="184"/>
      <c r="R7" s="184"/>
      <c r="S7" s="199"/>
      <c r="T7" s="199"/>
      <c r="U7" s="199"/>
      <c r="V7" s="199"/>
      <c r="W7" s="184"/>
      <c r="X7" s="188"/>
      <c r="Y7" s="188"/>
      <c r="Z7" s="188"/>
      <c r="AA7" s="188"/>
      <c r="AB7" s="188"/>
      <c r="AC7" s="188"/>
      <c r="AD7" s="188"/>
      <c r="AE7" s="188"/>
      <c r="AF7" s="188"/>
      <c r="AG7" s="188"/>
      <c r="AH7" s="188"/>
      <c r="AI7" s="188"/>
      <c r="AJ7" s="188"/>
      <c r="AK7" s="188"/>
      <c r="AL7" s="188"/>
    </row>
    <row r="8" s="172" customFormat="1" ht="17.25" customHeight="1" spans="1:38">
      <c r="A8" s="217" t="s">
        <v>1734</v>
      </c>
      <c r="B8" s="184">
        <f>C8+'表九（2）'!B8</f>
        <v>104888</v>
      </c>
      <c r="C8" s="184">
        <f>SUM(C9,C21,C33,C41,C56,C71,C83,C95,C102,C111,C125,C139,C147,C162)</f>
        <v>49520</v>
      </c>
      <c r="D8" s="184">
        <f t="shared" ref="D8:AL8" si="2">SUM(D9,D21,D33,D41,D56,D71,D83,D95,D102,D111,D125,D139,D147,D162)</f>
        <v>0</v>
      </c>
      <c r="E8" s="184">
        <f t="shared" si="2"/>
        <v>20510</v>
      </c>
      <c r="F8" s="184">
        <f t="shared" si="2"/>
        <v>8640</v>
      </c>
      <c r="G8" s="184">
        <f t="shared" si="2"/>
        <v>3160</v>
      </c>
      <c r="H8" s="184">
        <f t="shared" si="2"/>
        <v>0</v>
      </c>
      <c r="I8" s="184">
        <f t="shared" si="2"/>
        <v>0</v>
      </c>
      <c r="J8" s="184">
        <f t="shared" si="2"/>
        <v>0</v>
      </c>
      <c r="K8" s="184">
        <f t="shared" si="2"/>
        <v>0</v>
      </c>
      <c r="L8" s="184">
        <f t="shared" si="2"/>
        <v>13320</v>
      </c>
      <c r="M8" s="184">
        <f t="shared" si="2"/>
        <v>0</v>
      </c>
      <c r="N8" s="184">
        <f t="shared" si="2"/>
        <v>0</v>
      </c>
      <c r="O8" s="184">
        <f t="shared" si="2"/>
        <v>0</v>
      </c>
      <c r="P8" s="184">
        <f t="shared" si="2"/>
        <v>0</v>
      </c>
      <c r="Q8" s="184">
        <f t="shared" si="2"/>
        <v>0</v>
      </c>
      <c r="R8" s="184">
        <f t="shared" si="2"/>
        <v>0</v>
      </c>
      <c r="S8" s="184">
        <f t="shared" si="2"/>
        <v>0</v>
      </c>
      <c r="T8" s="184">
        <f t="shared" si="2"/>
        <v>0</v>
      </c>
      <c r="U8" s="184">
        <f t="shared" si="2"/>
        <v>0</v>
      </c>
      <c r="V8" s="184">
        <f t="shared" si="2"/>
        <v>0</v>
      </c>
      <c r="W8" s="184">
        <f t="shared" si="2"/>
        <v>0</v>
      </c>
      <c r="X8" s="184">
        <f t="shared" si="2"/>
        <v>0</v>
      </c>
      <c r="Y8" s="184">
        <f t="shared" si="2"/>
        <v>0</v>
      </c>
      <c r="Z8" s="184">
        <f t="shared" si="2"/>
        <v>0</v>
      </c>
      <c r="AA8" s="184">
        <f t="shared" si="2"/>
        <v>0</v>
      </c>
      <c r="AB8" s="184">
        <f t="shared" si="2"/>
        <v>0</v>
      </c>
      <c r="AC8" s="184">
        <f t="shared" si="2"/>
        <v>0</v>
      </c>
      <c r="AD8" s="184">
        <f t="shared" si="2"/>
        <v>0</v>
      </c>
      <c r="AE8" s="184">
        <f t="shared" si="2"/>
        <v>0</v>
      </c>
      <c r="AF8" s="184">
        <f t="shared" si="2"/>
        <v>0</v>
      </c>
      <c r="AG8" s="184">
        <f t="shared" si="2"/>
        <v>0</v>
      </c>
      <c r="AH8" s="184">
        <f t="shared" si="2"/>
        <v>0</v>
      </c>
      <c r="AI8" s="184">
        <f t="shared" si="2"/>
        <v>0</v>
      </c>
      <c r="AJ8" s="184">
        <f t="shared" si="2"/>
        <v>0</v>
      </c>
      <c r="AK8" s="184">
        <f t="shared" si="2"/>
        <v>0</v>
      </c>
      <c r="AL8" s="184">
        <f t="shared" si="2"/>
        <v>3890</v>
      </c>
    </row>
    <row r="9" s="172" customFormat="1" ht="17.25" customHeight="1" spans="1:38">
      <c r="A9" s="218" t="s">
        <v>1437</v>
      </c>
      <c r="B9" s="184">
        <f>C9+'表九（2）'!B9</f>
        <v>0</v>
      </c>
      <c r="C9" s="184">
        <f>C10+C11</f>
        <v>0</v>
      </c>
      <c r="D9" s="184">
        <f t="shared" ref="D9:AL9" si="3">D10+D11</f>
        <v>0</v>
      </c>
      <c r="E9" s="184">
        <f t="shared" si="3"/>
        <v>0</v>
      </c>
      <c r="F9" s="184">
        <f t="shared" si="3"/>
        <v>0</v>
      </c>
      <c r="G9" s="184">
        <f t="shared" si="3"/>
        <v>0</v>
      </c>
      <c r="H9" s="184">
        <f t="shared" si="3"/>
        <v>0</v>
      </c>
      <c r="I9" s="184">
        <f t="shared" si="3"/>
        <v>0</v>
      </c>
      <c r="J9" s="184">
        <f t="shared" si="3"/>
        <v>0</v>
      </c>
      <c r="K9" s="184">
        <f t="shared" si="3"/>
        <v>0</v>
      </c>
      <c r="L9" s="184">
        <f t="shared" si="3"/>
        <v>0</v>
      </c>
      <c r="M9" s="184">
        <f t="shared" si="3"/>
        <v>0</v>
      </c>
      <c r="N9" s="184">
        <f t="shared" si="3"/>
        <v>0</v>
      </c>
      <c r="O9" s="184">
        <f t="shared" si="3"/>
        <v>0</v>
      </c>
      <c r="P9" s="184">
        <f t="shared" si="3"/>
        <v>0</v>
      </c>
      <c r="Q9" s="184">
        <f t="shared" si="3"/>
        <v>0</v>
      </c>
      <c r="R9" s="184">
        <f t="shared" si="3"/>
        <v>0</v>
      </c>
      <c r="S9" s="184">
        <f t="shared" si="3"/>
        <v>0</v>
      </c>
      <c r="T9" s="184">
        <f t="shared" si="3"/>
        <v>0</v>
      </c>
      <c r="U9" s="184">
        <f t="shared" si="3"/>
        <v>0</v>
      </c>
      <c r="V9" s="184">
        <f t="shared" si="3"/>
        <v>0</v>
      </c>
      <c r="W9" s="184">
        <f t="shared" si="3"/>
        <v>0</v>
      </c>
      <c r="X9" s="184">
        <f t="shared" si="3"/>
        <v>0</v>
      </c>
      <c r="Y9" s="184">
        <f t="shared" si="3"/>
        <v>0</v>
      </c>
      <c r="Z9" s="184">
        <f t="shared" si="3"/>
        <v>0</v>
      </c>
      <c r="AA9" s="184">
        <f t="shared" si="3"/>
        <v>0</v>
      </c>
      <c r="AB9" s="184">
        <f t="shared" si="3"/>
        <v>0</v>
      </c>
      <c r="AC9" s="184">
        <f t="shared" si="3"/>
        <v>0</v>
      </c>
      <c r="AD9" s="184">
        <f t="shared" si="3"/>
        <v>0</v>
      </c>
      <c r="AE9" s="184">
        <f t="shared" si="3"/>
        <v>0</v>
      </c>
      <c r="AF9" s="184">
        <f t="shared" si="3"/>
        <v>0</v>
      </c>
      <c r="AG9" s="184">
        <f t="shared" si="3"/>
        <v>0</v>
      </c>
      <c r="AH9" s="184">
        <f t="shared" si="3"/>
        <v>0</v>
      </c>
      <c r="AI9" s="184">
        <f t="shared" si="3"/>
        <v>0</v>
      </c>
      <c r="AJ9" s="184">
        <f t="shared" si="3"/>
        <v>0</v>
      </c>
      <c r="AK9" s="184">
        <f t="shared" si="3"/>
        <v>0</v>
      </c>
      <c r="AL9" s="184">
        <f t="shared" si="3"/>
        <v>0</v>
      </c>
    </row>
    <row r="10" s="172" customFormat="1" ht="17.25" hidden="1" customHeight="1" spans="1:38">
      <c r="A10" s="219" t="s">
        <v>1438</v>
      </c>
      <c r="B10" s="184">
        <f>C10+'表九（2）'!B10</f>
        <v>0</v>
      </c>
      <c r="C10" s="184">
        <f t="shared" si="1"/>
        <v>0</v>
      </c>
      <c r="D10" s="188"/>
      <c r="E10" s="188"/>
      <c r="F10" s="188"/>
      <c r="G10" s="188"/>
      <c r="H10" s="188"/>
      <c r="I10" s="188"/>
      <c r="J10" s="200"/>
      <c r="K10" s="188"/>
      <c r="L10" s="200"/>
      <c r="M10" s="200"/>
      <c r="N10" s="200"/>
      <c r="O10" s="188"/>
      <c r="P10" s="188"/>
      <c r="Q10" s="188"/>
      <c r="R10" s="188"/>
      <c r="S10" s="200"/>
      <c r="T10" s="200"/>
      <c r="U10" s="200"/>
      <c r="V10" s="200"/>
      <c r="W10" s="188"/>
      <c r="X10" s="188"/>
      <c r="Y10" s="188"/>
      <c r="Z10" s="188"/>
      <c r="AA10" s="188"/>
      <c r="AB10" s="188"/>
      <c r="AC10" s="188"/>
      <c r="AD10" s="188"/>
      <c r="AE10" s="188"/>
      <c r="AF10" s="188"/>
      <c r="AG10" s="188"/>
      <c r="AH10" s="188"/>
      <c r="AI10" s="188"/>
      <c r="AJ10" s="188"/>
      <c r="AK10" s="188"/>
      <c r="AL10" s="188"/>
    </row>
    <row r="11" s="172" customFormat="1" ht="17.25" hidden="1" customHeight="1" spans="1:38">
      <c r="A11" s="220" t="s">
        <v>1439</v>
      </c>
      <c r="B11" s="184">
        <f>C11+'表九（2）'!B11</f>
        <v>0</v>
      </c>
      <c r="C11" s="184">
        <f>SUM(C12:C20)</f>
        <v>0</v>
      </c>
      <c r="D11" s="184">
        <f t="shared" ref="D11:AL11" si="4">SUM(D12:D20)</f>
        <v>0</v>
      </c>
      <c r="E11" s="184">
        <f t="shared" si="4"/>
        <v>0</v>
      </c>
      <c r="F11" s="184">
        <f t="shared" si="4"/>
        <v>0</v>
      </c>
      <c r="G11" s="184">
        <f t="shared" si="4"/>
        <v>0</v>
      </c>
      <c r="H11" s="184">
        <f t="shared" si="4"/>
        <v>0</v>
      </c>
      <c r="I11" s="184">
        <f t="shared" si="4"/>
        <v>0</v>
      </c>
      <c r="J11" s="184">
        <f t="shared" si="4"/>
        <v>0</v>
      </c>
      <c r="K11" s="184">
        <f t="shared" si="4"/>
        <v>0</v>
      </c>
      <c r="L11" s="184">
        <f t="shared" si="4"/>
        <v>0</v>
      </c>
      <c r="M11" s="184">
        <f t="shared" si="4"/>
        <v>0</v>
      </c>
      <c r="N11" s="184">
        <f t="shared" si="4"/>
        <v>0</v>
      </c>
      <c r="O11" s="184">
        <f t="shared" si="4"/>
        <v>0</v>
      </c>
      <c r="P11" s="184">
        <f t="shared" si="4"/>
        <v>0</v>
      </c>
      <c r="Q11" s="184">
        <f t="shared" si="4"/>
        <v>0</v>
      </c>
      <c r="R11" s="184">
        <f t="shared" si="4"/>
        <v>0</v>
      </c>
      <c r="S11" s="184">
        <f t="shared" si="4"/>
        <v>0</v>
      </c>
      <c r="T11" s="184">
        <f t="shared" si="4"/>
        <v>0</v>
      </c>
      <c r="U11" s="184">
        <f t="shared" si="4"/>
        <v>0</v>
      </c>
      <c r="V11" s="184">
        <f t="shared" si="4"/>
        <v>0</v>
      </c>
      <c r="W11" s="184">
        <f t="shared" si="4"/>
        <v>0</v>
      </c>
      <c r="X11" s="184">
        <f t="shared" si="4"/>
        <v>0</v>
      </c>
      <c r="Y11" s="184">
        <f t="shared" si="4"/>
        <v>0</v>
      </c>
      <c r="Z11" s="184">
        <f t="shared" si="4"/>
        <v>0</v>
      </c>
      <c r="AA11" s="184">
        <f t="shared" si="4"/>
        <v>0</v>
      </c>
      <c r="AB11" s="184">
        <f t="shared" si="4"/>
        <v>0</v>
      </c>
      <c r="AC11" s="184">
        <f t="shared" si="4"/>
        <v>0</v>
      </c>
      <c r="AD11" s="184">
        <f t="shared" si="4"/>
        <v>0</v>
      </c>
      <c r="AE11" s="184">
        <f t="shared" si="4"/>
        <v>0</v>
      </c>
      <c r="AF11" s="184">
        <f t="shared" si="4"/>
        <v>0</v>
      </c>
      <c r="AG11" s="184">
        <f t="shared" si="4"/>
        <v>0</v>
      </c>
      <c r="AH11" s="184">
        <f t="shared" si="4"/>
        <v>0</v>
      </c>
      <c r="AI11" s="184">
        <f t="shared" si="4"/>
        <v>0</v>
      </c>
      <c r="AJ11" s="184">
        <f t="shared" si="4"/>
        <v>0</v>
      </c>
      <c r="AK11" s="184">
        <f t="shared" si="4"/>
        <v>0</v>
      </c>
      <c r="AL11" s="184">
        <f t="shared" si="4"/>
        <v>0</v>
      </c>
    </row>
    <row r="12" s="172" customFormat="1" ht="17.25" hidden="1" customHeight="1" spans="1:38">
      <c r="A12" s="219" t="s">
        <v>1440</v>
      </c>
      <c r="B12" s="184">
        <f>C12+'表九（2）'!B12</f>
        <v>0</v>
      </c>
      <c r="C12" s="184">
        <f t="shared" si="1"/>
        <v>0</v>
      </c>
      <c r="D12" s="188"/>
      <c r="E12" s="188"/>
      <c r="F12" s="188"/>
      <c r="G12" s="188"/>
      <c r="H12" s="188"/>
      <c r="I12" s="188"/>
      <c r="J12" s="200"/>
      <c r="K12" s="188"/>
      <c r="L12" s="200"/>
      <c r="M12" s="200"/>
      <c r="N12" s="200"/>
      <c r="O12" s="188"/>
      <c r="P12" s="188"/>
      <c r="Q12" s="188"/>
      <c r="R12" s="188"/>
      <c r="S12" s="200"/>
      <c r="T12" s="200"/>
      <c r="U12" s="200"/>
      <c r="V12" s="200"/>
      <c r="W12" s="188"/>
      <c r="X12" s="188"/>
      <c r="Y12" s="188"/>
      <c r="Z12" s="188"/>
      <c r="AA12" s="188"/>
      <c r="AB12" s="188"/>
      <c r="AC12" s="188"/>
      <c r="AD12" s="188"/>
      <c r="AE12" s="188"/>
      <c r="AF12" s="188"/>
      <c r="AG12" s="188"/>
      <c r="AH12" s="188"/>
      <c r="AI12" s="188"/>
      <c r="AJ12" s="188"/>
      <c r="AK12" s="188"/>
      <c r="AL12" s="188"/>
    </row>
    <row r="13" s="172" customFormat="1" ht="17.25" hidden="1" customHeight="1" spans="1:38">
      <c r="A13" s="219" t="s">
        <v>1441</v>
      </c>
      <c r="B13" s="184">
        <f>C13+'表九（2）'!B13</f>
        <v>0</v>
      </c>
      <c r="C13" s="184">
        <f t="shared" si="1"/>
        <v>0</v>
      </c>
      <c r="D13" s="188"/>
      <c r="E13" s="188"/>
      <c r="F13" s="188"/>
      <c r="G13" s="188"/>
      <c r="H13" s="188"/>
      <c r="I13" s="188"/>
      <c r="J13" s="200"/>
      <c r="K13" s="188"/>
      <c r="L13" s="200"/>
      <c r="M13" s="200"/>
      <c r="N13" s="200"/>
      <c r="O13" s="188"/>
      <c r="P13" s="188"/>
      <c r="Q13" s="188"/>
      <c r="R13" s="188"/>
      <c r="S13" s="200"/>
      <c r="T13" s="200"/>
      <c r="U13" s="200"/>
      <c r="V13" s="200"/>
      <c r="W13" s="188"/>
      <c r="X13" s="188"/>
      <c r="Y13" s="188"/>
      <c r="Z13" s="188"/>
      <c r="AA13" s="188"/>
      <c r="AB13" s="188"/>
      <c r="AC13" s="188"/>
      <c r="AD13" s="188"/>
      <c r="AE13" s="188"/>
      <c r="AF13" s="188"/>
      <c r="AG13" s="188"/>
      <c r="AH13" s="188"/>
      <c r="AI13" s="188"/>
      <c r="AJ13" s="188"/>
      <c r="AK13" s="188"/>
      <c r="AL13" s="188"/>
    </row>
    <row r="14" s="172" customFormat="1" ht="17.25" hidden="1" customHeight="1" spans="1:38">
      <c r="A14" s="219" t="s">
        <v>1442</v>
      </c>
      <c r="B14" s="184">
        <f>C14+'表九（2）'!B14</f>
        <v>0</v>
      </c>
      <c r="C14" s="184">
        <f t="shared" si="1"/>
        <v>0</v>
      </c>
      <c r="D14" s="188"/>
      <c r="E14" s="188"/>
      <c r="F14" s="188"/>
      <c r="G14" s="188"/>
      <c r="H14" s="188"/>
      <c r="I14" s="188"/>
      <c r="J14" s="200"/>
      <c r="K14" s="188"/>
      <c r="L14" s="200"/>
      <c r="M14" s="200"/>
      <c r="N14" s="200"/>
      <c r="O14" s="188"/>
      <c r="P14" s="188"/>
      <c r="Q14" s="188"/>
      <c r="R14" s="188"/>
      <c r="S14" s="200"/>
      <c r="T14" s="200"/>
      <c r="U14" s="200"/>
      <c r="V14" s="200"/>
      <c r="W14" s="188"/>
      <c r="X14" s="188"/>
      <c r="Y14" s="188"/>
      <c r="Z14" s="188"/>
      <c r="AA14" s="188"/>
      <c r="AB14" s="188"/>
      <c r="AC14" s="188"/>
      <c r="AD14" s="188"/>
      <c r="AE14" s="188"/>
      <c r="AF14" s="188"/>
      <c r="AG14" s="188"/>
      <c r="AH14" s="188"/>
      <c r="AI14" s="188"/>
      <c r="AJ14" s="188"/>
      <c r="AK14" s="188"/>
      <c r="AL14" s="188"/>
    </row>
    <row r="15" s="172" customFormat="1" ht="17.25" hidden="1" customHeight="1" spans="1:38">
      <c r="A15" s="219" t="s">
        <v>1443</v>
      </c>
      <c r="B15" s="184">
        <f>C15+'表九（2）'!B15</f>
        <v>0</v>
      </c>
      <c r="C15" s="184">
        <f t="shared" si="1"/>
        <v>0</v>
      </c>
      <c r="D15" s="188"/>
      <c r="E15" s="188"/>
      <c r="F15" s="188"/>
      <c r="G15" s="188"/>
      <c r="H15" s="188"/>
      <c r="I15" s="188"/>
      <c r="J15" s="200"/>
      <c r="K15" s="188"/>
      <c r="L15" s="200"/>
      <c r="M15" s="200"/>
      <c r="N15" s="200"/>
      <c r="O15" s="188"/>
      <c r="P15" s="188"/>
      <c r="Q15" s="188"/>
      <c r="R15" s="188"/>
      <c r="S15" s="200"/>
      <c r="T15" s="200"/>
      <c r="U15" s="200"/>
      <c r="V15" s="200"/>
      <c r="W15" s="188"/>
      <c r="X15" s="188"/>
      <c r="Y15" s="188"/>
      <c r="Z15" s="188"/>
      <c r="AA15" s="188"/>
      <c r="AB15" s="188"/>
      <c r="AC15" s="188"/>
      <c r="AD15" s="188"/>
      <c r="AE15" s="188"/>
      <c r="AF15" s="188"/>
      <c r="AG15" s="188"/>
      <c r="AH15" s="188"/>
      <c r="AI15" s="188"/>
      <c r="AJ15" s="188"/>
      <c r="AK15" s="188"/>
      <c r="AL15" s="188"/>
    </row>
    <row r="16" s="172" customFormat="1" ht="17.25" hidden="1" customHeight="1" spans="1:38">
      <c r="A16" s="219" t="s">
        <v>1444</v>
      </c>
      <c r="B16" s="184">
        <f>C16+'表九（2）'!B16</f>
        <v>0</v>
      </c>
      <c r="C16" s="184">
        <f t="shared" si="1"/>
        <v>0</v>
      </c>
      <c r="D16" s="188"/>
      <c r="E16" s="188"/>
      <c r="F16" s="188"/>
      <c r="G16" s="188"/>
      <c r="H16" s="188"/>
      <c r="I16" s="188"/>
      <c r="J16" s="200"/>
      <c r="K16" s="188"/>
      <c r="L16" s="200"/>
      <c r="M16" s="200"/>
      <c r="N16" s="200"/>
      <c r="O16" s="188"/>
      <c r="P16" s="188"/>
      <c r="Q16" s="188"/>
      <c r="R16" s="188"/>
      <c r="S16" s="200"/>
      <c r="T16" s="200"/>
      <c r="U16" s="200"/>
      <c r="V16" s="200"/>
      <c r="W16" s="188"/>
      <c r="X16" s="188"/>
      <c r="Y16" s="188"/>
      <c r="Z16" s="188"/>
      <c r="AA16" s="188"/>
      <c r="AB16" s="188"/>
      <c r="AC16" s="188"/>
      <c r="AD16" s="188"/>
      <c r="AE16" s="188"/>
      <c r="AF16" s="188"/>
      <c r="AG16" s="188"/>
      <c r="AH16" s="188"/>
      <c r="AI16" s="188"/>
      <c r="AJ16" s="188"/>
      <c r="AK16" s="188"/>
      <c r="AL16" s="188"/>
    </row>
    <row r="17" s="172" customFormat="1" ht="17.25" hidden="1" customHeight="1" spans="1:38">
      <c r="A17" s="219" t="s">
        <v>1445</v>
      </c>
      <c r="B17" s="184">
        <f>C17+'表九（2）'!B17</f>
        <v>0</v>
      </c>
      <c r="C17" s="184">
        <f t="shared" si="1"/>
        <v>0</v>
      </c>
      <c r="D17" s="188"/>
      <c r="E17" s="188"/>
      <c r="F17" s="188"/>
      <c r="G17" s="188"/>
      <c r="H17" s="188"/>
      <c r="I17" s="188"/>
      <c r="J17" s="200"/>
      <c r="K17" s="188"/>
      <c r="L17" s="200"/>
      <c r="M17" s="200"/>
      <c r="N17" s="200"/>
      <c r="O17" s="188"/>
      <c r="P17" s="188"/>
      <c r="Q17" s="188"/>
      <c r="R17" s="188"/>
      <c r="S17" s="200"/>
      <c r="T17" s="200"/>
      <c r="U17" s="200"/>
      <c r="V17" s="200"/>
      <c r="W17" s="188"/>
      <c r="X17" s="188"/>
      <c r="Y17" s="188"/>
      <c r="Z17" s="188"/>
      <c r="AA17" s="188"/>
      <c r="AB17" s="188"/>
      <c r="AC17" s="188"/>
      <c r="AD17" s="188"/>
      <c r="AE17" s="188"/>
      <c r="AF17" s="188"/>
      <c r="AG17" s="188"/>
      <c r="AH17" s="188"/>
      <c r="AI17" s="188"/>
      <c r="AJ17" s="188"/>
      <c r="AK17" s="188"/>
      <c r="AL17" s="188"/>
    </row>
    <row r="18" s="172" customFormat="1" ht="15.95" hidden="1" customHeight="1" spans="1:38">
      <c r="A18" s="219" t="s">
        <v>1446</v>
      </c>
      <c r="B18" s="184">
        <f>C18+'表九（2）'!B18</f>
        <v>0</v>
      </c>
      <c r="C18" s="184">
        <f t="shared" si="1"/>
        <v>0</v>
      </c>
      <c r="D18" s="188"/>
      <c r="E18" s="188"/>
      <c r="F18" s="188"/>
      <c r="G18" s="188"/>
      <c r="H18" s="188"/>
      <c r="I18" s="188"/>
      <c r="J18" s="200"/>
      <c r="K18" s="188"/>
      <c r="L18" s="200"/>
      <c r="M18" s="200"/>
      <c r="N18" s="200"/>
      <c r="O18" s="188"/>
      <c r="P18" s="188"/>
      <c r="Q18" s="188"/>
      <c r="R18" s="188"/>
      <c r="S18" s="200"/>
      <c r="T18" s="200"/>
      <c r="U18" s="200"/>
      <c r="V18" s="200"/>
      <c r="W18" s="188"/>
      <c r="X18" s="188"/>
      <c r="Y18" s="188"/>
      <c r="Z18" s="188"/>
      <c r="AA18" s="188"/>
      <c r="AB18" s="188"/>
      <c r="AC18" s="188"/>
      <c r="AD18" s="188"/>
      <c r="AE18" s="188"/>
      <c r="AF18" s="188"/>
      <c r="AG18" s="188"/>
      <c r="AH18" s="188"/>
      <c r="AI18" s="188"/>
      <c r="AJ18" s="188"/>
      <c r="AK18" s="188"/>
      <c r="AL18" s="188"/>
    </row>
    <row r="19" s="172" customFormat="1" ht="15.95" hidden="1" customHeight="1" spans="1:38">
      <c r="A19" s="219" t="s">
        <v>1447</v>
      </c>
      <c r="B19" s="184">
        <f>C19+'表九（2）'!B19</f>
        <v>0</v>
      </c>
      <c r="C19" s="184">
        <f t="shared" si="1"/>
        <v>0</v>
      </c>
      <c r="D19" s="188"/>
      <c r="E19" s="188"/>
      <c r="F19" s="188"/>
      <c r="G19" s="188"/>
      <c r="H19" s="188"/>
      <c r="I19" s="188"/>
      <c r="J19" s="200"/>
      <c r="K19" s="188"/>
      <c r="L19" s="200"/>
      <c r="M19" s="200"/>
      <c r="N19" s="200"/>
      <c r="O19" s="188"/>
      <c r="P19" s="188"/>
      <c r="Q19" s="188"/>
      <c r="R19" s="188"/>
      <c r="S19" s="200"/>
      <c r="T19" s="200"/>
      <c r="U19" s="200"/>
      <c r="V19" s="200"/>
      <c r="W19" s="188"/>
      <c r="X19" s="188"/>
      <c r="Y19" s="188"/>
      <c r="Z19" s="188"/>
      <c r="AA19" s="188"/>
      <c r="AB19" s="188"/>
      <c r="AC19" s="188"/>
      <c r="AD19" s="188"/>
      <c r="AE19" s="188"/>
      <c r="AF19" s="188"/>
      <c r="AG19" s="188"/>
      <c r="AH19" s="188"/>
      <c r="AI19" s="188"/>
      <c r="AJ19" s="188"/>
      <c r="AK19" s="188"/>
      <c r="AL19" s="188"/>
    </row>
    <row r="20" s="172" customFormat="1" ht="15.95" customHeight="1" spans="1:38">
      <c r="A20" s="219" t="s">
        <v>1448</v>
      </c>
      <c r="B20" s="184">
        <f>C20+'表九（2）'!B20</f>
        <v>0</v>
      </c>
      <c r="C20" s="184">
        <f t="shared" si="1"/>
        <v>0</v>
      </c>
      <c r="D20" s="188"/>
      <c r="E20" s="188"/>
      <c r="F20" s="188"/>
      <c r="G20" s="188"/>
      <c r="H20" s="188"/>
      <c r="I20" s="188"/>
      <c r="J20" s="200"/>
      <c r="K20" s="188"/>
      <c r="L20" s="200"/>
      <c r="M20" s="200"/>
      <c r="N20" s="200"/>
      <c r="O20" s="188"/>
      <c r="P20" s="188"/>
      <c r="Q20" s="188"/>
      <c r="R20" s="188"/>
      <c r="S20" s="200"/>
      <c r="T20" s="200"/>
      <c r="U20" s="200"/>
      <c r="V20" s="200"/>
      <c r="W20" s="188"/>
      <c r="X20" s="188"/>
      <c r="Y20" s="188"/>
      <c r="Z20" s="188"/>
      <c r="AA20" s="188"/>
      <c r="AB20" s="188"/>
      <c r="AC20" s="188"/>
      <c r="AD20" s="188"/>
      <c r="AE20" s="188"/>
      <c r="AF20" s="188"/>
      <c r="AG20" s="188"/>
      <c r="AH20" s="188"/>
      <c r="AI20" s="188"/>
      <c r="AJ20" s="188"/>
      <c r="AK20" s="188"/>
      <c r="AL20" s="188"/>
    </row>
    <row r="21" s="172" customFormat="1" ht="15.95" customHeight="1" spans="1:38">
      <c r="A21" s="221" t="s">
        <v>1449</v>
      </c>
      <c r="B21" s="184">
        <f>C21+'表九（2）'!B21</f>
        <v>104888</v>
      </c>
      <c r="C21" s="184">
        <f>C22+C23</f>
        <v>49520</v>
      </c>
      <c r="D21" s="184">
        <f t="shared" ref="D21:AL21" si="5">D22+D23</f>
        <v>0</v>
      </c>
      <c r="E21" s="184">
        <f t="shared" si="5"/>
        <v>20510</v>
      </c>
      <c r="F21" s="184">
        <f t="shared" si="5"/>
        <v>8640</v>
      </c>
      <c r="G21" s="184">
        <f t="shared" si="5"/>
        <v>3160</v>
      </c>
      <c r="H21" s="184">
        <f t="shared" si="5"/>
        <v>0</v>
      </c>
      <c r="I21" s="184">
        <f t="shared" si="5"/>
        <v>0</v>
      </c>
      <c r="J21" s="184">
        <f t="shared" si="5"/>
        <v>0</v>
      </c>
      <c r="K21" s="184">
        <f t="shared" si="5"/>
        <v>0</v>
      </c>
      <c r="L21" s="184">
        <f t="shared" si="5"/>
        <v>13320</v>
      </c>
      <c r="M21" s="184">
        <f t="shared" si="5"/>
        <v>0</v>
      </c>
      <c r="N21" s="184">
        <f t="shared" si="5"/>
        <v>0</v>
      </c>
      <c r="O21" s="184">
        <f t="shared" si="5"/>
        <v>0</v>
      </c>
      <c r="P21" s="184">
        <f t="shared" si="5"/>
        <v>0</v>
      </c>
      <c r="Q21" s="184">
        <f t="shared" si="5"/>
        <v>0</v>
      </c>
      <c r="R21" s="184">
        <f t="shared" si="5"/>
        <v>0</v>
      </c>
      <c r="S21" s="184">
        <f t="shared" si="5"/>
        <v>0</v>
      </c>
      <c r="T21" s="184">
        <f t="shared" si="5"/>
        <v>0</v>
      </c>
      <c r="U21" s="184">
        <f t="shared" si="5"/>
        <v>0</v>
      </c>
      <c r="V21" s="184">
        <f t="shared" si="5"/>
        <v>0</v>
      </c>
      <c r="W21" s="184">
        <f t="shared" si="5"/>
        <v>0</v>
      </c>
      <c r="X21" s="184">
        <f t="shared" si="5"/>
        <v>0</v>
      </c>
      <c r="Y21" s="184">
        <f t="shared" si="5"/>
        <v>0</v>
      </c>
      <c r="Z21" s="184">
        <f t="shared" si="5"/>
        <v>0</v>
      </c>
      <c r="AA21" s="184">
        <f t="shared" si="5"/>
        <v>0</v>
      </c>
      <c r="AB21" s="184">
        <f t="shared" si="5"/>
        <v>0</v>
      </c>
      <c r="AC21" s="184">
        <f t="shared" si="5"/>
        <v>0</v>
      </c>
      <c r="AD21" s="184">
        <f t="shared" si="5"/>
        <v>0</v>
      </c>
      <c r="AE21" s="184">
        <f t="shared" si="5"/>
        <v>0</v>
      </c>
      <c r="AF21" s="184">
        <f t="shared" si="5"/>
        <v>0</v>
      </c>
      <c r="AG21" s="184">
        <f t="shared" si="5"/>
        <v>0</v>
      </c>
      <c r="AH21" s="184">
        <f t="shared" si="5"/>
        <v>0</v>
      </c>
      <c r="AI21" s="184">
        <f t="shared" si="5"/>
        <v>0</v>
      </c>
      <c r="AJ21" s="184">
        <f t="shared" si="5"/>
        <v>0</v>
      </c>
      <c r="AK21" s="184">
        <f t="shared" si="5"/>
        <v>0</v>
      </c>
      <c r="AL21" s="184">
        <f t="shared" si="5"/>
        <v>3890</v>
      </c>
    </row>
    <row r="22" s="172" customFormat="1" ht="15.95" customHeight="1" spans="1:38">
      <c r="A22" s="222" t="s">
        <v>1450</v>
      </c>
      <c r="B22" s="184">
        <f>C22+'表九（2）'!B22</f>
        <v>0</v>
      </c>
      <c r="C22" s="184">
        <f t="shared" si="1"/>
        <v>0</v>
      </c>
      <c r="D22" s="188"/>
      <c r="E22" s="188"/>
      <c r="F22" s="188"/>
      <c r="G22" s="188"/>
      <c r="H22" s="188"/>
      <c r="I22" s="188"/>
      <c r="J22" s="200"/>
      <c r="K22" s="188"/>
      <c r="L22" s="200"/>
      <c r="M22" s="200"/>
      <c r="N22" s="200"/>
      <c r="O22" s="188"/>
      <c r="P22" s="188"/>
      <c r="Q22" s="188"/>
      <c r="R22" s="188"/>
      <c r="S22" s="200"/>
      <c r="T22" s="200"/>
      <c r="U22" s="200"/>
      <c r="V22" s="200"/>
      <c r="W22" s="188"/>
      <c r="X22" s="188"/>
      <c r="Y22" s="188"/>
      <c r="Z22" s="188"/>
      <c r="AA22" s="188"/>
      <c r="AB22" s="188"/>
      <c r="AC22" s="188"/>
      <c r="AD22" s="188"/>
      <c r="AE22" s="188"/>
      <c r="AF22" s="188"/>
      <c r="AG22" s="188"/>
      <c r="AH22" s="188"/>
      <c r="AI22" s="188"/>
      <c r="AJ22" s="188"/>
      <c r="AK22" s="188"/>
      <c r="AL22" s="188"/>
    </row>
    <row r="23" s="172" customFormat="1" ht="15.95" customHeight="1" spans="1:38">
      <c r="A23" s="223" t="s">
        <v>1451</v>
      </c>
      <c r="B23" s="184">
        <f>C23+'表九（2）'!B23</f>
        <v>104888</v>
      </c>
      <c r="C23" s="184">
        <f>SUM(C24:C32)</f>
        <v>49520</v>
      </c>
      <c r="D23" s="184">
        <f t="shared" ref="D23:AL23" si="6">SUM(D24:D32)</f>
        <v>0</v>
      </c>
      <c r="E23" s="184">
        <f t="shared" si="6"/>
        <v>20510</v>
      </c>
      <c r="F23" s="184">
        <f t="shared" si="6"/>
        <v>8640</v>
      </c>
      <c r="G23" s="184">
        <f t="shared" si="6"/>
        <v>3160</v>
      </c>
      <c r="H23" s="184">
        <f t="shared" si="6"/>
        <v>0</v>
      </c>
      <c r="I23" s="184">
        <f t="shared" si="6"/>
        <v>0</v>
      </c>
      <c r="J23" s="184">
        <f t="shared" si="6"/>
        <v>0</v>
      </c>
      <c r="K23" s="184">
        <f t="shared" si="6"/>
        <v>0</v>
      </c>
      <c r="L23" s="184">
        <f t="shared" si="6"/>
        <v>13320</v>
      </c>
      <c r="M23" s="184">
        <f t="shared" si="6"/>
        <v>0</v>
      </c>
      <c r="N23" s="184">
        <f t="shared" si="6"/>
        <v>0</v>
      </c>
      <c r="O23" s="184">
        <f t="shared" si="6"/>
        <v>0</v>
      </c>
      <c r="P23" s="184">
        <f t="shared" si="6"/>
        <v>0</v>
      </c>
      <c r="Q23" s="184">
        <f t="shared" si="6"/>
        <v>0</v>
      </c>
      <c r="R23" s="184">
        <f t="shared" si="6"/>
        <v>0</v>
      </c>
      <c r="S23" s="184">
        <f t="shared" si="6"/>
        <v>0</v>
      </c>
      <c r="T23" s="184">
        <f t="shared" si="6"/>
        <v>0</v>
      </c>
      <c r="U23" s="184">
        <f t="shared" si="6"/>
        <v>0</v>
      </c>
      <c r="V23" s="184">
        <f t="shared" si="6"/>
        <v>0</v>
      </c>
      <c r="W23" s="184">
        <f t="shared" si="6"/>
        <v>0</v>
      </c>
      <c r="X23" s="184">
        <f t="shared" si="6"/>
        <v>0</v>
      </c>
      <c r="Y23" s="184">
        <f t="shared" si="6"/>
        <v>0</v>
      </c>
      <c r="Z23" s="184">
        <f t="shared" si="6"/>
        <v>0</v>
      </c>
      <c r="AA23" s="184">
        <f t="shared" si="6"/>
        <v>0</v>
      </c>
      <c r="AB23" s="184">
        <f t="shared" si="6"/>
        <v>0</v>
      </c>
      <c r="AC23" s="184">
        <f t="shared" si="6"/>
        <v>0</v>
      </c>
      <c r="AD23" s="184">
        <f t="shared" si="6"/>
        <v>0</v>
      </c>
      <c r="AE23" s="184">
        <f t="shared" si="6"/>
        <v>0</v>
      </c>
      <c r="AF23" s="184">
        <f t="shared" si="6"/>
        <v>0</v>
      </c>
      <c r="AG23" s="184">
        <f t="shared" si="6"/>
        <v>0</v>
      </c>
      <c r="AH23" s="184">
        <f t="shared" si="6"/>
        <v>0</v>
      </c>
      <c r="AI23" s="184">
        <f t="shared" si="6"/>
        <v>0</v>
      </c>
      <c r="AJ23" s="184">
        <f t="shared" si="6"/>
        <v>0</v>
      </c>
      <c r="AK23" s="184">
        <f t="shared" si="6"/>
        <v>0</v>
      </c>
      <c r="AL23" s="184">
        <f t="shared" si="6"/>
        <v>3890</v>
      </c>
    </row>
    <row r="24" s="172" customFormat="1" ht="15.95" customHeight="1" spans="1:38">
      <c r="A24" s="222" t="s">
        <v>1452</v>
      </c>
      <c r="B24" s="184">
        <f>C24+'表九（2）'!B24</f>
        <v>0</v>
      </c>
      <c r="C24" s="184">
        <f t="shared" si="1"/>
        <v>0</v>
      </c>
      <c r="D24" s="188"/>
      <c r="E24" s="188"/>
      <c r="F24" s="188"/>
      <c r="G24" s="188"/>
      <c r="H24" s="188"/>
      <c r="I24" s="188"/>
      <c r="J24" s="200"/>
      <c r="K24" s="188"/>
      <c r="L24" s="200"/>
      <c r="M24" s="200"/>
      <c r="N24" s="200"/>
      <c r="O24" s="188"/>
      <c r="P24" s="188"/>
      <c r="Q24" s="188"/>
      <c r="R24" s="188"/>
      <c r="S24" s="200"/>
      <c r="T24" s="200"/>
      <c r="U24" s="200"/>
      <c r="V24" s="200"/>
      <c r="W24" s="188"/>
      <c r="X24" s="188"/>
      <c r="Y24" s="188"/>
      <c r="Z24" s="188"/>
      <c r="AA24" s="188"/>
      <c r="AB24" s="188"/>
      <c r="AC24" s="188"/>
      <c r="AD24" s="188"/>
      <c r="AE24" s="188"/>
      <c r="AF24" s="188"/>
      <c r="AG24" s="188"/>
      <c r="AH24" s="188"/>
      <c r="AI24" s="188"/>
      <c r="AJ24" s="188"/>
      <c r="AK24" s="188"/>
      <c r="AL24" s="188"/>
    </row>
    <row r="25" s="172" customFormat="1" ht="15.95" customHeight="1" spans="1:38">
      <c r="A25" s="222" t="s">
        <v>1453</v>
      </c>
      <c r="B25" s="184">
        <f>C25+'表九（2）'!B25</f>
        <v>0</v>
      </c>
      <c r="C25" s="184">
        <f t="shared" si="1"/>
        <v>0</v>
      </c>
      <c r="D25" s="188"/>
      <c r="E25" s="188"/>
      <c r="F25" s="188"/>
      <c r="G25" s="188"/>
      <c r="H25" s="188"/>
      <c r="I25" s="188"/>
      <c r="J25" s="200"/>
      <c r="K25" s="188"/>
      <c r="L25" s="200"/>
      <c r="M25" s="200"/>
      <c r="N25" s="200"/>
      <c r="O25" s="188"/>
      <c r="P25" s="188"/>
      <c r="Q25" s="188"/>
      <c r="R25" s="188"/>
      <c r="S25" s="200"/>
      <c r="T25" s="200"/>
      <c r="U25" s="200"/>
      <c r="V25" s="200"/>
      <c r="W25" s="188"/>
      <c r="X25" s="188"/>
      <c r="Y25" s="188"/>
      <c r="Z25" s="188"/>
      <c r="AA25" s="188"/>
      <c r="AB25" s="188"/>
      <c r="AC25" s="188"/>
      <c r="AD25" s="188"/>
      <c r="AE25" s="188"/>
      <c r="AF25" s="188"/>
      <c r="AG25" s="188"/>
      <c r="AH25" s="188"/>
      <c r="AI25" s="188"/>
      <c r="AJ25" s="188"/>
      <c r="AK25" s="188"/>
      <c r="AL25" s="188"/>
    </row>
    <row r="26" s="172" customFormat="1" ht="15.95" customHeight="1" spans="1:38">
      <c r="A26" s="222" t="s">
        <v>1454</v>
      </c>
      <c r="B26" s="184">
        <f>C26+'表九（2）'!B26</f>
        <v>0</v>
      </c>
      <c r="C26" s="184">
        <f t="shared" si="1"/>
        <v>0</v>
      </c>
      <c r="D26" s="188"/>
      <c r="E26" s="188"/>
      <c r="F26" s="188"/>
      <c r="G26" s="188"/>
      <c r="H26" s="188"/>
      <c r="I26" s="188"/>
      <c r="J26" s="200"/>
      <c r="K26" s="188"/>
      <c r="L26" s="200"/>
      <c r="M26" s="200"/>
      <c r="N26" s="200"/>
      <c r="O26" s="188"/>
      <c r="P26" s="188"/>
      <c r="Q26" s="188"/>
      <c r="R26" s="188"/>
      <c r="S26" s="200"/>
      <c r="T26" s="200"/>
      <c r="U26" s="200"/>
      <c r="V26" s="200"/>
      <c r="W26" s="188"/>
      <c r="X26" s="188"/>
      <c r="Y26" s="188"/>
      <c r="Z26" s="188"/>
      <c r="AA26" s="188"/>
      <c r="AB26" s="188"/>
      <c r="AC26" s="188"/>
      <c r="AD26" s="188"/>
      <c r="AE26" s="188"/>
      <c r="AF26" s="188"/>
      <c r="AG26" s="188"/>
      <c r="AH26" s="188"/>
      <c r="AI26" s="188"/>
      <c r="AJ26" s="188"/>
      <c r="AK26" s="188"/>
      <c r="AL26" s="188"/>
    </row>
    <row r="27" spans="1:38">
      <c r="A27" s="222" t="s">
        <v>1455</v>
      </c>
      <c r="B27" s="184">
        <f>C27+'表九（2）'!B27</f>
        <v>0</v>
      </c>
      <c r="C27" s="184">
        <f t="shared" si="1"/>
        <v>0</v>
      </c>
      <c r="D27" s="194"/>
      <c r="E27" s="194"/>
      <c r="F27" s="194"/>
      <c r="G27" s="194"/>
      <c r="H27" s="194"/>
      <c r="I27" s="194"/>
      <c r="J27" s="201"/>
      <c r="K27" s="194"/>
      <c r="L27" s="201"/>
      <c r="M27" s="201"/>
      <c r="N27" s="201"/>
      <c r="O27" s="194"/>
      <c r="P27" s="194"/>
      <c r="Q27" s="194"/>
      <c r="R27" s="194"/>
      <c r="S27" s="201"/>
      <c r="T27" s="201"/>
      <c r="U27" s="201"/>
      <c r="V27" s="201"/>
      <c r="W27" s="194"/>
      <c r="X27" s="194"/>
      <c r="Y27" s="194"/>
      <c r="Z27" s="194"/>
      <c r="AA27" s="194"/>
      <c r="AB27" s="194"/>
      <c r="AC27" s="194"/>
      <c r="AD27" s="194"/>
      <c r="AE27" s="194"/>
      <c r="AF27" s="194"/>
      <c r="AG27" s="194"/>
      <c r="AH27" s="194"/>
      <c r="AI27" s="194"/>
      <c r="AJ27" s="194"/>
      <c r="AK27" s="194"/>
      <c r="AL27" s="194"/>
    </row>
    <row r="28" spans="1:38">
      <c r="A28" s="222" t="s">
        <v>1456</v>
      </c>
      <c r="B28" s="184">
        <f>C28+'表九（2）'!B28</f>
        <v>104888</v>
      </c>
      <c r="C28" s="184">
        <f t="shared" si="1"/>
        <v>49520</v>
      </c>
      <c r="D28" s="194"/>
      <c r="E28" s="194">
        <v>20510</v>
      </c>
      <c r="F28" s="194">
        <v>8640</v>
      </c>
      <c r="G28" s="194">
        <v>3160</v>
      </c>
      <c r="H28" s="194"/>
      <c r="I28" s="194"/>
      <c r="J28" s="201"/>
      <c r="K28" s="194"/>
      <c r="L28" s="201">
        <v>13320</v>
      </c>
      <c r="M28" s="201"/>
      <c r="N28" s="201"/>
      <c r="O28" s="194"/>
      <c r="P28" s="194"/>
      <c r="Q28" s="194"/>
      <c r="R28" s="194"/>
      <c r="S28" s="201"/>
      <c r="T28" s="201"/>
      <c r="U28" s="201"/>
      <c r="V28" s="201"/>
      <c r="W28" s="194"/>
      <c r="X28" s="194"/>
      <c r="Y28" s="194"/>
      <c r="Z28" s="194"/>
      <c r="AA28" s="194"/>
      <c r="AB28" s="194"/>
      <c r="AC28" s="194"/>
      <c r="AD28" s="194"/>
      <c r="AE28" s="194"/>
      <c r="AF28" s="194"/>
      <c r="AG28" s="194"/>
      <c r="AH28" s="194"/>
      <c r="AI28" s="194"/>
      <c r="AJ28" s="194"/>
      <c r="AK28" s="194"/>
      <c r="AL28" s="194">
        <v>3890</v>
      </c>
    </row>
    <row r="29" spans="1:38">
      <c r="A29" s="224" t="s">
        <v>1457</v>
      </c>
      <c r="B29" s="184">
        <f>C29+'表九（2）'!B29</f>
        <v>0</v>
      </c>
      <c r="C29" s="184">
        <f t="shared" si="1"/>
        <v>0</v>
      </c>
      <c r="D29" s="194"/>
      <c r="E29" s="194"/>
      <c r="F29" s="194"/>
      <c r="G29" s="194"/>
      <c r="H29" s="194"/>
      <c r="I29" s="194"/>
      <c r="J29" s="201"/>
      <c r="K29" s="194"/>
      <c r="L29" s="201"/>
      <c r="M29" s="201"/>
      <c r="N29" s="201"/>
      <c r="O29" s="194"/>
      <c r="P29" s="194"/>
      <c r="Q29" s="194"/>
      <c r="R29" s="194"/>
      <c r="S29" s="201"/>
      <c r="T29" s="201"/>
      <c r="U29" s="201"/>
      <c r="V29" s="201"/>
      <c r="W29" s="194"/>
      <c r="X29" s="194"/>
      <c r="Y29" s="194"/>
      <c r="Z29" s="194"/>
      <c r="AA29" s="194"/>
      <c r="AB29" s="194"/>
      <c r="AC29" s="194"/>
      <c r="AD29" s="194"/>
      <c r="AE29" s="194"/>
      <c r="AF29" s="194"/>
      <c r="AG29" s="194"/>
      <c r="AH29" s="194"/>
      <c r="AI29" s="194"/>
      <c r="AJ29" s="194"/>
      <c r="AK29" s="194"/>
      <c r="AL29" s="194"/>
    </row>
    <row r="30" spans="1:38">
      <c r="A30" s="222" t="s">
        <v>1458</v>
      </c>
      <c r="B30" s="184">
        <f>C30+'表九（2）'!B30</f>
        <v>0</v>
      </c>
      <c r="C30" s="184">
        <f t="shared" si="1"/>
        <v>0</v>
      </c>
      <c r="D30" s="194"/>
      <c r="E30" s="194"/>
      <c r="F30" s="194"/>
      <c r="G30" s="194"/>
      <c r="H30" s="194"/>
      <c r="I30" s="194"/>
      <c r="J30" s="201"/>
      <c r="K30" s="194"/>
      <c r="L30" s="201"/>
      <c r="M30" s="201"/>
      <c r="N30" s="201"/>
      <c r="O30" s="194"/>
      <c r="P30" s="194"/>
      <c r="Q30" s="194"/>
      <c r="R30" s="194"/>
      <c r="S30" s="201"/>
      <c r="T30" s="201"/>
      <c r="U30" s="201"/>
      <c r="V30" s="201"/>
      <c r="W30" s="194"/>
      <c r="X30" s="194"/>
      <c r="Y30" s="194"/>
      <c r="Z30" s="194"/>
      <c r="AA30" s="194"/>
      <c r="AB30" s="194"/>
      <c r="AC30" s="194"/>
      <c r="AD30" s="194"/>
      <c r="AE30" s="194"/>
      <c r="AF30" s="194"/>
      <c r="AG30" s="194"/>
      <c r="AH30" s="194"/>
      <c r="AI30" s="194"/>
      <c r="AJ30" s="194"/>
      <c r="AK30" s="194"/>
      <c r="AL30" s="194"/>
    </row>
    <row r="31" spans="1:38">
      <c r="A31" s="224" t="s">
        <v>1459</v>
      </c>
      <c r="B31" s="184">
        <f>C31+'表九（2）'!B31</f>
        <v>0</v>
      </c>
      <c r="C31" s="184">
        <f t="shared" si="1"/>
        <v>0</v>
      </c>
      <c r="D31" s="194"/>
      <c r="E31" s="194"/>
      <c r="F31" s="194"/>
      <c r="G31" s="194"/>
      <c r="H31" s="194"/>
      <c r="I31" s="194"/>
      <c r="J31" s="201"/>
      <c r="K31" s="194"/>
      <c r="L31" s="201"/>
      <c r="M31" s="201"/>
      <c r="N31" s="201"/>
      <c r="O31" s="194"/>
      <c r="P31" s="194"/>
      <c r="Q31" s="194"/>
      <c r="R31" s="194"/>
      <c r="S31" s="201"/>
      <c r="T31" s="201"/>
      <c r="U31" s="201"/>
      <c r="V31" s="201"/>
      <c r="W31" s="194"/>
      <c r="X31" s="194"/>
      <c r="Y31" s="194"/>
      <c r="Z31" s="194"/>
      <c r="AA31" s="194"/>
      <c r="AB31" s="194"/>
      <c r="AC31" s="194"/>
      <c r="AD31" s="194"/>
      <c r="AE31" s="194"/>
      <c r="AF31" s="194"/>
      <c r="AG31" s="194"/>
      <c r="AH31" s="194"/>
      <c r="AI31" s="194"/>
      <c r="AJ31" s="194"/>
      <c r="AK31" s="194"/>
      <c r="AL31" s="194"/>
    </row>
    <row r="32" spans="1:38">
      <c r="A32" s="224" t="s">
        <v>1460</v>
      </c>
      <c r="B32" s="184">
        <f>C32+'表九（2）'!B32</f>
        <v>0</v>
      </c>
      <c r="C32" s="184">
        <f t="shared" si="1"/>
        <v>0</v>
      </c>
      <c r="D32" s="194"/>
      <c r="E32" s="194"/>
      <c r="F32" s="194"/>
      <c r="G32" s="194"/>
      <c r="H32" s="194"/>
      <c r="I32" s="194"/>
      <c r="J32" s="201"/>
      <c r="K32" s="194"/>
      <c r="L32" s="201"/>
      <c r="M32" s="201"/>
      <c r="N32" s="201"/>
      <c r="O32" s="194"/>
      <c r="P32" s="194"/>
      <c r="Q32" s="194"/>
      <c r="R32" s="194"/>
      <c r="S32" s="201"/>
      <c r="T32" s="201"/>
      <c r="U32" s="201"/>
      <c r="V32" s="201"/>
      <c r="W32" s="194"/>
      <c r="X32" s="194"/>
      <c r="Y32" s="194"/>
      <c r="Z32" s="194"/>
      <c r="AA32" s="194"/>
      <c r="AB32" s="194"/>
      <c r="AC32" s="194"/>
      <c r="AD32" s="194"/>
      <c r="AE32" s="194"/>
      <c r="AF32" s="194"/>
      <c r="AG32" s="194"/>
      <c r="AH32" s="194"/>
      <c r="AI32" s="194"/>
      <c r="AJ32" s="194"/>
      <c r="AK32" s="194"/>
      <c r="AL32" s="194"/>
    </row>
    <row r="33" ht="14.25" spans="1:38">
      <c r="A33" s="225" t="s">
        <v>1461</v>
      </c>
      <c r="B33" s="184">
        <f>C33+'表九（2）'!B33</f>
        <v>0</v>
      </c>
      <c r="C33" s="184">
        <f>C34+C35</f>
        <v>0</v>
      </c>
      <c r="D33" s="184">
        <f t="shared" ref="D33:AL33" si="7">D34+D35</f>
        <v>0</v>
      </c>
      <c r="E33" s="184">
        <f t="shared" si="7"/>
        <v>0</v>
      </c>
      <c r="F33" s="184">
        <f t="shared" si="7"/>
        <v>0</v>
      </c>
      <c r="G33" s="184">
        <f t="shared" si="7"/>
        <v>0</v>
      </c>
      <c r="H33" s="184">
        <f t="shared" si="7"/>
        <v>0</v>
      </c>
      <c r="I33" s="184">
        <f t="shared" si="7"/>
        <v>0</v>
      </c>
      <c r="J33" s="184">
        <f t="shared" si="7"/>
        <v>0</v>
      </c>
      <c r="K33" s="184">
        <f t="shared" si="7"/>
        <v>0</v>
      </c>
      <c r="L33" s="184">
        <f t="shared" si="7"/>
        <v>0</v>
      </c>
      <c r="M33" s="184">
        <f t="shared" si="7"/>
        <v>0</v>
      </c>
      <c r="N33" s="184">
        <f t="shared" si="7"/>
        <v>0</v>
      </c>
      <c r="O33" s="184">
        <f t="shared" si="7"/>
        <v>0</v>
      </c>
      <c r="P33" s="184">
        <f t="shared" si="7"/>
        <v>0</v>
      </c>
      <c r="Q33" s="184">
        <f t="shared" si="7"/>
        <v>0</v>
      </c>
      <c r="R33" s="184">
        <f t="shared" si="7"/>
        <v>0</v>
      </c>
      <c r="S33" s="184">
        <f t="shared" si="7"/>
        <v>0</v>
      </c>
      <c r="T33" s="184">
        <f t="shared" si="7"/>
        <v>0</v>
      </c>
      <c r="U33" s="184">
        <f t="shared" si="7"/>
        <v>0</v>
      </c>
      <c r="V33" s="184">
        <f t="shared" si="7"/>
        <v>0</v>
      </c>
      <c r="W33" s="184">
        <f t="shared" si="7"/>
        <v>0</v>
      </c>
      <c r="X33" s="184">
        <f t="shared" si="7"/>
        <v>0</v>
      </c>
      <c r="Y33" s="184">
        <f t="shared" si="7"/>
        <v>0</v>
      </c>
      <c r="Z33" s="184">
        <f t="shared" si="7"/>
        <v>0</v>
      </c>
      <c r="AA33" s="184">
        <f t="shared" si="7"/>
        <v>0</v>
      </c>
      <c r="AB33" s="184">
        <f t="shared" si="7"/>
        <v>0</v>
      </c>
      <c r="AC33" s="184">
        <f t="shared" si="7"/>
        <v>0</v>
      </c>
      <c r="AD33" s="184">
        <f t="shared" si="7"/>
        <v>0</v>
      </c>
      <c r="AE33" s="184">
        <f t="shared" si="7"/>
        <v>0</v>
      </c>
      <c r="AF33" s="184">
        <f t="shared" si="7"/>
        <v>0</v>
      </c>
      <c r="AG33" s="184">
        <f t="shared" si="7"/>
        <v>0</v>
      </c>
      <c r="AH33" s="184">
        <f t="shared" si="7"/>
        <v>0</v>
      </c>
      <c r="AI33" s="184">
        <f t="shared" si="7"/>
        <v>0</v>
      </c>
      <c r="AJ33" s="184">
        <f t="shared" si="7"/>
        <v>0</v>
      </c>
      <c r="AK33" s="184">
        <f t="shared" si="7"/>
        <v>0</v>
      </c>
      <c r="AL33" s="184">
        <f t="shared" si="7"/>
        <v>0</v>
      </c>
    </row>
    <row r="34" spans="1:38">
      <c r="A34" s="226" t="s">
        <v>1462</v>
      </c>
      <c r="B34" s="184">
        <f>C34+'表九（2）'!B34</f>
        <v>0</v>
      </c>
      <c r="C34" s="184">
        <f t="shared" si="1"/>
        <v>0</v>
      </c>
      <c r="D34" s="194"/>
      <c r="E34" s="194"/>
      <c r="F34" s="194"/>
      <c r="G34" s="194"/>
      <c r="H34" s="194"/>
      <c r="I34" s="194"/>
      <c r="J34" s="201"/>
      <c r="K34" s="194"/>
      <c r="L34" s="201"/>
      <c r="M34" s="201"/>
      <c r="N34" s="201"/>
      <c r="O34" s="194"/>
      <c r="P34" s="194"/>
      <c r="Q34" s="194"/>
      <c r="R34" s="194"/>
      <c r="S34" s="201"/>
      <c r="T34" s="201"/>
      <c r="U34" s="201"/>
      <c r="V34" s="201"/>
      <c r="W34" s="194"/>
      <c r="X34" s="194"/>
      <c r="Y34" s="194"/>
      <c r="Z34" s="194"/>
      <c r="AA34" s="194"/>
      <c r="AB34" s="194"/>
      <c r="AC34" s="194"/>
      <c r="AD34" s="194"/>
      <c r="AE34" s="194"/>
      <c r="AF34" s="194"/>
      <c r="AG34" s="194"/>
      <c r="AH34" s="194"/>
      <c r="AI34" s="194"/>
      <c r="AJ34" s="194"/>
      <c r="AK34" s="194"/>
      <c r="AL34" s="194"/>
    </row>
    <row r="35" ht="14.25" spans="1:38">
      <c r="A35" s="227" t="s">
        <v>1463</v>
      </c>
      <c r="B35" s="184">
        <f>C35+'表九（2）'!B35</f>
        <v>0</v>
      </c>
      <c r="C35" s="184">
        <f>SUM(C36:C40)</f>
        <v>0</v>
      </c>
      <c r="D35" s="184">
        <f t="shared" ref="D35:AL35" si="8">SUM(D36:D40)</f>
        <v>0</v>
      </c>
      <c r="E35" s="184">
        <f t="shared" si="8"/>
        <v>0</v>
      </c>
      <c r="F35" s="184">
        <f t="shared" si="8"/>
        <v>0</v>
      </c>
      <c r="G35" s="184">
        <f t="shared" si="8"/>
        <v>0</v>
      </c>
      <c r="H35" s="184">
        <f t="shared" si="8"/>
        <v>0</v>
      </c>
      <c r="I35" s="184">
        <f t="shared" si="8"/>
        <v>0</v>
      </c>
      <c r="J35" s="184">
        <f t="shared" si="8"/>
        <v>0</v>
      </c>
      <c r="K35" s="184">
        <f t="shared" si="8"/>
        <v>0</v>
      </c>
      <c r="L35" s="184">
        <f t="shared" si="8"/>
        <v>0</v>
      </c>
      <c r="M35" s="184">
        <f t="shared" si="8"/>
        <v>0</v>
      </c>
      <c r="N35" s="184">
        <f t="shared" si="8"/>
        <v>0</v>
      </c>
      <c r="O35" s="184">
        <f t="shared" si="8"/>
        <v>0</v>
      </c>
      <c r="P35" s="184">
        <f t="shared" si="8"/>
        <v>0</v>
      </c>
      <c r="Q35" s="184">
        <f t="shared" si="8"/>
        <v>0</v>
      </c>
      <c r="R35" s="184">
        <f t="shared" si="8"/>
        <v>0</v>
      </c>
      <c r="S35" s="184">
        <f t="shared" si="8"/>
        <v>0</v>
      </c>
      <c r="T35" s="184">
        <f t="shared" si="8"/>
        <v>0</v>
      </c>
      <c r="U35" s="184">
        <f t="shared" si="8"/>
        <v>0</v>
      </c>
      <c r="V35" s="184">
        <f t="shared" si="8"/>
        <v>0</v>
      </c>
      <c r="W35" s="184">
        <f t="shared" si="8"/>
        <v>0</v>
      </c>
      <c r="X35" s="184">
        <f t="shared" si="8"/>
        <v>0</v>
      </c>
      <c r="Y35" s="184">
        <f t="shared" si="8"/>
        <v>0</v>
      </c>
      <c r="Z35" s="184">
        <f t="shared" si="8"/>
        <v>0</v>
      </c>
      <c r="AA35" s="184">
        <f t="shared" si="8"/>
        <v>0</v>
      </c>
      <c r="AB35" s="184">
        <f t="shared" si="8"/>
        <v>0</v>
      </c>
      <c r="AC35" s="184">
        <f t="shared" si="8"/>
        <v>0</v>
      </c>
      <c r="AD35" s="184">
        <f t="shared" si="8"/>
        <v>0</v>
      </c>
      <c r="AE35" s="184">
        <f t="shared" si="8"/>
        <v>0</v>
      </c>
      <c r="AF35" s="184">
        <f t="shared" si="8"/>
        <v>0</v>
      </c>
      <c r="AG35" s="184">
        <f t="shared" si="8"/>
        <v>0</v>
      </c>
      <c r="AH35" s="184">
        <f t="shared" si="8"/>
        <v>0</v>
      </c>
      <c r="AI35" s="184">
        <f t="shared" si="8"/>
        <v>0</v>
      </c>
      <c r="AJ35" s="184">
        <f t="shared" si="8"/>
        <v>0</v>
      </c>
      <c r="AK35" s="184">
        <f t="shared" si="8"/>
        <v>0</v>
      </c>
      <c r="AL35" s="184">
        <f t="shared" si="8"/>
        <v>0</v>
      </c>
    </row>
    <row r="36" spans="1:38">
      <c r="A36" s="226" t="s">
        <v>1464</v>
      </c>
      <c r="B36" s="184">
        <f>C36+'表九（2）'!B36</f>
        <v>0</v>
      </c>
      <c r="C36" s="184">
        <f t="shared" si="1"/>
        <v>0</v>
      </c>
      <c r="D36" s="194"/>
      <c r="E36" s="194"/>
      <c r="F36" s="194"/>
      <c r="G36" s="194"/>
      <c r="H36" s="194"/>
      <c r="I36" s="194"/>
      <c r="J36" s="201"/>
      <c r="K36" s="194"/>
      <c r="L36" s="201"/>
      <c r="M36" s="201"/>
      <c r="N36" s="201"/>
      <c r="O36" s="194"/>
      <c r="P36" s="194"/>
      <c r="Q36" s="194"/>
      <c r="R36" s="194"/>
      <c r="S36" s="201"/>
      <c r="T36" s="201"/>
      <c r="U36" s="201"/>
      <c r="V36" s="201"/>
      <c r="W36" s="194"/>
      <c r="X36" s="194"/>
      <c r="Y36" s="194"/>
      <c r="Z36" s="194"/>
      <c r="AA36" s="194"/>
      <c r="AB36" s="194"/>
      <c r="AC36" s="194"/>
      <c r="AD36" s="194"/>
      <c r="AE36" s="194"/>
      <c r="AF36" s="194"/>
      <c r="AG36" s="194"/>
      <c r="AH36" s="194"/>
      <c r="AI36" s="194"/>
      <c r="AJ36" s="194"/>
      <c r="AK36" s="194"/>
      <c r="AL36" s="194"/>
    </row>
    <row r="37" spans="1:38">
      <c r="A37" s="226" t="s">
        <v>1465</v>
      </c>
      <c r="B37" s="184">
        <f>C37+'表九（2）'!B37</f>
        <v>0</v>
      </c>
      <c r="C37" s="184">
        <f t="shared" si="1"/>
        <v>0</v>
      </c>
      <c r="D37" s="194"/>
      <c r="E37" s="194"/>
      <c r="F37" s="194"/>
      <c r="G37" s="194"/>
      <c r="H37" s="194"/>
      <c r="I37" s="194"/>
      <c r="J37" s="201"/>
      <c r="K37" s="194"/>
      <c r="L37" s="201"/>
      <c r="M37" s="201"/>
      <c r="N37" s="201"/>
      <c r="O37" s="194"/>
      <c r="P37" s="194"/>
      <c r="Q37" s="194"/>
      <c r="R37" s="194"/>
      <c r="S37" s="201"/>
      <c r="T37" s="201"/>
      <c r="U37" s="201"/>
      <c r="V37" s="201"/>
      <c r="W37" s="194"/>
      <c r="X37" s="194"/>
      <c r="Y37" s="194"/>
      <c r="Z37" s="194"/>
      <c r="AA37" s="194"/>
      <c r="AB37" s="194"/>
      <c r="AC37" s="194"/>
      <c r="AD37" s="194"/>
      <c r="AE37" s="194"/>
      <c r="AF37" s="194"/>
      <c r="AG37" s="194"/>
      <c r="AH37" s="194"/>
      <c r="AI37" s="194"/>
      <c r="AJ37" s="194"/>
      <c r="AK37" s="194"/>
      <c r="AL37" s="194"/>
    </row>
    <row r="38" spans="1:38">
      <c r="A38" s="226" t="s">
        <v>1466</v>
      </c>
      <c r="B38" s="184">
        <f>C38+'表九（2）'!B38</f>
        <v>0</v>
      </c>
      <c r="C38" s="184">
        <f t="shared" si="1"/>
        <v>0</v>
      </c>
      <c r="D38" s="194"/>
      <c r="E38" s="194"/>
      <c r="F38" s="194"/>
      <c r="G38" s="194"/>
      <c r="H38" s="194"/>
      <c r="I38" s="194"/>
      <c r="J38" s="201"/>
      <c r="K38" s="194"/>
      <c r="L38" s="201"/>
      <c r="M38" s="201"/>
      <c r="N38" s="201"/>
      <c r="O38" s="194"/>
      <c r="P38" s="194"/>
      <c r="Q38" s="194"/>
      <c r="R38" s="194"/>
      <c r="S38" s="201"/>
      <c r="T38" s="201"/>
      <c r="U38" s="201"/>
      <c r="V38" s="201"/>
      <c r="W38" s="194"/>
      <c r="X38" s="194"/>
      <c r="Y38" s="194"/>
      <c r="Z38" s="194"/>
      <c r="AA38" s="194"/>
      <c r="AB38" s="194"/>
      <c r="AC38" s="194"/>
      <c r="AD38" s="194"/>
      <c r="AE38" s="194"/>
      <c r="AF38" s="194"/>
      <c r="AG38" s="194"/>
      <c r="AH38" s="194"/>
      <c r="AI38" s="194"/>
      <c r="AJ38" s="194"/>
      <c r="AK38" s="194"/>
      <c r="AL38" s="194"/>
    </row>
    <row r="39" spans="1:38">
      <c r="A39" s="226" t="s">
        <v>1467</v>
      </c>
      <c r="B39" s="184">
        <f>C39+'表九（2）'!B39</f>
        <v>0</v>
      </c>
      <c r="C39" s="184">
        <f t="shared" si="1"/>
        <v>0</v>
      </c>
      <c r="D39" s="194"/>
      <c r="E39" s="194"/>
      <c r="F39" s="194"/>
      <c r="G39" s="194"/>
      <c r="H39" s="194"/>
      <c r="I39" s="194"/>
      <c r="J39" s="201"/>
      <c r="K39" s="194"/>
      <c r="L39" s="201"/>
      <c r="M39" s="201"/>
      <c r="N39" s="201"/>
      <c r="O39" s="194"/>
      <c r="P39" s="194"/>
      <c r="Q39" s="194"/>
      <c r="R39" s="194"/>
      <c r="S39" s="201"/>
      <c r="T39" s="201"/>
      <c r="U39" s="201"/>
      <c r="V39" s="201"/>
      <c r="W39" s="194"/>
      <c r="X39" s="194"/>
      <c r="Y39" s="194"/>
      <c r="Z39" s="194"/>
      <c r="AA39" s="194"/>
      <c r="AB39" s="194"/>
      <c r="AC39" s="194"/>
      <c r="AD39" s="194"/>
      <c r="AE39" s="194"/>
      <c r="AF39" s="194"/>
      <c r="AG39" s="194"/>
      <c r="AH39" s="194"/>
      <c r="AI39" s="194"/>
      <c r="AJ39" s="194"/>
      <c r="AK39" s="194"/>
      <c r="AL39" s="194"/>
    </row>
    <row r="40" spans="1:38">
      <c r="A40" s="226" t="s">
        <v>1468</v>
      </c>
      <c r="B40" s="184">
        <f>C40+'表九（2）'!B40</f>
        <v>0</v>
      </c>
      <c r="C40" s="184">
        <f t="shared" si="1"/>
        <v>0</v>
      </c>
      <c r="D40" s="194"/>
      <c r="E40" s="194"/>
      <c r="F40" s="194"/>
      <c r="G40" s="194"/>
      <c r="H40" s="194"/>
      <c r="I40" s="194"/>
      <c r="J40" s="201"/>
      <c r="K40" s="194"/>
      <c r="L40" s="201"/>
      <c r="M40" s="201"/>
      <c r="N40" s="201"/>
      <c r="O40" s="194"/>
      <c r="P40" s="194"/>
      <c r="Q40" s="194"/>
      <c r="R40" s="194"/>
      <c r="S40" s="201"/>
      <c r="T40" s="201"/>
      <c r="U40" s="201"/>
      <c r="V40" s="201"/>
      <c r="W40" s="194"/>
      <c r="X40" s="194"/>
      <c r="Y40" s="194"/>
      <c r="Z40" s="194"/>
      <c r="AA40" s="194"/>
      <c r="AB40" s="194"/>
      <c r="AC40" s="194"/>
      <c r="AD40" s="194"/>
      <c r="AE40" s="194"/>
      <c r="AF40" s="194"/>
      <c r="AG40" s="194"/>
      <c r="AH40" s="194"/>
      <c r="AI40" s="194"/>
      <c r="AJ40" s="194"/>
      <c r="AK40" s="194"/>
      <c r="AL40" s="194"/>
    </row>
    <row r="41" ht="14.25" spans="1:38">
      <c r="A41" s="218" t="s">
        <v>1469</v>
      </c>
      <c r="B41" s="184">
        <f>C41+'表九（2）'!B41</f>
        <v>0</v>
      </c>
      <c r="C41" s="184">
        <f>C42+C43</f>
        <v>0</v>
      </c>
      <c r="D41" s="184">
        <f t="shared" ref="D41:AL41" si="9">D42+D43</f>
        <v>0</v>
      </c>
      <c r="E41" s="184">
        <f t="shared" si="9"/>
        <v>0</v>
      </c>
      <c r="F41" s="184">
        <f t="shared" si="9"/>
        <v>0</v>
      </c>
      <c r="G41" s="184">
        <f t="shared" si="9"/>
        <v>0</v>
      </c>
      <c r="H41" s="184">
        <f t="shared" si="9"/>
        <v>0</v>
      </c>
      <c r="I41" s="184">
        <f t="shared" si="9"/>
        <v>0</v>
      </c>
      <c r="J41" s="184">
        <f t="shared" si="9"/>
        <v>0</v>
      </c>
      <c r="K41" s="184">
        <f t="shared" si="9"/>
        <v>0</v>
      </c>
      <c r="L41" s="184">
        <f t="shared" si="9"/>
        <v>0</v>
      </c>
      <c r="M41" s="184">
        <f t="shared" si="9"/>
        <v>0</v>
      </c>
      <c r="N41" s="184">
        <f t="shared" si="9"/>
        <v>0</v>
      </c>
      <c r="O41" s="184">
        <f t="shared" si="9"/>
        <v>0</v>
      </c>
      <c r="P41" s="184">
        <f t="shared" si="9"/>
        <v>0</v>
      </c>
      <c r="Q41" s="184">
        <f t="shared" si="9"/>
        <v>0</v>
      </c>
      <c r="R41" s="184">
        <f t="shared" si="9"/>
        <v>0</v>
      </c>
      <c r="S41" s="184">
        <f t="shared" si="9"/>
        <v>0</v>
      </c>
      <c r="T41" s="184">
        <f t="shared" si="9"/>
        <v>0</v>
      </c>
      <c r="U41" s="184">
        <f t="shared" si="9"/>
        <v>0</v>
      </c>
      <c r="V41" s="184">
        <f t="shared" si="9"/>
        <v>0</v>
      </c>
      <c r="W41" s="184">
        <f t="shared" si="9"/>
        <v>0</v>
      </c>
      <c r="X41" s="184">
        <f t="shared" si="9"/>
        <v>0</v>
      </c>
      <c r="Y41" s="184">
        <f t="shared" si="9"/>
        <v>0</v>
      </c>
      <c r="Z41" s="184">
        <f t="shared" si="9"/>
        <v>0</v>
      </c>
      <c r="AA41" s="184">
        <f t="shared" si="9"/>
        <v>0</v>
      </c>
      <c r="AB41" s="184">
        <f t="shared" si="9"/>
        <v>0</v>
      </c>
      <c r="AC41" s="184">
        <f t="shared" si="9"/>
        <v>0</v>
      </c>
      <c r="AD41" s="184">
        <f t="shared" si="9"/>
        <v>0</v>
      </c>
      <c r="AE41" s="184">
        <f t="shared" si="9"/>
        <v>0</v>
      </c>
      <c r="AF41" s="184">
        <f t="shared" si="9"/>
        <v>0</v>
      </c>
      <c r="AG41" s="184">
        <f t="shared" si="9"/>
        <v>0</v>
      </c>
      <c r="AH41" s="184">
        <f t="shared" si="9"/>
        <v>0</v>
      </c>
      <c r="AI41" s="184">
        <f t="shared" si="9"/>
        <v>0</v>
      </c>
      <c r="AJ41" s="184">
        <f t="shared" si="9"/>
        <v>0</v>
      </c>
      <c r="AK41" s="184">
        <f t="shared" si="9"/>
        <v>0</v>
      </c>
      <c r="AL41" s="184">
        <f t="shared" si="9"/>
        <v>0</v>
      </c>
    </row>
    <row r="42" spans="1:38">
      <c r="A42" s="219" t="s">
        <v>1648</v>
      </c>
      <c r="B42" s="184">
        <f>C42+'表九（2）'!B42</f>
        <v>0</v>
      </c>
      <c r="C42" s="184">
        <f t="shared" si="1"/>
        <v>0</v>
      </c>
      <c r="D42" s="194"/>
      <c r="E42" s="194"/>
      <c r="F42" s="194"/>
      <c r="G42" s="194"/>
      <c r="H42" s="194"/>
      <c r="I42" s="194"/>
      <c r="J42" s="201"/>
      <c r="K42" s="194"/>
      <c r="L42" s="201"/>
      <c r="M42" s="201"/>
      <c r="N42" s="201"/>
      <c r="O42" s="194"/>
      <c r="P42" s="194"/>
      <c r="Q42" s="194"/>
      <c r="R42" s="194"/>
      <c r="S42" s="201"/>
      <c r="T42" s="201"/>
      <c r="U42" s="201"/>
      <c r="V42" s="201"/>
      <c r="W42" s="194"/>
      <c r="X42" s="194"/>
      <c r="Y42" s="194"/>
      <c r="Z42" s="194"/>
      <c r="AA42" s="194"/>
      <c r="AB42" s="194"/>
      <c r="AC42" s="194"/>
      <c r="AD42" s="194"/>
      <c r="AE42" s="194"/>
      <c r="AF42" s="194"/>
      <c r="AG42" s="194"/>
      <c r="AH42" s="194"/>
      <c r="AI42" s="194"/>
      <c r="AJ42" s="194"/>
      <c r="AK42" s="194"/>
      <c r="AL42" s="194"/>
    </row>
    <row r="43" ht="14.25" spans="1:38">
      <c r="A43" s="228" t="s">
        <v>1471</v>
      </c>
      <c r="B43" s="184">
        <f>C43+'表九（2）'!B43</f>
        <v>0</v>
      </c>
      <c r="C43" s="184">
        <f>SUM(C44:C55)</f>
        <v>0</v>
      </c>
      <c r="D43" s="184">
        <f t="shared" ref="D43:AL43" si="10">SUM(D44:D55)</f>
        <v>0</v>
      </c>
      <c r="E43" s="184">
        <f t="shared" si="10"/>
        <v>0</v>
      </c>
      <c r="F43" s="184">
        <f t="shared" si="10"/>
        <v>0</v>
      </c>
      <c r="G43" s="184">
        <f t="shared" si="10"/>
        <v>0</v>
      </c>
      <c r="H43" s="184">
        <f t="shared" si="10"/>
        <v>0</v>
      </c>
      <c r="I43" s="184">
        <f t="shared" si="10"/>
        <v>0</v>
      </c>
      <c r="J43" s="184">
        <f t="shared" si="10"/>
        <v>0</v>
      </c>
      <c r="K43" s="184">
        <f t="shared" si="10"/>
        <v>0</v>
      </c>
      <c r="L43" s="184">
        <f t="shared" si="10"/>
        <v>0</v>
      </c>
      <c r="M43" s="184">
        <f t="shared" si="10"/>
        <v>0</v>
      </c>
      <c r="N43" s="184">
        <f t="shared" si="10"/>
        <v>0</v>
      </c>
      <c r="O43" s="184">
        <f t="shared" si="10"/>
        <v>0</v>
      </c>
      <c r="P43" s="184">
        <f t="shared" si="10"/>
        <v>0</v>
      </c>
      <c r="Q43" s="184">
        <f t="shared" si="10"/>
        <v>0</v>
      </c>
      <c r="R43" s="184">
        <f t="shared" si="10"/>
        <v>0</v>
      </c>
      <c r="S43" s="184">
        <f t="shared" si="10"/>
        <v>0</v>
      </c>
      <c r="T43" s="184">
        <f t="shared" si="10"/>
        <v>0</v>
      </c>
      <c r="U43" s="184">
        <f t="shared" si="10"/>
        <v>0</v>
      </c>
      <c r="V43" s="184">
        <f t="shared" si="10"/>
        <v>0</v>
      </c>
      <c r="W43" s="184">
        <f t="shared" si="10"/>
        <v>0</v>
      </c>
      <c r="X43" s="184">
        <f t="shared" si="10"/>
        <v>0</v>
      </c>
      <c r="Y43" s="184">
        <f t="shared" si="10"/>
        <v>0</v>
      </c>
      <c r="Z43" s="184">
        <f t="shared" si="10"/>
        <v>0</v>
      </c>
      <c r="AA43" s="184">
        <f t="shared" si="10"/>
        <v>0</v>
      </c>
      <c r="AB43" s="184">
        <f t="shared" si="10"/>
        <v>0</v>
      </c>
      <c r="AC43" s="184">
        <f t="shared" si="10"/>
        <v>0</v>
      </c>
      <c r="AD43" s="184">
        <f t="shared" si="10"/>
        <v>0</v>
      </c>
      <c r="AE43" s="184">
        <f t="shared" si="10"/>
        <v>0</v>
      </c>
      <c r="AF43" s="184">
        <f t="shared" si="10"/>
        <v>0</v>
      </c>
      <c r="AG43" s="184">
        <f t="shared" si="10"/>
        <v>0</v>
      </c>
      <c r="AH43" s="184">
        <f t="shared" si="10"/>
        <v>0</v>
      </c>
      <c r="AI43" s="184">
        <f t="shared" si="10"/>
        <v>0</v>
      </c>
      <c r="AJ43" s="184">
        <f t="shared" si="10"/>
        <v>0</v>
      </c>
      <c r="AK43" s="184">
        <f t="shared" si="10"/>
        <v>0</v>
      </c>
      <c r="AL43" s="184">
        <f t="shared" si="10"/>
        <v>0</v>
      </c>
    </row>
    <row r="44" spans="1:38">
      <c r="A44" s="219" t="s">
        <v>1472</v>
      </c>
      <c r="B44" s="184">
        <f>C44+'表九（2）'!B44</f>
        <v>0</v>
      </c>
      <c r="C44" s="184">
        <f t="shared" si="1"/>
        <v>0</v>
      </c>
      <c r="D44" s="194"/>
      <c r="E44" s="194"/>
      <c r="F44" s="194"/>
      <c r="G44" s="194"/>
      <c r="H44" s="194"/>
      <c r="I44" s="194"/>
      <c r="J44" s="201"/>
      <c r="K44" s="194"/>
      <c r="L44" s="201"/>
      <c r="M44" s="201"/>
      <c r="N44" s="201"/>
      <c r="O44" s="194"/>
      <c r="P44" s="194"/>
      <c r="Q44" s="194"/>
      <c r="R44" s="194"/>
      <c r="S44" s="201"/>
      <c r="T44" s="201"/>
      <c r="U44" s="201"/>
      <c r="V44" s="201"/>
      <c r="W44" s="194"/>
      <c r="X44" s="194"/>
      <c r="Y44" s="194"/>
      <c r="Z44" s="194"/>
      <c r="AA44" s="194"/>
      <c r="AB44" s="194"/>
      <c r="AC44" s="194"/>
      <c r="AD44" s="194"/>
      <c r="AE44" s="194"/>
      <c r="AF44" s="194"/>
      <c r="AG44" s="194"/>
      <c r="AH44" s="194"/>
      <c r="AI44" s="194"/>
      <c r="AJ44" s="194"/>
      <c r="AK44" s="194"/>
      <c r="AL44" s="194"/>
    </row>
    <row r="45" spans="1:38">
      <c r="A45" s="219" t="s">
        <v>1473</v>
      </c>
      <c r="B45" s="184">
        <f>C45+'表九（2）'!B45</f>
        <v>0</v>
      </c>
      <c r="C45" s="184">
        <f t="shared" si="1"/>
        <v>0</v>
      </c>
      <c r="D45" s="194"/>
      <c r="E45" s="194"/>
      <c r="F45" s="194"/>
      <c r="G45" s="194"/>
      <c r="H45" s="194"/>
      <c r="I45" s="194"/>
      <c r="J45" s="201"/>
      <c r="K45" s="194"/>
      <c r="L45" s="201"/>
      <c r="M45" s="201"/>
      <c r="N45" s="201"/>
      <c r="O45" s="194"/>
      <c r="P45" s="194"/>
      <c r="Q45" s="194"/>
      <c r="R45" s="194"/>
      <c r="S45" s="201"/>
      <c r="T45" s="201"/>
      <c r="U45" s="201"/>
      <c r="V45" s="201"/>
      <c r="W45" s="194"/>
      <c r="X45" s="194"/>
      <c r="Y45" s="194"/>
      <c r="Z45" s="194"/>
      <c r="AA45" s="194"/>
      <c r="AB45" s="194"/>
      <c r="AC45" s="194"/>
      <c r="AD45" s="194"/>
      <c r="AE45" s="194"/>
      <c r="AF45" s="194"/>
      <c r="AG45" s="194"/>
      <c r="AH45" s="194"/>
      <c r="AI45" s="194"/>
      <c r="AJ45" s="194"/>
      <c r="AK45" s="194"/>
      <c r="AL45" s="194"/>
    </row>
    <row r="46" spans="1:38">
      <c r="A46" s="219" t="s">
        <v>1474</v>
      </c>
      <c r="B46" s="184">
        <f>C46+'表九（2）'!B46</f>
        <v>0</v>
      </c>
      <c r="C46" s="184">
        <f t="shared" si="1"/>
        <v>0</v>
      </c>
      <c r="D46" s="194"/>
      <c r="E46" s="194"/>
      <c r="F46" s="194"/>
      <c r="G46" s="194"/>
      <c r="H46" s="194"/>
      <c r="I46" s="194"/>
      <c r="J46" s="201"/>
      <c r="K46" s="194"/>
      <c r="L46" s="201"/>
      <c r="M46" s="201"/>
      <c r="N46" s="201"/>
      <c r="O46" s="194"/>
      <c r="P46" s="194"/>
      <c r="Q46" s="194"/>
      <c r="R46" s="194"/>
      <c r="S46" s="201"/>
      <c r="T46" s="201"/>
      <c r="U46" s="201"/>
      <c r="V46" s="201"/>
      <c r="W46" s="194"/>
      <c r="X46" s="194"/>
      <c r="Y46" s="194"/>
      <c r="Z46" s="194"/>
      <c r="AA46" s="194"/>
      <c r="AB46" s="194"/>
      <c r="AC46" s="194"/>
      <c r="AD46" s="194"/>
      <c r="AE46" s="194"/>
      <c r="AF46" s="194"/>
      <c r="AG46" s="194"/>
      <c r="AH46" s="194"/>
      <c r="AI46" s="194"/>
      <c r="AJ46" s="194"/>
      <c r="AK46" s="194"/>
      <c r="AL46" s="194"/>
    </row>
    <row r="47" spans="1:38">
      <c r="A47" s="219" t="s">
        <v>1475</v>
      </c>
      <c r="B47" s="184">
        <f>C47+'表九（2）'!B47</f>
        <v>0</v>
      </c>
      <c r="C47" s="184">
        <f t="shared" si="1"/>
        <v>0</v>
      </c>
      <c r="D47" s="194"/>
      <c r="E47" s="194"/>
      <c r="F47" s="194"/>
      <c r="G47" s="194"/>
      <c r="H47" s="194"/>
      <c r="I47" s="194"/>
      <c r="J47" s="201"/>
      <c r="K47" s="194"/>
      <c r="L47" s="201"/>
      <c r="M47" s="201"/>
      <c r="N47" s="201"/>
      <c r="O47" s="194"/>
      <c r="P47" s="194"/>
      <c r="Q47" s="194"/>
      <c r="R47" s="194"/>
      <c r="S47" s="201"/>
      <c r="T47" s="201"/>
      <c r="U47" s="201"/>
      <c r="V47" s="201"/>
      <c r="W47" s="194"/>
      <c r="X47" s="194"/>
      <c r="Y47" s="194"/>
      <c r="Z47" s="194"/>
      <c r="AA47" s="194"/>
      <c r="AB47" s="194"/>
      <c r="AC47" s="194"/>
      <c r="AD47" s="194"/>
      <c r="AE47" s="194"/>
      <c r="AF47" s="194"/>
      <c r="AG47" s="194"/>
      <c r="AH47" s="194"/>
      <c r="AI47" s="194"/>
      <c r="AJ47" s="194"/>
      <c r="AK47" s="194"/>
      <c r="AL47" s="194"/>
    </row>
    <row r="48" spans="1:38">
      <c r="A48" s="219" t="s">
        <v>1476</v>
      </c>
      <c r="B48" s="184">
        <f>C48+'表九（2）'!B48</f>
        <v>0</v>
      </c>
      <c r="C48" s="184">
        <f t="shared" si="1"/>
        <v>0</v>
      </c>
      <c r="D48" s="194"/>
      <c r="E48" s="194"/>
      <c r="F48" s="194"/>
      <c r="G48" s="194"/>
      <c r="H48" s="194"/>
      <c r="I48" s="194"/>
      <c r="J48" s="201"/>
      <c r="K48" s="194"/>
      <c r="L48" s="201"/>
      <c r="M48" s="201"/>
      <c r="N48" s="201"/>
      <c r="O48" s="194"/>
      <c r="P48" s="194"/>
      <c r="Q48" s="194"/>
      <c r="R48" s="194"/>
      <c r="S48" s="201"/>
      <c r="T48" s="201"/>
      <c r="U48" s="201"/>
      <c r="V48" s="201"/>
      <c r="W48" s="194"/>
      <c r="X48" s="194"/>
      <c r="Y48" s="194"/>
      <c r="Z48" s="194"/>
      <c r="AA48" s="194"/>
      <c r="AB48" s="194"/>
      <c r="AC48" s="194"/>
      <c r="AD48" s="194"/>
      <c r="AE48" s="194"/>
      <c r="AF48" s="194"/>
      <c r="AG48" s="194"/>
      <c r="AH48" s="194"/>
      <c r="AI48" s="194"/>
      <c r="AJ48" s="194"/>
      <c r="AK48" s="194"/>
      <c r="AL48" s="194"/>
    </row>
    <row r="49" spans="1:38">
      <c r="A49" s="219" t="s">
        <v>1477</v>
      </c>
      <c r="B49" s="184">
        <f>C49+'表九（2）'!B49</f>
        <v>0</v>
      </c>
      <c r="C49" s="184">
        <f t="shared" si="1"/>
        <v>0</v>
      </c>
      <c r="D49" s="194"/>
      <c r="E49" s="194"/>
      <c r="F49" s="194"/>
      <c r="G49" s="194"/>
      <c r="H49" s="194"/>
      <c r="I49" s="194"/>
      <c r="J49" s="201"/>
      <c r="K49" s="194"/>
      <c r="L49" s="201"/>
      <c r="M49" s="201"/>
      <c r="N49" s="201"/>
      <c r="O49" s="194"/>
      <c r="P49" s="194"/>
      <c r="Q49" s="194"/>
      <c r="R49" s="194"/>
      <c r="S49" s="201"/>
      <c r="T49" s="201"/>
      <c r="U49" s="201"/>
      <c r="V49" s="201"/>
      <c r="W49" s="194"/>
      <c r="X49" s="194"/>
      <c r="Y49" s="194"/>
      <c r="Z49" s="194"/>
      <c r="AA49" s="194"/>
      <c r="AB49" s="194"/>
      <c r="AC49" s="194"/>
      <c r="AD49" s="194"/>
      <c r="AE49" s="194"/>
      <c r="AF49" s="194"/>
      <c r="AG49" s="194"/>
      <c r="AH49" s="194"/>
      <c r="AI49" s="194"/>
      <c r="AJ49" s="194"/>
      <c r="AK49" s="194"/>
      <c r="AL49" s="194"/>
    </row>
    <row r="50" spans="1:38">
      <c r="A50" s="219" t="s">
        <v>1478</v>
      </c>
      <c r="B50" s="184">
        <f>C50+'表九（2）'!B50</f>
        <v>0</v>
      </c>
      <c r="C50" s="184">
        <f t="shared" si="1"/>
        <v>0</v>
      </c>
      <c r="D50" s="194"/>
      <c r="E50" s="194"/>
      <c r="F50" s="194"/>
      <c r="G50" s="194"/>
      <c r="H50" s="194"/>
      <c r="I50" s="194"/>
      <c r="J50" s="201"/>
      <c r="K50" s="194"/>
      <c r="L50" s="201"/>
      <c r="M50" s="201"/>
      <c r="N50" s="201"/>
      <c r="O50" s="194"/>
      <c r="P50" s="194"/>
      <c r="Q50" s="194"/>
      <c r="R50" s="194"/>
      <c r="S50" s="201"/>
      <c r="T50" s="201"/>
      <c r="U50" s="201"/>
      <c r="V50" s="201"/>
      <c r="W50" s="194"/>
      <c r="X50" s="194"/>
      <c r="Y50" s="194"/>
      <c r="Z50" s="194"/>
      <c r="AA50" s="194"/>
      <c r="AB50" s="194"/>
      <c r="AC50" s="194"/>
      <c r="AD50" s="194"/>
      <c r="AE50" s="194"/>
      <c r="AF50" s="194"/>
      <c r="AG50" s="194"/>
      <c r="AH50" s="194"/>
      <c r="AI50" s="194"/>
      <c r="AJ50" s="194"/>
      <c r="AK50" s="194"/>
      <c r="AL50" s="194"/>
    </row>
    <row r="51" spans="1:38">
      <c r="A51" s="219" t="s">
        <v>1479</v>
      </c>
      <c r="B51" s="184">
        <f>C51+'表九（2）'!B51</f>
        <v>0</v>
      </c>
      <c r="C51" s="184">
        <f t="shared" si="1"/>
        <v>0</v>
      </c>
      <c r="D51" s="194"/>
      <c r="E51" s="194"/>
      <c r="F51" s="194"/>
      <c r="G51" s="194"/>
      <c r="H51" s="194"/>
      <c r="I51" s="194"/>
      <c r="J51" s="201"/>
      <c r="K51" s="194"/>
      <c r="L51" s="201"/>
      <c r="M51" s="201"/>
      <c r="N51" s="201"/>
      <c r="O51" s="194"/>
      <c r="P51" s="194"/>
      <c r="Q51" s="194"/>
      <c r="R51" s="194"/>
      <c r="S51" s="201"/>
      <c r="T51" s="201"/>
      <c r="U51" s="201"/>
      <c r="V51" s="201"/>
      <c r="W51" s="194"/>
      <c r="X51" s="194"/>
      <c r="Y51" s="194"/>
      <c r="Z51" s="194"/>
      <c r="AA51" s="194"/>
      <c r="AB51" s="194"/>
      <c r="AC51" s="194"/>
      <c r="AD51" s="194"/>
      <c r="AE51" s="194"/>
      <c r="AF51" s="194"/>
      <c r="AG51" s="194"/>
      <c r="AH51" s="194"/>
      <c r="AI51" s="194"/>
      <c r="AJ51" s="194"/>
      <c r="AK51" s="194"/>
      <c r="AL51" s="194"/>
    </row>
    <row r="52" spans="1:38">
      <c r="A52" s="219" t="s">
        <v>1480</v>
      </c>
      <c r="B52" s="184">
        <f>C52+'表九（2）'!B52</f>
        <v>0</v>
      </c>
      <c r="C52" s="184">
        <f t="shared" si="1"/>
        <v>0</v>
      </c>
      <c r="D52" s="194"/>
      <c r="E52" s="194"/>
      <c r="F52" s="194"/>
      <c r="G52" s="194"/>
      <c r="H52" s="194"/>
      <c r="I52" s="194"/>
      <c r="J52" s="201"/>
      <c r="K52" s="194"/>
      <c r="L52" s="201"/>
      <c r="M52" s="201"/>
      <c r="N52" s="201"/>
      <c r="O52" s="194"/>
      <c r="P52" s="194"/>
      <c r="Q52" s="194"/>
      <c r="R52" s="194"/>
      <c r="S52" s="201"/>
      <c r="T52" s="201"/>
      <c r="U52" s="201"/>
      <c r="V52" s="201"/>
      <c r="W52" s="194"/>
      <c r="X52" s="194"/>
      <c r="Y52" s="194"/>
      <c r="Z52" s="194"/>
      <c r="AA52" s="194"/>
      <c r="AB52" s="194"/>
      <c r="AC52" s="194"/>
      <c r="AD52" s="194"/>
      <c r="AE52" s="194"/>
      <c r="AF52" s="194"/>
      <c r="AG52" s="194"/>
      <c r="AH52" s="194"/>
      <c r="AI52" s="194"/>
      <c r="AJ52" s="194"/>
      <c r="AK52" s="194"/>
      <c r="AL52" s="194"/>
    </row>
    <row r="53" spans="1:38">
      <c r="A53" s="219" t="s">
        <v>1481</v>
      </c>
      <c r="B53" s="184">
        <f>C53+'表九（2）'!B53</f>
        <v>0</v>
      </c>
      <c r="C53" s="184">
        <f t="shared" si="1"/>
        <v>0</v>
      </c>
      <c r="D53" s="194"/>
      <c r="E53" s="194"/>
      <c r="F53" s="194"/>
      <c r="G53" s="194"/>
      <c r="H53" s="194"/>
      <c r="I53" s="194"/>
      <c r="J53" s="201"/>
      <c r="K53" s="194"/>
      <c r="L53" s="201"/>
      <c r="M53" s="201"/>
      <c r="N53" s="201"/>
      <c r="O53" s="194"/>
      <c r="P53" s="194"/>
      <c r="Q53" s="194"/>
      <c r="R53" s="194"/>
      <c r="S53" s="201"/>
      <c r="T53" s="201"/>
      <c r="U53" s="201"/>
      <c r="V53" s="201"/>
      <c r="W53" s="194"/>
      <c r="X53" s="194"/>
      <c r="Y53" s="194"/>
      <c r="Z53" s="194"/>
      <c r="AA53" s="194"/>
      <c r="AB53" s="194"/>
      <c r="AC53" s="194"/>
      <c r="AD53" s="194"/>
      <c r="AE53" s="194"/>
      <c r="AF53" s="194"/>
      <c r="AG53" s="194"/>
      <c r="AH53" s="194"/>
      <c r="AI53" s="194"/>
      <c r="AJ53" s="194"/>
      <c r="AK53" s="194"/>
      <c r="AL53" s="194"/>
    </row>
    <row r="54" spans="1:38">
      <c r="A54" s="219" t="s">
        <v>1482</v>
      </c>
      <c r="B54" s="184">
        <f>C54+'表九（2）'!B54</f>
        <v>0</v>
      </c>
      <c r="C54" s="184">
        <f t="shared" si="1"/>
        <v>0</v>
      </c>
      <c r="D54" s="194"/>
      <c r="E54" s="194"/>
      <c r="F54" s="194"/>
      <c r="G54" s="194"/>
      <c r="H54" s="194"/>
      <c r="I54" s="194"/>
      <c r="J54" s="201"/>
      <c r="K54" s="194"/>
      <c r="L54" s="201"/>
      <c r="M54" s="201"/>
      <c r="N54" s="201"/>
      <c r="O54" s="194"/>
      <c r="P54" s="194"/>
      <c r="Q54" s="194"/>
      <c r="R54" s="194"/>
      <c r="S54" s="201"/>
      <c r="T54" s="201"/>
      <c r="U54" s="201"/>
      <c r="V54" s="201"/>
      <c r="W54" s="194"/>
      <c r="X54" s="194"/>
      <c r="Y54" s="194"/>
      <c r="Z54" s="194"/>
      <c r="AA54" s="194"/>
      <c r="AB54" s="194"/>
      <c r="AC54" s="194"/>
      <c r="AD54" s="194"/>
      <c r="AE54" s="194"/>
      <c r="AF54" s="194"/>
      <c r="AG54" s="194"/>
      <c r="AH54" s="194"/>
      <c r="AI54" s="194"/>
      <c r="AJ54" s="194"/>
      <c r="AK54" s="194"/>
      <c r="AL54" s="194"/>
    </row>
    <row r="55" spans="1:38">
      <c r="A55" s="219" t="s">
        <v>1483</v>
      </c>
      <c r="B55" s="184">
        <f>C55+'表九（2）'!B55</f>
        <v>0</v>
      </c>
      <c r="C55" s="184">
        <f t="shared" si="1"/>
        <v>0</v>
      </c>
      <c r="D55" s="194"/>
      <c r="E55" s="194"/>
      <c r="F55" s="194"/>
      <c r="G55" s="194"/>
      <c r="H55" s="194"/>
      <c r="I55" s="194"/>
      <c r="J55" s="201"/>
      <c r="K55" s="194"/>
      <c r="L55" s="201"/>
      <c r="M55" s="201"/>
      <c r="N55" s="201"/>
      <c r="O55" s="194"/>
      <c r="P55" s="194"/>
      <c r="Q55" s="194"/>
      <c r="R55" s="194"/>
      <c r="S55" s="201"/>
      <c r="T55" s="201"/>
      <c r="U55" s="201"/>
      <c r="V55" s="201"/>
      <c r="W55" s="194"/>
      <c r="X55" s="194"/>
      <c r="Y55" s="194"/>
      <c r="Z55" s="194"/>
      <c r="AA55" s="194"/>
      <c r="AB55" s="194"/>
      <c r="AC55" s="194"/>
      <c r="AD55" s="194"/>
      <c r="AE55" s="194"/>
      <c r="AF55" s="194"/>
      <c r="AG55" s="194"/>
      <c r="AH55" s="194"/>
      <c r="AI55" s="194"/>
      <c r="AJ55" s="194"/>
      <c r="AK55" s="194"/>
      <c r="AL55" s="194"/>
    </row>
    <row r="56" ht="14.25" spans="1:38">
      <c r="A56" s="218" t="s">
        <v>1484</v>
      </c>
      <c r="B56" s="184">
        <f>C56+'表九（2）'!B56</f>
        <v>0</v>
      </c>
      <c r="C56" s="184">
        <f>C57+C58</f>
        <v>0</v>
      </c>
      <c r="D56" s="184">
        <f t="shared" ref="D56:AL56" si="11">D57+D58</f>
        <v>0</v>
      </c>
      <c r="E56" s="184">
        <f t="shared" si="11"/>
        <v>0</v>
      </c>
      <c r="F56" s="184">
        <f t="shared" si="11"/>
        <v>0</v>
      </c>
      <c r="G56" s="184">
        <f t="shared" si="11"/>
        <v>0</v>
      </c>
      <c r="H56" s="184">
        <f t="shared" si="11"/>
        <v>0</v>
      </c>
      <c r="I56" s="184">
        <f t="shared" si="11"/>
        <v>0</v>
      </c>
      <c r="J56" s="184">
        <f t="shared" si="11"/>
        <v>0</v>
      </c>
      <c r="K56" s="184">
        <f t="shared" si="11"/>
        <v>0</v>
      </c>
      <c r="L56" s="184">
        <f t="shared" si="11"/>
        <v>0</v>
      </c>
      <c r="M56" s="184">
        <f t="shared" si="11"/>
        <v>0</v>
      </c>
      <c r="N56" s="184">
        <f t="shared" si="11"/>
        <v>0</v>
      </c>
      <c r="O56" s="184">
        <f t="shared" si="11"/>
        <v>0</v>
      </c>
      <c r="P56" s="184">
        <f t="shared" si="11"/>
        <v>0</v>
      </c>
      <c r="Q56" s="184">
        <f t="shared" si="11"/>
        <v>0</v>
      </c>
      <c r="R56" s="184">
        <f t="shared" si="11"/>
        <v>0</v>
      </c>
      <c r="S56" s="184">
        <f t="shared" si="11"/>
        <v>0</v>
      </c>
      <c r="T56" s="184">
        <f t="shared" si="11"/>
        <v>0</v>
      </c>
      <c r="U56" s="184">
        <f t="shared" si="11"/>
        <v>0</v>
      </c>
      <c r="V56" s="184">
        <f t="shared" si="11"/>
        <v>0</v>
      </c>
      <c r="W56" s="184">
        <f t="shared" si="11"/>
        <v>0</v>
      </c>
      <c r="X56" s="184">
        <f t="shared" si="11"/>
        <v>0</v>
      </c>
      <c r="Y56" s="184">
        <f t="shared" si="11"/>
        <v>0</v>
      </c>
      <c r="Z56" s="184">
        <f t="shared" si="11"/>
        <v>0</v>
      </c>
      <c r="AA56" s="184">
        <f t="shared" si="11"/>
        <v>0</v>
      </c>
      <c r="AB56" s="184">
        <f t="shared" si="11"/>
        <v>0</v>
      </c>
      <c r="AC56" s="184">
        <f t="shared" si="11"/>
        <v>0</v>
      </c>
      <c r="AD56" s="184">
        <f t="shared" si="11"/>
        <v>0</v>
      </c>
      <c r="AE56" s="184">
        <f t="shared" si="11"/>
        <v>0</v>
      </c>
      <c r="AF56" s="184">
        <f t="shared" si="11"/>
        <v>0</v>
      </c>
      <c r="AG56" s="184">
        <f t="shared" si="11"/>
        <v>0</v>
      </c>
      <c r="AH56" s="184">
        <f t="shared" si="11"/>
        <v>0</v>
      </c>
      <c r="AI56" s="184">
        <f t="shared" si="11"/>
        <v>0</v>
      </c>
      <c r="AJ56" s="184">
        <f t="shared" si="11"/>
        <v>0</v>
      </c>
      <c r="AK56" s="184">
        <f t="shared" si="11"/>
        <v>0</v>
      </c>
      <c r="AL56" s="184">
        <f t="shared" si="11"/>
        <v>0</v>
      </c>
    </row>
    <row r="57" spans="1:38">
      <c r="A57" s="219" t="s">
        <v>1485</v>
      </c>
      <c r="B57" s="184">
        <f>C57+'表九（2）'!B57</f>
        <v>0</v>
      </c>
      <c r="C57" s="184">
        <f t="shared" si="1"/>
        <v>0</v>
      </c>
      <c r="D57" s="194"/>
      <c r="E57" s="194"/>
      <c r="F57" s="194"/>
      <c r="G57" s="194"/>
      <c r="H57" s="194"/>
      <c r="I57" s="194"/>
      <c r="J57" s="201"/>
      <c r="K57" s="194"/>
      <c r="L57" s="201"/>
      <c r="M57" s="201"/>
      <c r="N57" s="201"/>
      <c r="O57" s="194"/>
      <c r="P57" s="194"/>
      <c r="Q57" s="194"/>
      <c r="R57" s="194"/>
      <c r="S57" s="201"/>
      <c r="T57" s="201"/>
      <c r="U57" s="201"/>
      <c r="V57" s="201"/>
      <c r="W57" s="194"/>
      <c r="X57" s="194"/>
      <c r="Y57" s="194"/>
      <c r="Z57" s="194"/>
      <c r="AA57" s="194"/>
      <c r="AB57" s="194"/>
      <c r="AC57" s="194"/>
      <c r="AD57" s="194"/>
      <c r="AE57" s="194"/>
      <c r="AF57" s="194"/>
      <c r="AG57" s="194"/>
      <c r="AH57" s="194"/>
      <c r="AI57" s="194"/>
      <c r="AJ57" s="194"/>
      <c r="AK57" s="194"/>
      <c r="AL57" s="194"/>
    </row>
    <row r="58" ht="14.25" spans="1:38">
      <c r="A58" s="220" t="s">
        <v>1486</v>
      </c>
      <c r="B58" s="184">
        <f>C58+'表九（2）'!B58</f>
        <v>0</v>
      </c>
      <c r="C58" s="184">
        <f>SUM(C59:C70)</f>
        <v>0</v>
      </c>
      <c r="D58" s="184">
        <f t="shared" ref="D58:AL58" si="12">SUM(D59:D70)</f>
        <v>0</v>
      </c>
      <c r="E58" s="184">
        <f t="shared" si="12"/>
        <v>0</v>
      </c>
      <c r="F58" s="184">
        <f t="shared" si="12"/>
        <v>0</v>
      </c>
      <c r="G58" s="184">
        <f t="shared" si="12"/>
        <v>0</v>
      </c>
      <c r="H58" s="184">
        <f t="shared" si="12"/>
        <v>0</v>
      </c>
      <c r="I58" s="184">
        <f t="shared" si="12"/>
        <v>0</v>
      </c>
      <c r="J58" s="184">
        <f t="shared" si="12"/>
        <v>0</v>
      </c>
      <c r="K58" s="184">
        <f t="shared" si="12"/>
        <v>0</v>
      </c>
      <c r="L58" s="184">
        <f t="shared" si="12"/>
        <v>0</v>
      </c>
      <c r="M58" s="184">
        <f t="shared" si="12"/>
        <v>0</v>
      </c>
      <c r="N58" s="184">
        <f t="shared" si="12"/>
        <v>0</v>
      </c>
      <c r="O58" s="184">
        <f t="shared" si="12"/>
        <v>0</v>
      </c>
      <c r="P58" s="184">
        <f t="shared" si="12"/>
        <v>0</v>
      </c>
      <c r="Q58" s="184">
        <f t="shared" si="12"/>
        <v>0</v>
      </c>
      <c r="R58" s="184">
        <f t="shared" si="12"/>
        <v>0</v>
      </c>
      <c r="S58" s="184">
        <f t="shared" si="12"/>
        <v>0</v>
      </c>
      <c r="T58" s="184">
        <f t="shared" si="12"/>
        <v>0</v>
      </c>
      <c r="U58" s="184">
        <f t="shared" si="12"/>
        <v>0</v>
      </c>
      <c r="V58" s="184">
        <f t="shared" si="12"/>
        <v>0</v>
      </c>
      <c r="W58" s="184">
        <f t="shared" si="12"/>
        <v>0</v>
      </c>
      <c r="X58" s="184">
        <f t="shared" si="12"/>
        <v>0</v>
      </c>
      <c r="Y58" s="184">
        <f t="shared" si="12"/>
        <v>0</v>
      </c>
      <c r="Z58" s="184">
        <f t="shared" si="12"/>
        <v>0</v>
      </c>
      <c r="AA58" s="184">
        <f t="shared" si="12"/>
        <v>0</v>
      </c>
      <c r="AB58" s="184">
        <f t="shared" si="12"/>
        <v>0</v>
      </c>
      <c r="AC58" s="184">
        <f t="shared" si="12"/>
        <v>0</v>
      </c>
      <c r="AD58" s="184">
        <f t="shared" si="12"/>
        <v>0</v>
      </c>
      <c r="AE58" s="184">
        <f t="shared" si="12"/>
        <v>0</v>
      </c>
      <c r="AF58" s="184">
        <f t="shared" si="12"/>
        <v>0</v>
      </c>
      <c r="AG58" s="184">
        <f t="shared" si="12"/>
        <v>0</v>
      </c>
      <c r="AH58" s="184">
        <f t="shared" si="12"/>
        <v>0</v>
      </c>
      <c r="AI58" s="184">
        <f t="shared" si="12"/>
        <v>0</v>
      </c>
      <c r="AJ58" s="184">
        <f t="shared" si="12"/>
        <v>0</v>
      </c>
      <c r="AK58" s="184">
        <f t="shared" si="12"/>
        <v>0</v>
      </c>
      <c r="AL58" s="184">
        <f t="shared" si="12"/>
        <v>0</v>
      </c>
    </row>
    <row r="59" spans="1:38">
      <c r="A59" s="219" t="s">
        <v>1487</v>
      </c>
      <c r="B59" s="184">
        <f>C59+'表九（2）'!B59</f>
        <v>0</v>
      </c>
      <c r="C59" s="184">
        <f t="shared" si="1"/>
        <v>0</v>
      </c>
      <c r="D59" s="194"/>
      <c r="E59" s="194"/>
      <c r="F59" s="194"/>
      <c r="G59" s="194"/>
      <c r="H59" s="194"/>
      <c r="I59" s="194"/>
      <c r="J59" s="201"/>
      <c r="K59" s="194"/>
      <c r="L59" s="201"/>
      <c r="M59" s="201"/>
      <c r="N59" s="201"/>
      <c r="O59" s="194"/>
      <c r="P59" s="194"/>
      <c r="Q59" s="194"/>
      <c r="R59" s="194"/>
      <c r="S59" s="201"/>
      <c r="T59" s="201"/>
      <c r="U59" s="201"/>
      <c r="V59" s="201"/>
      <c r="W59" s="194"/>
      <c r="X59" s="194"/>
      <c r="Y59" s="194"/>
      <c r="Z59" s="194"/>
      <c r="AA59" s="194"/>
      <c r="AB59" s="194"/>
      <c r="AC59" s="194"/>
      <c r="AD59" s="194"/>
      <c r="AE59" s="194"/>
      <c r="AF59" s="194"/>
      <c r="AG59" s="194"/>
      <c r="AH59" s="194"/>
      <c r="AI59" s="194"/>
      <c r="AJ59" s="194"/>
      <c r="AK59" s="194"/>
      <c r="AL59" s="194"/>
    </row>
    <row r="60" spans="1:38">
      <c r="A60" s="219" t="s">
        <v>1488</v>
      </c>
      <c r="B60" s="184">
        <f>C60+'表九（2）'!B60</f>
        <v>0</v>
      </c>
      <c r="C60" s="184">
        <f t="shared" si="1"/>
        <v>0</v>
      </c>
      <c r="D60" s="194"/>
      <c r="E60" s="194"/>
      <c r="F60" s="194"/>
      <c r="G60" s="194"/>
      <c r="H60" s="194"/>
      <c r="I60" s="194"/>
      <c r="J60" s="201"/>
      <c r="K60" s="194"/>
      <c r="L60" s="201"/>
      <c r="M60" s="201"/>
      <c r="N60" s="201"/>
      <c r="O60" s="194"/>
      <c r="P60" s="194"/>
      <c r="Q60" s="194"/>
      <c r="R60" s="194"/>
      <c r="S60" s="201"/>
      <c r="T60" s="201"/>
      <c r="U60" s="201"/>
      <c r="V60" s="201"/>
      <c r="W60" s="194"/>
      <c r="X60" s="194"/>
      <c r="Y60" s="194"/>
      <c r="Z60" s="194"/>
      <c r="AA60" s="194"/>
      <c r="AB60" s="194"/>
      <c r="AC60" s="194"/>
      <c r="AD60" s="194"/>
      <c r="AE60" s="194"/>
      <c r="AF60" s="194"/>
      <c r="AG60" s="194"/>
      <c r="AH60" s="194"/>
      <c r="AI60" s="194"/>
      <c r="AJ60" s="194"/>
      <c r="AK60" s="194"/>
      <c r="AL60" s="194"/>
    </row>
    <row r="61" spans="1:38">
      <c r="A61" s="219" t="s">
        <v>1489</v>
      </c>
      <c r="B61" s="184">
        <f>C61+'表九（2）'!B61</f>
        <v>0</v>
      </c>
      <c r="C61" s="184">
        <f t="shared" si="1"/>
        <v>0</v>
      </c>
      <c r="D61" s="194"/>
      <c r="E61" s="194"/>
      <c r="F61" s="194"/>
      <c r="G61" s="194"/>
      <c r="H61" s="194"/>
      <c r="I61" s="194"/>
      <c r="J61" s="201"/>
      <c r="K61" s="194"/>
      <c r="L61" s="201"/>
      <c r="M61" s="201"/>
      <c r="N61" s="201"/>
      <c r="O61" s="194"/>
      <c r="P61" s="194"/>
      <c r="Q61" s="194"/>
      <c r="R61" s="194"/>
      <c r="S61" s="201"/>
      <c r="T61" s="201"/>
      <c r="U61" s="201"/>
      <c r="V61" s="201"/>
      <c r="W61" s="194"/>
      <c r="X61" s="194"/>
      <c r="Y61" s="194"/>
      <c r="Z61" s="194"/>
      <c r="AA61" s="194"/>
      <c r="AB61" s="194"/>
      <c r="AC61" s="194"/>
      <c r="AD61" s="194"/>
      <c r="AE61" s="194"/>
      <c r="AF61" s="194"/>
      <c r="AG61" s="194"/>
      <c r="AH61" s="194"/>
      <c r="AI61" s="194"/>
      <c r="AJ61" s="194"/>
      <c r="AK61" s="194"/>
      <c r="AL61" s="194"/>
    </row>
    <row r="62" spans="1:38">
      <c r="A62" s="219" t="s">
        <v>1490</v>
      </c>
      <c r="B62" s="184">
        <f>C62+'表九（2）'!B62</f>
        <v>0</v>
      </c>
      <c r="C62" s="184">
        <f t="shared" si="1"/>
        <v>0</v>
      </c>
      <c r="D62" s="194"/>
      <c r="E62" s="194"/>
      <c r="F62" s="194"/>
      <c r="G62" s="194"/>
      <c r="H62" s="194"/>
      <c r="I62" s="194"/>
      <c r="J62" s="201"/>
      <c r="K62" s="194"/>
      <c r="L62" s="201"/>
      <c r="M62" s="201"/>
      <c r="N62" s="201"/>
      <c r="O62" s="194"/>
      <c r="P62" s="194"/>
      <c r="Q62" s="194"/>
      <c r="R62" s="194"/>
      <c r="S62" s="201"/>
      <c r="T62" s="201"/>
      <c r="U62" s="201"/>
      <c r="V62" s="201"/>
      <c r="W62" s="194"/>
      <c r="X62" s="194"/>
      <c r="Y62" s="194"/>
      <c r="Z62" s="194"/>
      <c r="AA62" s="194"/>
      <c r="AB62" s="194"/>
      <c r="AC62" s="194"/>
      <c r="AD62" s="194"/>
      <c r="AE62" s="194"/>
      <c r="AF62" s="194"/>
      <c r="AG62" s="194"/>
      <c r="AH62" s="194"/>
      <c r="AI62" s="194"/>
      <c r="AJ62" s="194"/>
      <c r="AK62" s="194"/>
      <c r="AL62" s="194"/>
    </row>
    <row r="63" spans="1:38">
      <c r="A63" s="219" t="s">
        <v>1491</v>
      </c>
      <c r="B63" s="184">
        <f>C63+'表九（2）'!B63</f>
        <v>0</v>
      </c>
      <c r="C63" s="184">
        <f t="shared" si="1"/>
        <v>0</v>
      </c>
      <c r="D63" s="194"/>
      <c r="E63" s="194"/>
      <c r="F63" s="194"/>
      <c r="G63" s="194"/>
      <c r="H63" s="194"/>
      <c r="I63" s="194"/>
      <c r="J63" s="201"/>
      <c r="K63" s="194"/>
      <c r="L63" s="201"/>
      <c r="M63" s="201"/>
      <c r="N63" s="201"/>
      <c r="O63" s="194"/>
      <c r="P63" s="194"/>
      <c r="Q63" s="194"/>
      <c r="R63" s="194"/>
      <c r="S63" s="201"/>
      <c r="T63" s="201"/>
      <c r="U63" s="201"/>
      <c r="V63" s="201"/>
      <c r="W63" s="194"/>
      <c r="X63" s="194"/>
      <c r="Y63" s="194"/>
      <c r="Z63" s="194"/>
      <c r="AA63" s="194"/>
      <c r="AB63" s="194"/>
      <c r="AC63" s="194"/>
      <c r="AD63" s="194"/>
      <c r="AE63" s="194"/>
      <c r="AF63" s="194"/>
      <c r="AG63" s="194"/>
      <c r="AH63" s="194"/>
      <c r="AI63" s="194"/>
      <c r="AJ63" s="194"/>
      <c r="AK63" s="194"/>
      <c r="AL63" s="194"/>
    </row>
    <row r="64" spans="1:38">
      <c r="A64" s="219" t="s">
        <v>1492</v>
      </c>
      <c r="B64" s="184">
        <f>C64+'表九（2）'!B64</f>
        <v>0</v>
      </c>
      <c r="C64" s="184">
        <f t="shared" si="1"/>
        <v>0</v>
      </c>
      <c r="D64" s="194"/>
      <c r="E64" s="194"/>
      <c r="F64" s="194"/>
      <c r="G64" s="194"/>
      <c r="H64" s="194"/>
      <c r="I64" s="194"/>
      <c r="J64" s="201"/>
      <c r="K64" s="194"/>
      <c r="L64" s="201"/>
      <c r="M64" s="201"/>
      <c r="N64" s="201"/>
      <c r="O64" s="194"/>
      <c r="P64" s="194"/>
      <c r="Q64" s="194"/>
      <c r="R64" s="194"/>
      <c r="S64" s="201"/>
      <c r="T64" s="201"/>
      <c r="U64" s="201"/>
      <c r="V64" s="201"/>
      <c r="W64" s="194"/>
      <c r="X64" s="194"/>
      <c r="Y64" s="194"/>
      <c r="Z64" s="194"/>
      <c r="AA64" s="194"/>
      <c r="AB64" s="194"/>
      <c r="AC64" s="194"/>
      <c r="AD64" s="194"/>
      <c r="AE64" s="194"/>
      <c r="AF64" s="194"/>
      <c r="AG64" s="194"/>
      <c r="AH64" s="194"/>
      <c r="AI64" s="194"/>
      <c r="AJ64" s="194"/>
      <c r="AK64" s="194"/>
      <c r="AL64" s="194"/>
    </row>
    <row r="65" spans="1:38">
      <c r="A65" s="219" t="s">
        <v>1493</v>
      </c>
      <c r="B65" s="184">
        <f>C65+'表九（2）'!B65</f>
        <v>0</v>
      </c>
      <c r="C65" s="184">
        <f t="shared" si="1"/>
        <v>0</v>
      </c>
      <c r="D65" s="194"/>
      <c r="E65" s="194"/>
      <c r="F65" s="194"/>
      <c r="G65" s="194"/>
      <c r="H65" s="194"/>
      <c r="I65" s="194"/>
      <c r="J65" s="201"/>
      <c r="K65" s="194"/>
      <c r="L65" s="201"/>
      <c r="M65" s="201"/>
      <c r="N65" s="201"/>
      <c r="O65" s="194"/>
      <c r="P65" s="194"/>
      <c r="Q65" s="194"/>
      <c r="R65" s="194"/>
      <c r="S65" s="201"/>
      <c r="T65" s="201"/>
      <c r="U65" s="201"/>
      <c r="V65" s="201"/>
      <c r="W65" s="194"/>
      <c r="X65" s="194"/>
      <c r="Y65" s="194"/>
      <c r="Z65" s="194"/>
      <c r="AA65" s="194"/>
      <c r="AB65" s="194"/>
      <c r="AC65" s="194"/>
      <c r="AD65" s="194"/>
      <c r="AE65" s="194"/>
      <c r="AF65" s="194"/>
      <c r="AG65" s="194"/>
      <c r="AH65" s="194"/>
      <c r="AI65" s="194"/>
      <c r="AJ65" s="194"/>
      <c r="AK65" s="194"/>
      <c r="AL65" s="194"/>
    </row>
    <row r="66" spans="1:38">
      <c r="A66" s="219" t="s">
        <v>1494</v>
      </c>
      <c r="B66" s="184">
        <f>C66+'表九（2）'!B66</f>
        <v>0</v>
      </c>
      <c r="C66" s="184">
        <f t="shared" si="1"/>
        <v>0</v>
      </c>
      <c r="D66" s="194"/>
      <c r="E66" s="194"/>
      <c r="F66" s="194"/>
      <c r="G66" s="194"/>
      <c r="H66" s="194"/>
      <c r="I66" s="194"/>
      <c r="J66" s="201"/>
      <c r="K66" s="194"/>
      <c r="L66" s="201"/>
      <c r="M66" s="201"/>
      <c r="N66" s="201"/>
      <c r="O66" s="194"/>
      <c r="P66" s="194"/>
      <c r="Q66" s="194"/>
      <c r="R66" s="194"/>
      <c r="S66" s="201"/>
      <c r="T66" s="201"/>
      <c r="U66" s="201"/>
      <c r="V66" s="201"/>
      <c r="W66" s="194"/>
      <c r="X66" s="194"/>
      <c r="Y66" s="194"/>
      <c r="Z66" s="194"/>
      <c r="AA66" s="194"/>
      <c r="AB66" s="194"/>
      <c r="AC66" s="194"/>
      <c r="AD66" s="194"/>
      <c r="AE66" s="194"/>
      <c r="AF66" s="194"/>
      <c r="AG66" s="194"/>
      <c r="AH66" s="194"/>
      <c r="AI66" s="194"/>
      <c r="AJ66" s="194"/>
      <c r="AK66" s="194"/>
      <c r="AL66" s="194"/>
    </row>
    <row r="67" spans="1:38">
      <c r="A67" s="219" t="s">
        <v>1495</v>
      </c>
      <c r="B67" s="184">
        <f>C67+'表九（2）'!B67</f>
        <v>0</v>
      </c>
      <c r="C67" s="184">
        <f t="shared" si="1"/>
        <v>0</v>
      </c>
      <c r="D67" s="194"/>
      <c r="E67" s="194"/>
      <c r="F67" s="194"/>
      <c r="G67" s="194"/>
      <c r="H67" s="194"/>
      <c r="I67" s="194"/>
      <c r="J67" s="201"/>
      <c r="K67" s="194"/>
      <c r="L67" s="201"/>
      <c r="M67" s="201"/>
      <c r="N67" s="201"/>
      <c r="O67" s="194"/>
      <c r="P67" s="194"/>
      <c r="Q67" s="194"/>
      <c r="R67" s="194"/>
      <c r="S67" s="201"/>
      <c r="T67" s="201"/>
      <c r="U67" s="201"/>
      <c r="V67" s="201"/>
      <c r="W67" s="194"/>
      <c r="X67" s="194"/>
      <c r="Y67" s="194"/>
      <c r="Z67" s="194"/>
      <c r="AA67" s="194"/>
      <c r="AB67" s="194"/>
      <c r="AC67" s="194"/>
      <c r="AD67" s="194"/>
      <c r="AE67" s="194"/>
      <c r="AF67" s="194"/>
      <c r="AG67" s="194"/>
      <c r="AH67" s="194"/>
      <c r="AI67" s="194"/>
      <c r="AJ67" s="194"/>
      <c r="AK67" s="194"/>
      <c r="AL67" s="194"/>
    </row>
    <row r="68" spans="1:38">
      <c r="A68" s="219" t="s">
        <v>1496</v>
      </c>
      <c r="B68" s="184">
        <f>C68+'表九（2）'!B68</f>
        <v>0</v>
      </c>
      <c r="C68" s="184">
        <f t="shared" si="1"/>
        <v>0</v>
      </c>
      <c r="D68" s="194"/>
      <c r="E68" s="194"/>
      <c r="F68" s="194"/>
      <c r="G68" s="194"/>
      <c r="H68" s="194"/>
      <c r="I68" s="194"/>
      <c r="J68" s="201"/>
      <c r="K68" s="194"/>
      <c r="L68" s="201"/>
      <c r="M68" s="201"/>
      <c r="N68" s="201"/>
      <c r="O68" s="194"/>
      <c r="P68" s="194"/>
      <c r="Q68" s="194"/>
      <c r="R68" s="194"/>
      <c r="S68" s="201"/>
      <c r="T68" s="201"/>
      <c r="U68" s="201"/>
      <c r="V68" s="201"/>
      <c r="W68" s="194"/>
      <c r="X68" s="194"/>
      <c r="Y68" s="194"/>
      <c r="Z68" s="194"/>
      <c r="AA68" s="194"/>
      <c r="AB68" s="194"/>
      <c r="AC68" s="194"/>
      <c r="AD68" s="194"/>
      <c r="AE68" s="194"/>
      <c r="AF68" s="194"/>
      <c r="AG68" s="194"/>
      <c r="AH68" s="194"/>
      <c r="AI68" s="194"/>
      <c r="AJ68" s="194"/>
      <c r="AK68" s="194"/>
      <c r="AL68" s="194"/>
    </row>
    <row r="69" spans="1:38">
      <c r="A69" s="219" t="s">
        <v>1497</v>
      </c>
      <c r="B69" s="184">
        <f>C69+'表九（2）'!B69</f>
        <v>0</v>
      </c>
      <c r="C69" s="184">
        <f t="shared" si="1"/>
        <v>0</v>
      </c>
      <c r="D69" s="194"/>
      <c r="E69" s="194"/>
      <c r="F69" s="194"/>
      <c r="G69" s="194"/>
      <c r="H69" s="194"/>
      <c r="I69" s="194"/>
      <c r="J69" s="201"/>
      <c r="K69" s="194"/>
      <c r="L69" s="201"/>
      <c r="M69" s="201"/>
      <c r="N69" s="201"/>
      <c r="O69" s="194"/>
      <c r="P69" s="194"/>
      <c r="Q69" s="194"/>
      <c r="R69" s="194"/>
      <c r="S69" s="201"/>
      <c r="T69" s="201"/>
      <c r="U69" s="201"/>
      <c r="V69" s="201"/>
      <c r="W69" s="194"/>
      <c r="X69" s="194"/>
      <c r="Y69" s="194"/>
      <c r="Z69" s="194"/>
      <c r="AA69" s="194"/>
      <c r="AB69" s="194"/>
      <c r="AC69" s="194"/>
      <c r="AD69" s="194"/>
      <c r="AE69" s="194"/>
      <c r="AF69" s="194"/>
      <c r="AG69" s="194"/>
      <c r="AH69" s="194"/>
      <c r="AI69" s="194"/>
      <c r="AJ69" s="194"/>
      <c r="AK69" s="194"/>
      <c r="AL69" s="194"/>
    </row>
    <row r="70" spans="1:38">
      <c r="A70" s="219" t="s">
        <v>1498</v>
      </c>
      <c r="B70" s="184">
        <f>C70+'表九（2）'!B70</f>
        <v>0</v>
      </c>
      <c r="C70" s="184">
        <f t="shared" si="1"/>
        <v>0</v>
      </c>
      <c r="D70" s="194"/>
      <c r="E70" s="194"/>
      <c r="F70" s="194"/>
      <c r="G70" s="194"/>
      <c r="H70" s="194"/>
      <c r="I70" s="194"/>
      <c r="J70" s="201"/>
      <c r="K70" s="194"/>
      <c r="L70" s="201"/>
      <c r="M70" s="201"/>
      <c r="N70" s="201"/>
      <c r="O70" s="194"/>
      <c r="P70" s="194"/>
      <c r="Q70" s="194"/>
      <c r="R70" s="194"/>
      <c r="S70" s="201"/>
      <c r="T70" s="201"/>
      <c r="U70" s="201"/>
      <c r="V70" s="201"/>
      <c r="W70" s="194"/>
      <c r="X70" s="194"/>
      <c r="Y70" s="194"/>
      <c r="Z70" s="194"/>
      <c r="AA70" s="194"/>
      <c r="AB70" s="194"/>
      <c r="AC70" s="194"/>
      <c r="AD70" s="194"/>
      <c r="AE70" s="194"/>
      <c r="AF70" s="194"/>
      <c r="AG70" s="194"/>
      <c r="AH70" s="194"/>
      <c r="AI70" s="194"/>
      <c r="AJ70" s="194"/>
      <c r="AK70" s="194"/>
      <c r="AL70" s="194"/>
    </row>
    <row r="71" ht="14.25" spans="1:38">
      <c r="A71" s="218" t="s">
        <v>1499</v>
      </c>
      <c r="B71" s="184">
        <f>C71+'表九（2）'!B71</f>
        <v>0</v>
      </c>
      <c r="C71" s="184">
        <f>C72+C73</f>
        <v>0</v>
      </c>
      <c r="D71" s="184">
        <f t="shared" ref="D71:AL71" si="13">D72+D73</f>
        <v>0</v>
      </c>
      <c r="E71" s="184">
        <f t="shared" si="13"/>
        <v>0</v>
      </c>
      <c r="F71" s="184">
        <f t="shared" si="13"/>
        <v>0</v>
      </c>
      <c r="G71" s="184">
        <f t="shared" si="13"/>
        <v>0</v>
      </c>
      <c r="H71" s="184">
        <f t="shared" si="13"/>
        <v>0</v>
      </c>
      <c r="I71" s="184">
        <f t="shared" si="13"/>
        <v>0</v>
      </c>
      <c r="J71" s="184">
        <f t="shared" si="13"/>
        <v>0</v>
      </c>
      <c r="K71" s="184">
        <f t="shared" si="13"/>
        <v>0</v>
      </c>
      <c r="L71" s="184">
        <f t="shared" si="13"/>
        <v>0</v>
      </c>
      <c r="M71" s="184">
        <f t="shared" si="13"/>
        <v>0</v>
      </c>
      <c r="N71" s="184">
        <f t="shared" si="13"/>
        <v>0</v>
      </c>
      <c r="O71" s="184">
        <f t="shared" si="13"/>
        <v>0</v>
      </c>
      <c r="P71" s="184">
        <f t="shared" si="13"/>
        <v>0</v>
      </c>
      <c r="Q71" s="184">
        <f t="shared" si="13"/>
        <v>0</v>
      </c>
      <c r="R71" s="184">
        <f t="shared" si="13"/>
        <v>0</v>
      </c>
      <c r="S71" s="184">
        <f t="shared" si="13"/>
        <v>0</v>
      </c>
      <c r="T71" s="184">
        <f t="shared" si="13"/>
        <v>0</v>
      </c>
      <c r="U71" s="184">
        <f t="shared" si="13"/>
        <v>0</v>
      </c>
      <c r="V71" s="184">
        <f t="shared" si="13"/>
        <v>0</v>
      </c>
      <c r="W71" s="184">
        <f t="shared" si="13"/>
        <v>0</v>
      </c>
      <c r="X71" s="184">
        <f t="shared" si="13"/>
        <v>0</v>
      </c>
      <c r="Y71" s="184">
        <f t="shared" si="13"/>
        <v>0</v>
      </c>
      <c r="Z71" s="184">
        <f t="shared" si="13"/>
        <v>0</v>
      </c>
      <c r="AA71" s="184">
        <f t="shared" si="13"/>
        <v>0</v>
      </c>
      <c r="AB71" s="184">
        <f t="shared" si="13"/>
        <v>0</v>
      </c>
      <c r="AC71" s="184">
        <f t="shared" si="13"/>
        <v>0</v>
      </c>
      <c r="AD71" s="184">
        <f t="shared" si="13"/>
        <v>0</v>
      </c>
      <c r="AE71" s="184">
        <f t="shared" si="13"/>
        <v>0</v>
      </c>
      <c r="AF71" s="184">
        <f t="shared" si="13"/>
        <v>0</v>
      </c>
      <c r="AG71" s="184">
        <f t="shared" si="13"/>
        <v>0</v>
      </c>
      <c r="AH71" s="184">
        <f t="shared" si="13"/>
        <v>0</v>
      </c>
      <c r="AI71" s="184">
        <f t="shared" si="13"/>
        <v>0</v>
      </c>
      <c r="AJ71" s="184">
        <f t="shared" si="13"/>
        <v>0</v>
      </c>
      <c r="AK71" s="184">
        <f t="shared" si="13"/>
        <v>0</v>
      </c>
      <c r="AL71" s="184">
        <f t="shared" si="13"/>
        <v>0</v>
      </c>
    </row>
    <row r="72" spans="1:38">
      <c r="A72" s="219" t="s">
        <v>1500</v>
      </c>
      <c r="B72" s="184">
        <f>C72+'表九（2）'!B72</f>
        <v>0</v>
      </c>
      <c r="C72" s="184">
        <f t="shared" ref="C72:C134" si="14">SUM(D72:AL72)</f>
        <v>0</v>
      </c>
      <c r="D72" s="194"/>
      <c r="E72" s="194"/>
      <c r="F72" s="194"/>
      <c r="G72" s="194"/>
      <c r="H72" s="194"/>
      <c r="I72" s="194"/>
      <c r="J72" s="201"/>
      <c r="K72" s="194"/>
      <c r="L72" s="201"/>
      <c r="M72" s="201"/>
      <c r="N72" s="201"/>
      <c r="O72" s="194"/>
      <c r="P72" s="194"/>
      <c r="Q72" s="194"/>
      <c r="R72" s="194"/>
      <c r="S72" s="201"/>
      <c r="T72" s="201"/>
      <c r="U72" s="201"/>
      <c r="V72" s="201"/>
      <c r="W72" s="194"/>
      <c r="X72" s="194"/>
      <c r="Y72" s="194"/>
      <c r="Z72" s="194"/>
      <c r="AA72" s="194"/>
      <c r="AB72" s="194"/>
      <c r="AC72" s="194"/>
      <c r="AD72" s="194"/>
      <c r="AE72" s="194"/>
      <c r="AF72" s="194"/>
      <c r="AG72" s="194"/>
      <c r="AH72" s="194"/>
      <c r="AI72" s="194"/>
      <c r="AJ72" s="194"/>
      <c r="AK72" s="194"/>
      <c r="AL72" s="194"/>
    </row>
    <row r="73" ht="14.25" spans="1:38">
      <c r="A73" s="220" t="s">
        <v>1501</v>
      </c>
      <c r="B73" s="184">
        <f>C73+'表九（2）'!B73</f>
        <v>0</v>
      </c>
      <c r="C73" s="184">
        <f>SUM(C74:C82)</f>
        <v>0</v>
      </c>
      <c r="D73" s="184">
        <f t="shared" ref="D73:AL73" si="15">SUM(D74:D82)</f>
        <v>0</v>
      </c>
      <c r="E73" s="184">
        <f t="shared" si="15"/>
        <v>0</v>
      </c>
      <c r="F73" s="184">
        <f t="shared" si="15"/>
        <v>0</v>
      </c>
      <c r="G73" s="184">
        <f t="shared" si="15"/>
        <v>0</v>
      </c>
      <c r="H73" s="184">
        <f t="shared" si="15"/>
        <v>0</v>
      </c>
      <c r="I73" s="184">
        <f t="shared" si="15"/>
        <v>0</v>
      </c>
      <c r="J73" s="184">
        <f t="shared" si="15"/>
        <v>0</v>
      </c>
      <c r="K73" s="184">
        <f t="shared" si="15"/>
        <v>0</v>
      </c>
      <c r="L73" s="184">
        <f t="shared" si="15"/>
        <v>0</v>
      </c>
      <c r="M73" s="184">
        <f t="shared" si="15"/>
        <v>0</v>
      </c>
      <c r="N73" s="184">
        <f t="shared" si="15"/>
        <v>0</v>
      </c>
      <c r="O73" s="184">
        <f t="shared" si="15"/>
        <v>0</v>
      </c>
      <c r="P73" s="184">
        <f t="shared" si="15"/>
        <v>0</v>
      </c>
      <c r="Q73" s="184">
        <f t="shared" si="15"/>
        <v>0</v>
      </c>
      <c r="R73" s="184">
        <f t="shared" si="15"/>
        <v>0</v>
      </c>
      <c r="S73" s="184">
        <f t="shared" si="15"/>
        <v>0</v>
      </c>
      <c r="T73" s="184">
        <f t="shared" si="15"/>
        <v>0</v>
      </c>
      <c r="U73" s="184">
        <f t="shared" si="15"/>
        <v>0</v>
      </c>
      <c r="V73" s="184">
        <f t="shared" si="15"/>
        <v>0</v>
      </c>
      <c r="W73" s="184">
        <f t="shared" si="15"/>
        <v>0</v>
      </c>
      <c r="X73" s="184">
        <f t="shared" si="15"/>
        <v>0</v>
      </c>
      <c r="Y73" s="184">
        <f t="shared" si="15"/>
        <v>0</v>
      </c>
      <c r="Z73" s="184">
        <f t="shared" si="15"/>
        <v>0</v>
      </c>
      <c r="AA73" s="184">
        <f t="shared" si="15"/>
        <v>0</v>
      </c>
      <c r="AB73" s="184">
        <f t="shared" si="15"/>
        <v>0</v>
      </c>
      <c r="AC73" s="184">
        <f t="shared" si="15"/>
        <v>0</v>
      </c>
      <c r="AD73" s="184">
        <f t="shared" si="15"/>
        <v>0</v>
      </c>
      <c r="AE73" s="184">
        <f t="shared" si="15"/>
        <v>0</v>
      </c>
      <c r="AF73" s="184">
        <f t="shared" si="15"/>
        <v>0</v>
      </c>
      <c r="AG73" s="184">
        <f t="shared" si="15"/>
        <v>0</v>
      </c>
      <c r="AH73" s="184">
        <f t="shared" si="15"/>
        <v>0</v>
      </c>
      <c r="AI73" s="184">
        <f t="shared" si="15"/>
        <v>0</v>
      </c>
      <c r="AJ73" s="184">
        <f t="shared" si="15"/>
        <v>0</v>
      </c>
      <c r="AK73" s="184">
        <f t="shared" si="15"/>
        <v>0</v>
      </c>
      <c r="AL73" s="184">
        <f t="shared" si="15"/>
        <v>0</v>
      </c>
    </row>
    <row r="74" spans="1:38">
      <c r="A74" s="219" t="s">
        <v>1650</v>
      </c>
      <c r="B74" s="184">
        <f>C74+'表九（2）'!B74</f>
        <v>0</v>
      </c>
      <c r="C74" s="184">
        <f t="shared" si="14"/>
        <v>0</v>
      </c>
      <c r="D74" s="194"/>
      <c r="E74" s="194"/>
      <c r="F74" s="194"/>
      <c r="G74" s="194"/>
      <c r="H74" s="194"/>
      <c r="I74" s="194"/>
      <c r="J74" s="201"/>
      <c r="K74" s="194"/>
      <c r="L74" s="201"/>
      <c r="M74" s="201"/>
      <c r="N74" s="201"/>
      <c r="O74" s="194"/>
      <c r="P74" s="194"/>
      <c r="Q74" s="194"/>
      <c r="R74" s="194"/>
      <c r="S74" s="201"/>
      <c r="T74" s="201"/>
      <c r="U74" s="201"/>
      <c r="V74" s="201"/>
      <c r="W74" s="194"/>
      <c r="X74" s="194"/>
      <c r="Y74" s="194"/>
      <c r="Z74" s="194"/>
      <c r="AA74" s="194"/>
      <c r="AB74" s="194"/>
      <c r="AC74" s="194"/>
      <c r="AD74" s="194"/>
      <c r="AE74" s="194"/>
      <c r="AF74" s="194"/>
      <c r="AG74" s="194"/>
      <c r="AH74" s="194"/>
      <c r="AI74" s="194"/>
      <c r="AJ74" s="194"/>
      <c r="AK74" s="194"/>
      <c r="AL74" s="194"/>
    </row>
    <row r="75" spans="1:38">
      <c r="A75" s="219" t="s">
        <v>1651</v>
      </c>
      <c r="B75" s="184">
        <f>C75+'表九（2）'!B75</f>
        <v>0</v>
      </c>
      <c r="C75" s="184">
        <f t="shared" si="14"/>
        <v>0</v>
      </c>
      <c r="D75" s="194"/>
      <c r="E75" s="194"/>
      <c r="F75" s="194"/>
      <c r="G75" s="194"/>
      <c r="H75" s="194"/>
      <c r="I75" s="194"/>
      <c r="J75" s="201"/>
      <c r="K75" s="194"/>
      <c r="L75" s="201"/>
      <c r="M75" s="201"/>
      <c r="N75" s="201"/>
      <c r="O75" s="194"/>
      <c r="P75" s="194"/>
      <c r="Q75" s="194"/>
      <c r="R75" s="194"/>
      <c r="S75" s="201"/>
      <c r="T75" s="201"/>
      <c r="U75" s="201"/>
      <c r="V75" s="201"/>
      <c r="W75" s="194"/>
      <c r="X75" s="194"/>
      <c r="Y75" s="194"/>
      <c r="Z75" s="194"/>
      <c r="AA75" s="194"/>
      <c r="AB75" s="194"/>
      <c r="AC75" s="194"/>
      <c r="AD75" s="194"/>
      <c r="AE75" s="194"/>
      <c r="AF75" s="194"/>
      <c r="AG75" s="194"/>
      <c r="AH75" s="194"/>
      <c r="AI75" s="194"/>
      <c r="AJ75" s="194"/>
      <c r="AK75" s="194"/>
      <c r="AL75" s="194"/>
    </row>
    <row r="76" spans="1:38">
      <c r="A76" s="219" t="s">
        <v>1652</v>
      </c>
      <c r="B76" s="184">
        <f>C76+'表九（2）'!B76</f>
        <v>0</v>
      </c>
      <c r="C76" s="184">
        <f t="shared" si="14"/>
        <v>0</v>
      </c>
      <c r="D76" s="194"/>
      <c r="E76" s="194"/>
      <c r="F76" s="194"/>
      <c r="G76" s="194"/>
      <c r="H76" s="194"/>
      <c r="I76" s="194"/>
      <c r="J76" s="201"/>
      <c r="K76" s="194"/>
      <c r="L76" s="201"/>
      <c r="M76" s="201"/>
      <c r="N76" s="201"/>
      <c r="O76" s="194"/>
      <c r="P76" s="194"/>
      <c r="Q76" s="194"/>
      <c r="R76" s="194"/>
      <c r="S76" s="201"/>
      <c r="T76" s="201"/>
      <c r="U76" s="201"/>
      <c r="V76" s="201"/>
      <c r="W76" s="194"/>
      <c r="X76" s="194"/>
      <c r="Y76" s="194"/>
      <c r="Z76" s="194"/>
      <c r="AA76" s="194"/>
      <c r="AB76" s="194"/>
      <c r="AC76" s="194"/>
      <c r="AD76" s="194"/>
      <c r="AE76" s="194"/>
      <c r="AF76" s="194"/>
      <c r="AG76" s="194"/>
      <c r="AH76" s="194"/>
      <c r="AI76" s="194"/>
      <c r="AJ76" s="194"/>
      <c r="AK76" s="194"/>
      <c r="AL76" s="194"/>
    </row>
    <row r="77" spans="1:38">
      <c r="A77" s="219" t="s">
        <v>1653</v>
      </c>
      <c r="B77" s="184">
        <f>C77+'表九（2）'!B77</f>
        <v>0</v>
      </c>
      <c r="C77" s="184">
        <f t="shared" si="14"/>
        <v>0</v>
      </c>
      <c r="D77" s="194"/>
      <c r="E77" s="194"/>
      <c r="F77" s="194"/>
      <c r="G77" s="194"/>
      <c r="H77" s="194"/>
      <c r="I77" s="194"/>
      <c r="J77" s="201"/>
      <c r="K77" s="194"/>
      <c r="L77" s="201"/>
      <c r="M77" s="201"/>
      <c r="N77" s="201"/>
      <c r="O77" s="194"/>
      <c r="P77" s="194"/>
      <c r="Q77" s="194"/>
      <c r="R77" s="194"/>
      <c r="S77" s="201"/>
      <c r="T77" s="201"/>
      <c r="U77" s="201"/>
      <c r="V77" s="201"/>
      <c r="W77" s="194"/>
      <c r="X77" s="194"/>
      <c r="Y77" s="194"/>
      <c r="Z77" s="194"/>
      <c r="AA77" s="194"/>
      <c r="AB77" s="194"/>
      <c r="AC77" s="194"/>
      <c r="AD77" s="194"/>
      <c r="AE77" s="194"/>
      <c r="AF77" s="194"/>
      <c r="AG77" s="194"/>
      <c r="AH77" s="194"/>
      <c r="AI77" s="194"/>
      <c r="AJ77" s="194"/>
      <c r="AK77" s="194"/>
      <c r="AL77" s="194"/>
    </row>
    <row r="78" spans="1:38">
      <c r="A78" s="219" t="s">
        <v>1654</v>
      </c>
      <c r="B78" s="184">
        <f>C78+'表九（2）'!B78</f>
        <v>0</v>
      </c>
      <c r="C78" s="184">
        <f t="shared" si="14"/>
        <v>0</v>
      </c>
      <c r="D78" s="194"/>
      <c r="E78" s="194"/>
      <c r="F78" s="194"/>
      <c r="G78" s="194"/>
      <c r="H78" s="194"/>
      <c r="I78" s="194"/>
      <c r="J78" s="201"/>
      <c r="K78" s="194"/>
      <c r="L78" s="201"/>
      <c r="M78" s="201"/>
      <c r="N78" s="201"/>
      <c r="O78" s="194"/>
      <c r="P78" s="194"/>
      <c r="Q78" s="194"/>
      <c r="R78" s="194"/>
      <c r="S78" s="201"/>
      <c r="T78" s="201"/>
      <c r="U78" s="201"/>
      <c r="V78" s="201"/>
      <c r="W78" s="194"/>
      <c r="X78" s="194"/>
      <c r="Y78" s="194"/>
      <c r="Z78" s="194"/>
      <c r="AA78" s="194"/>
      <c r="AB78" s="194"/>
      <c r="AC78" s="194"/>
      <c r="AD78" s="194"/>
      <c r="AE78" s="194"/>
      <c r="AF78" s="194"/>
      <c r="AG78" s="194"/>
      <c r="AH78" s="194"/>
      <c r="AI78" s="194"/>
      <c r="AJ78" s="194"/>
      <c r="AK78" s="194"/>
      <c r="AL78" s="194"/>
    </row>
    <row r="79" spans="1:38">
      <c r="A79" s="219" t="s">
        <v>1655</v>
      </c>
      <c r="B79" s="184">
        <f>C79+'表九（2）'!B79</f>
        <v>0</v>
      </c>
      <c r="C79" s="184">
        <f t="shared" si="14"/>
        <v>0</v>
      </c>
      <c r="D79" s="194"/>
      <c r="E79" s="194"/>
      <c r="F79" s="194"/>
      <c r="G79" s="194"/>
      <c r="H79" s="194"/>
      <c r="I79" s="194"/>
      <c r="J79" s="201"/>
      <c r="K79" s="194"/>
      <c r="L79" s="201"/>
      <c r="M79" s="201"/>
      <c r="N79" s="201"/>
      <c r="O79" s="194"/>
      <c r="P79" s="194"/>
      <c r="Q79" s="194"/>
      <c r="R79" s="194"/>
      <c r="S79" s="201"/>
      <c r="T79" s="201"/>
      <c r="U79" s="201"/>
      <c r="V79" s="201"/>
      <c r="W79" s="194"/>
      <c r="X79" s="194"/>
      <c r="Y79" s="194"/>
      <c r="Z79" s="194"/>
      <c r="AA79" s="194"/>
      <c r="AB79" s="194"/>
      <c r="AC79" s="194"/>
      <c r="AD79" s="194"/>
      <c r="AE79" s="194"/>
      <c r="AF79" s="194"/>
      <c r="AG79" s="194"/>
      <c r="AH79" s="194"/>
      <c r="AI79" s="194"/>
      <c r="AJ79" s="194"/>
      <c r="AK79" s="194"/>
      <c r="AL79" s="194"/>
    </row>
    <row r="80" spans="1:38">
      <c r="A80" s="219" t="s">
        <v>1656</v>
      </c>
      <c r="B80" s="184">
        <f>C80+'表九（2）'!B80</f>
        <v>0</v>
      </c>
      <c r="C80" s="184">
        <f t="shared" si="14"/>
        <v>0</v>
      </c>
      <c r="D80" s="194"/>
      <c r="E80" s="194"/>
      <c r="F80" s="194"/>
      <c r="G80" s="194"/>
      <c r="H80" s="194"/>
      <c r="I80" s="194"/>
      <c r="J80" s="201"/>
      <c r="K80" s="194"/>
      <c r="L80" s="201"/>
      <c r="M80" s="201"/>
      <c r="N80" s="201"/>
      <c r="O80" s="194"/>
      <c r="P80" s="194"/>
      <c r="Q80" s="194"/>
      <c r="R80" s="194"/>
      <c r="S80" s="201"/>
      <c r="T80" s="201"/>
      <c r="U80" s="201"/>
      <c r="V80" s="201"/>
      <c r="W80" s="194"/>
      <c r="X80" s="194"/>
      <c r="Y80" s="194"/>
      <c r="Z80" s="194"/>
      <c r="AA80" s="194"/>
      <c r="AB80" s="194"/>
      <c r="AC80" s="194"/>
      <c r="AD80" s="194"/>
      <c r="AE80" s="194"/>
      <c r="AF80" s="194"/>
      <c r="AG80" s="194"/>
      <c r="AH80" s="194"/>
      <c r="AI80" s="194"/>
      <c r="AJ80" s="194"/>
      <c r="AK80" s="194"/>
      <c r="AL80" s="194"/>
    </row>
    <row r="81" spans="1:38">
      <c r="A81" s="219" t="s">
        <v>1657</v>
      </c>
      <c r="B81" s="184">
        <f>C81+'表九（2）'!B81</f>
        <v>0</v>
      </c>
      <c r="C81" s="184">
        <f t="shared" si="14"/>
        <v>0</v>
      </c>
      <c r="D81" s="194"/>
      <c r="E81" s="194"/>
      <c r="F81" s="194"/>
      <c r="G81" s="194"/>
      <c r="H81" s="194"/>
      <c r="I81" s="194"/>
      <c r="J81" s="201"/>
      <c r="K81" s="194"/>
      <c r="L81" s="201"/>
      <c r="M81" s="201"/>
      <c r="N81" s="201"/>
      <c r="O81" s="194"/>
      <c r="P81" s="194"/>
      <c r="Q81" s="194"/>
      <c r="R81" s="194"/>
      <c r="S81" s="201"/>
      <c r="T81" s="201"/>
      <c r="U81" s="201"/>
      <c r="V81" s="201"/>
      <c r="W81" s="194"/>
      <c r="X81" s="194"/>
      <c r="Y81" s="194"/>
      <c r="Z81" s="194"/>
      <c r="AA81" s="194"/>
      <c r="AB81" s="194"/>
      <c r="AC81" s="194"/>
      <c r="AD81" s="194"/>
      <c r="AE81" s="194"/>
      <c r="AF81" s="194"/>
      <c r="AG81" s="194"/>
      <c r="AH81" s="194"/>
      <c r="AI81" s="194"/>
      <c r="AJ81" s="194"/>
      <c r="AK81" s="194"/>
      <c r="AL81" s="194"/>
    </row>
    <row r="82" spans="1:38">
      <c r="A82" s="219" t="s">
        <v>1658</v>
      </c>
      <c r="B82" s="184">
        <f>C82+'表九（2）'!B82</f>
        <v>0</v>
      </c>
      <c r="C82" s="184">
        <f t="shared" si="14"/>
        <v>0</v>
      </c>
      <c r="D82" s="194"/>
      <c r="E82" s="194"/>
      <c r="F82" s="194"/>
      <c r="G82" s="194"/>
      <c r="H82" s="194"/>
      <c r="I82" s="194"/>
      <c r="J82" s="201"/>
      <c r="K82" s="194"/>
      <c r="L82" s="201"/>
      <c r="M82" s="201"/>
      <c r="N82" s="201"/>
      <c r="O82" s="194"/>
      <c r="P82" s="194"/>
      <c r="Q82" s="194"/>
      <c r="R82" s="194"/>
      <c r="S82" s="201"/>
      <c r="T82" s="201"/>
      <c r="U82" s="201"/>
      <c r="V82" s="201"/>
      <c r="W82" s="194"/>
      <c r="X82" s="194"/>
      <c r="Y82" s="194"/>
      <c r="Z82" s="194"/>
      <c r="AA82" s="194"/>
      <c r="AB82" s="194"/>
      <c r="AC82" s="194"/>
      <c r="AD82" s="194"/>
      <c r="AE82" s="194"/>
      <c r="AF82" s="194"/>
      <c r="AG82" s="194"/>
      <c r="AH82" s="194"/>
      <c r="AI82" s="194"/>
      <c r="AJ82" s="194"/>
      <c r="AK82" s="194"/>
      <c r="AL82" s="194"/>
    </row>
    <row r="83" ht="14.25" spans="1:38">
      <c r="A83" s="230" t="s">
        <v>1511</v>
      </c>
      <c r="B83" s="184">
        <f>C83+'表九（2）'!B83</f>
        <v>0</v>
      </c>
      <c r="C83" s="184">
        <f>C84+C85</f>
        <v>0</v>
      </c>
      <c r="D83" s="184">
        <f t="shared" ref="D83:AL83" si="16">D84+D85</f>
        <v>0</v>
      </c>
      <c r="E83" s="184">
        <f t="shared" si="16"/>
        <v>0</v>
      </c>
      <c r="F83" s="184">
        <f t="shared" si="16"/>
        <v>0</v>
      </c>
      <c r="G83" s="184">
        <f t="shared" si="16"/>
        <v>0</v>
      </c>
      <c r="H83" s="184">
        <f t="shared" si="16"/>
        <v>0</v>
      </c>
      <c r="I83" s="184">
        <f t="shared" si="16"/>
        <v>0</v>
      </c>
      <c r="J83" s="184">
        <f t="shared" si="16"/>
        <v>0</v>
      </c>
      <c r="K83" s="184">
        <f t="shared" si="16"/>
        <v>0</v>
      </c>
      <c r="L83" s="184">
        <f t="shared" si="16"/>
        <v>0</v>
      </c>
      <c r="M83" s="184">
        <f t="shared" si="16"/>
        <v>0</v>
      </c>
      <c r="N83" s="184">
        <f t="shared" si="16"/>
        <v>0</v>
      </c>
      <c r="O83" s="184">
        <f t="shared" si="16"/>
        <v>0</v>
      </c>
      <c r="P83" s="184">
        <f t="shared" si="16"/>
        <v>0</v>
      </c>
      <c r="Q83" s="184">
        <f t="shared" si="16"/>
        <v>0</v>
      </c>
      <c r="R83" s="184">
        <f t="shared" si="16"/>
        <v>0</v>
      </c>
      <c r="S83" s="184">
        <f t="shared" si="16"/>
        <v>0</v>
      </c>
      <c r="T83" s="184">
        <f t="shared" si="16"/>
        <v>0</v>
      </c>
      <c r="U83" s="184">
        <f t="shared" si="16"/>
        <v>0</v>
      </c>
      <c r="V83" s="184">
        <f t="shared" si="16"/>
        <v>0</v>
      </c>
      <c r="W83" s="184">
        <f t="shared" si="16"/>
        <v>0</v>
      </c>
      <c r="X83" s="184">
        <f t="shared" si="16"/>
        <v>0</v>
      </c>
      <c r="Y83" s="184">
        <f t="shared" si="16"/>
        <v>0</v>
      </c>
      <c r="Z83" s="184">
        <f t="shared" si="16"/>
        <v>0</v>
      </c>
      <c r="AA83" s="184">
        <f t="shared" si="16"/>
        <v>0</v>
      </c>
      <c r="AB83" s="184">
        <f t="shared" si="16"/>
        <v>0</v>
      </c>
      <c r="AC83" s="184">
        <f t="shared" si="16"/>
        <v>0</v>
      </c>
      <c r="AD83" s="184">
        <f t="shared" si="16"/>
        <v>0</v>
      </c>
      <c r="AE83" s="184">
        <f t="shared" si="16"/>
        <v>0</v>
      </c>
      <c r="AF83" s="184">
        <f t="shared" si="16"/>
        <v>0</v>
      </c>
      <c r="AG83" s="184">
        <f t="shared" si="16"/>
        <v>0</v>
      </c>
      <c r="AH83" s="184">
        <f t="shared" si="16"/>
        <v>0</v>
      </c>
      <c r="AI83" s="184">
        <f t="shared" si="16"/>
        <v>0</v>
      </c>
      <c r="AJ83" s="184">
        <f t="shared" si="16"/>
        <v>0</v>
      </c>
      <c r="AK83" s="184">
        <f t="shared" si="16"/>
        <v>0</v>
      </c>
      <c r="AL83" s="184">
        <f t="shared" si="16"/>
        <v>0</v>
      </c>
    </row>
    <row r="84" spans="1:38">
      <c r="A84" s="231" t="s">
        <v>1512</v>
      </c>
      <c r="B84" s="184">
        <f>C84+'表九（2）'!B84</f>
        <v>0</v>
      </c>
      <c r="C84" s="184">
        <f t="shared" si="14"/>
        <v>0</v>
      </c>
      <c r="D84" s="194"/>
      <c r="E84" s="194"/>
      <c r="F84" s="194"/>
      <c r="G84" s="194"/>
      <c r="H84" s="194"/>
      <c r="I84" s="194"/>
      <c r="J84" s="201"/>
      <c r="K84" s="194"/>
      <c r="L84" s="201"/>
      <c r="M84" s="201"/>
      <c r="N84" s="201"/>
      <c r="O84" s="194"/>
      <c r="P84" s="194"/>
      <c r="Q84" s="194"/>
      <c r="R84" s="194"/>
      <c r="S84" s="201"/>
      <c r="T84" s="201"/>
      <c r="U84" s="201"/>
      <c r="V84" s="201"/>
      <c r="W84" s="194"/>
      <c r="X84" s="194"/>
      <c r="Y84" s="194"/>
      <c r="Z84" s="194"/>
      <c r="AA84" s="194"/>
      <c r="AB84" s="194"/>
      <c r="AC84" s="194"/>
      <c r="AD84" s="194"/>
      <c r="AE84" s="194"/>
      <c r="AF84" s="194"/>
      <c r="AG84" s="194"/>
      <c r="AH84" s="194"/>
      <c r="AI84" s="194"/>
      <c r="AJ84" s="194"/>
      <c r="AK84" s="194"/>
      <c r="AL84" s="194"/>
    </row>
    <row r="85" ht="14.25" spans="1:38">
      <c r="A85" s="232" t="s">
        <v>1513</v>
      </c>
      <c r="B85" s="184">
        <f>C85+'表九（2）'!B85</f>
        <v>0</v>
      </c>
      <c r="C85" s="184">
        <f>SUM(C86:C94)</f>
        <v>0</v>
      </c>
      <c r="D85" s="184">
        <f t="shared" ref="D85:AL85" si="17">SUM(D86:D94)</f>
        <v>0</v>
      </c>
      <c r="E85" s="184">
        <f t="shared" si="17"/>
        <v>0</v>
      </c>
      <c r="F85" s="184">
        <f t="shared" si="17"/>
        <v>0</v>
      </c>
      <c r="G85" s="184">
        <f t="shared" si="17"/>
        <v>0</v>
      </c>
      <c r="H85" s="184">
        <f t="shared" si="17"/>
        <v>0</v>
      </c>
      <c r="I85" s="184">
        <f t="shared" si="17"/>
        <v>0</v>
      </c>
      <c r="J85" s="184">
        <f t="shared" si="17"/>
        <v>0</v>
      </c>
      <c r="K85" s="184">
        <f t="shared" si="17"/>
        <v>0</v>
      </c>
      <c r="L85" s="184">
        <f t="shared" si="17"/>
        <v>0</v>
      </c>
      <c r="M85" s="184">
        <f t="shared" si="17"/>
        <v>0</v>
      </c>
      <c r="N85" s="184">
        <f t="shared" si="17"/>
        <v>0</v>
      </c>
      <c r="O85" s="184">
        <f t="shared" si="17"/>
        <v>0</v>
      </c>
      <c r="P85" s="184">
        <f t="shared" si="17"/>
        <v>0</v>
      </c>
      <c r="Q85" s="184">
        <f t="shared" si="17"/>
        <v>0</v>
      </c>
      <c r="R85" s="184">
        <f t="shared" si="17"/>
        <v>0</v>
      </c>
      <c r="S85" s="184">
        <f t="shared" si="17"/>
        <v>0</v>
      </c>
      <c r="T85" s="184">
        <f t="shared" si="17"/>
        <v>0</v>
      </c>
      <c r="U85" s="184">
        <f t="shared" si="17"/>
        <v>0</v>
      </c>
      <c r="V85" s="184">
        <f t="shared" si="17"/>
        <v>0</v>
      </c>
      <c r="W85" s="184">
        <f t="shared" si="17"/>
        <v>0</v>
      </c>
      <c r="X85" s="184">
        <f t="shared" si="17"/>
        <v>0</v>
      </c>
      <c r="Y85" s="184">
        <f t="shared" si="17"/>
        <v>0</v>
      </c>
      <c r="Z85" s="184">
        <f t="shared" si="17"/>
        <v>0</v>
      </c>
      <c r="AA85" s="184">
        <f t="shared" si="17"/>
        <v>0</v>
      </c>
      <c r="AB85" s="184">
        <f t="shared" si="17"/>
        <v>0</v>
      </c>
      <c r="AC85" s="184">
        <f t="shared" si="17"/>
        <v>0</v>
      </c>
      <c r="AD85" s="184">
        <f t="shared" si="17"/>
        <v>0</v>
      </c>
      <c r="AE85" s="184">
        <f t="shared" si="17"/>
        <v>0</v>
      </c>
      <c r="AF85" s="184">
        <f t="shared" si="17"/>
        <v>0</v>
      </c>
      <c r="AG85" s="184">
        <f t="shared" si="17"/>
        <v>0</v>
      </c>
      <c r="AH85" s="184">
        <f t="shared" si="17"/>
        <v>0</v>
      </c>
      <c r="AI85" s="184">
        <f t="shared" si="17"/>
        <v>0</v>
      </c>
      <c r="AJ85" s="184">
        <f t="shared" si="17"/>
        <v>0</v>
      </c>
      <c r="AK85" s="184">
        <f t="shared" si="17"/>
        <v>0</v>
      </c>
      <c r="AL85" s="184">
        <f t="shared" si="17"/>
        <v>0</v>
      </c>
    </row>
    <row r="86" spans="1:38">
      <c r="A86" s="231" t="s">
        <v>1514</v>
      </c>
      <c r="B86" s="184">
        <f>C86+'表九（2）'!B86</f>
        <v>0</v>
      </c>
      <c r="C86" s="184">
        <f t="shared" si="14"/>
        <v>0</v>
      </c>
      <c r="D86" s="194"/>
      <c r="E86" s="194"/>
      <c r="F86" s="194"/>
      <c r="G86" s="194"/>
      <c r="H86" s="194"/>
      <c r="I86" s="194"/>
      <c r="J86" s="201"/>
      <c r="K86" s="194"/>
      <c r="L86" s="201"/>
      <c r="M86" s="201"/>
      <c r="N86" s="201"/>
      <c r="O86" s="194"/>
      <c r="P86" s="194"/>
      <c r="Q86" s="194"/>
      <c r="R86" s="194"/>
      <c r="S86" s="201"/>
      <c r="T86" s="201"/>
      <c r="U86" s="201"/>
      <c r="V86" s="201"/>
      <c r="W86" s="194"/>
      <c r="X86" s="194"/>
      <c r="Y86" s="194"/>
      <c r="Z86" s="194"/>
      <c r="AA86" s="194"/>
      <c r="AB86" s="194"/>
      <c r="AC86" s="194"/>
      <c r="AD86" s="194"/>
      <c r="AE86" s="194"/>
      <c r="AF86" s="194"/>
      <c r="AG86" s="194"/>
      <c r="AH86" s="194"/>
      <c r="AI86" s="194"/>
      <c r="AJ86" s="194"/>
      <c r="AK86" s="194"/>
      <c r="AL86" s="194"/>
    </row>
    <row r="87" spans="1:38">
      <c r="A87" s="231" t="s">
        <v>1515</v>
      </c>
      <c r="B87" s="184">
        <f>C87+'表九（2）'!B87</f>
        <v>0</v>
      </c>
      <c r="C87" s="184">
        <f t="shared" si="14"/>
        <v>0</v>
      </c>
      <c r="D87" s="194"/>
      <c r="E87" s="194"/>
      <c r="F87" s="194"/>
      <c r="G87" s="194"/>
      <c r="H87" s="194"/>
      <c r="I87" s="194"/>
      <c r="J87" s="201"/>
      <c r="K87" s="194"/>
      <c r="L87" s="201"/>
      <c r="M87" s="201"/>
      <c r="N87" s="201"/>
      <c r="O87" s="194"/>
      <c r="P87" s="194"/>
      <c r="Q87" s="194"/>
      <c r="R87" s="194"/>
      <c r="S87" s="201"/>
      <c r="T87" s="201"/>
      <c r="U87" s="201"/>
      <c r="V87" s="201"/>
      <c r="W87" s="194"/>
      <c r="X87" s="194"/>
      <c r="Y87" s="194"/>
      <c r="Z87" s="194"/>
      <c r="AA87" s="194"/>
      <c r="AB87" s="194"/>
      <c r="AC87" s="194"/>
      <c r="AD87" s="194"/>
      <c r="AE87" s="194"/>
      <c r="AF87" s="194"/>
      <c r="AG87" s="194"/>
      <c r="AH87" s="194"/>
      <c r="AI87" s="194"/>
      <c r="AJ87" s="194"/>
      <c r="AK87" s="194"/>
      <c r="AL87" s="194"/>
    </row>
    <row r="88" spans="1:38">
      <c r="A88" s="231" t="s">
        <v>1516</v>
      </c>
      <c r="B88" s="184">
        <f>C88+'表九（2）'!B88</f>
        <v>0</v>
      </c>
      <c r="C88" s="184">
        <f t="shared" si="14"/>
        <v>0</v>
      </c>
      <c r="D88" s="194"/>
      <c r="E88" s="194"/>
      <c r="F88" s="194"/>
      <c r="G88" s="194"/>
      <c r="H88" s="194"/>
      <c r="I88" s="194"/>
      <c r="J88" s="201"/>
      <c r="K88" s="194"/>
      <c r="L88" s="201"/>
      <c r="M88" s="201"/>
      <c r="N88" s="201"/>
      <c r="O88" s="194"/>
      <c r="P88" s="194"/>
      <c r="Q88" s="194"/>
      <c r="R88" s="194"/>
      <c r="S88" s="201"/>
      <c r="T88" s="201"/>
      <c r="U88" s="201"/>
      <c r="V88" s="201"/>
      <c r="W88" s="194"/>
      <c r="X88" s="194"/>
      <c r="Y88" s="194"/>
      <c r="Z88" s="194"/>
      <c r="AA88" s="194"/>
      <c r="AB88" s="194"/>
      <c r="AC88" s="194"/>
      <c r="AD88" s="194"/>
      <c r="AE88" s="194"/>
      <c r="AF88" s="194"/>
      <c r="AG88" s="194"/>
      <c r="AH88" s="194"/>
      <c r="AI88" s="194"/>
      <c r="AJ88" s="194"/>
      <c r="AK88" s="194"/>
      <c r="AL88" s="194"/>
    </row>
    <row r="89" spans="1:38">
      <c r="A89" s="231" t="s">
        <v>1517</v>
      </c>
      <c r="B89" s="184">
        <f>C89+'表九（2）'!B89</f>
        <v>0</v>
      </c>
      <c r="C89" s="184">
        <f t="shared" si="14"/>
        <v>0</v>
      </c>
      <c r="D89" s="194"/>
      <c r="E89" s="194"/>
      <c r="F89" s="194"/>
      <c r="G89" s="194"/>
      <c r="H89" s="194"/>
      <c r="I89" s="194"/>
      <c r="J89" s="201"/>
      <c r="K89" s="194"/>
      <c r="L89" s="201"/>
      <c r="M89" s="201"/>
      <c r="N89" s="201"/>
      <c r="O89" s="194"/>
      <c r="P89" s="194"/>
      <c r="Q89" s="194"/>
      <c r="R89" s="194"/>
      <c r="S89" s="201"/>
      <c r="T89" s="201"/>
      <c r="U89" s="201"/>
      <c r="V89" s="201"/>
      <c r="W89" s="194"/>
      <c r="X89" s="194"/>
      <c r="Y89" s="194"/>
      <c r="Z89" s="194"/>
      <c r="AA89" s="194"/>
      <c r="AB89" s="194"/>
      <c r="AC89" s="194"/>
      <c r="AD89" s="194"/>
      <c r="AE89" s="194"/>
      <c r="AF89" s="194"/>
      <c r="AG89" s="194"/>
      <c r="AH89" s="194"/>
      <c r="AI89" s="194"/>
      <c r="AJ89" s="194"/>
      <c r="AK89" s="194"/>
      <c r="AL89" s="194"/>
    </row>
    <row r="90" spans="1:38">
      <c r="A90" s="231" t="s">
        <v>1518</v>
      </c>
      <c r="B90" s="184">
        <f>C90+'表九（2）'!B90</f>
        <v>0</v>
      </c>
      <c r="C90" s="184">
        <f t="shared" si="14"/>
        <v>0</v>
      </c>
      <c r="D90" s="194"/>
      <c r="E90" s="194"/>
      <c r="F90" s="194"/>
      <c r="G90" s="194"/>
      <c r="H90" s="194"/>
      <c r="I90" s="194"/>
      <c r="J90" s="201"/>
      <c r="K90" s="194"/>
      <c r="L90" s="201"/>
      <c r="M90" s="201"/>
      <c r="N90" s="201"/>
      <c r="O90" s="194"/>
      <c r="P90" s="194"/>
      <c r="Q90" s="194"/>
      <c r="R90" s="194"/>
      <c r="S90" s="201"/>
      <c r="T90" s="201"/>
      <c r="U90" s="201"/>
      <c r="V90" s="201"/>
      <c r="W90" s="194"/>
      <c r="X90" s="194"/>
      <c r="Y90" s="194"/>
      <c r="Z90" s="194"/>
      <c r="AA90" s="194"/>
      <c r="AB90" s="194"/>
      <c r="AC90" s="194"/>
      <c r="AD90" s="194"/>
      <c r="AE90" s="194"/>
      <c r="AF90" s="194"/>
      <c r="AG90" s="194"/>
      <c r="AH90" s="194"/>
      <c r="AI90" s="194"/>
      <c r="AJ90" s="194"/>
      <c r="AK90" s="194"/>
      <c r="AL90" s="194"/>
    </row>
    <row r="91" spans="1:38">
      <c r="A91" s="231" t="s">
        <v>1519</v>
      </c>
      <c r="B91" s="184">
        <f>C91+'表九（2）'!B91</f>
        <v>0</v>
      </c>
      <c r="C91" s="184">
        <f t="shared" si="14"/>
        <v>0</v>
      </c>
      <c r="D91" s="194"/>
      <c r="E91" s="194"/>
      <c r="F91" s="194"/>
      <c r="G91" s="194"/>
      <c r="H91" s="194"/>
      <c r="I91" s="194"/>
      <c r="J91" s="201"/>
      <c r="K91" s="194"/>
      <c r="L91" s="201"/>
      <c r="M91" s="201"/>
      <c r="N91" s="201"/>
      <c r="O91" s="194"/>
      <c r="P91" s="194"/>
      <c r="Q91" s="194"/>
      <c r="R91" s="194"/>
      <c r="S91" s="201"/>
      <c r="T91" s="201"/>
      <c r="U91" s="201"/>
      <c r="V91" s="201"/>
      <c r="W91" s="194"/>
      <c r="X91" s="194"/>
      <c r="Y91" s="194"/>
      <c r="Z91" s="194"/>
      <c r="AA91" s="194"/>
      <c r="AB91" s="194"/>
      <c r="AC91" s="194"/>
      <c r="AD91" s="194"/>
      <c r="AE91" s="194"/>
      <c r="AF91" s="194"/>
      <c r="AG91" s="194"/>
      <c r="AH91" s="194"/>
      <c r="AI91" s="194"/>
      <c r="AJ91" s="194"/>
      <c r="AK91" s="194"/>
      <c r="AL91" s="194"/>
    </row>
    <row r="92" spans="1:38">
      <c r="A92" s="231" t="s">
        <v>1520</v>
      </c>
      <c r="B92" s="184">
        <f>C92+'表九（2）'!B92</f>
        <v>0</v>
      </c>
      <c r="C92" s="184">
        <f t="shared" si="14"/>
        <v>0</v>
      </c>
      <c r="D92" s="194"/>
      <c r="E92" s="194"/>
      <c r="F92" s="194"/>
      <c r="G92" s="194"/>
      <c r="H92" s="194"/>
      <c r="I92" s="194"/>
      <c r="J92" s="201"/>
      <c r="K92" s="194"/>
      <c r="L92" s="201"/>
      <c r="M92" s="201"/>
      <c r="N92" s="201"/>
      <c r="O92" s="194"/>
      <c r="P92" s="194"/>
      <c r="Q92" s="194"/>
      <c r="R92" s="194"/>
      <c r="S92" s="201"/>
      <c r="T92" s="201"/>
      <c r="U92" s="201"/>
      <c r="V92" s="201"/>
      <c r="W92" s="194"/>
      <c r="X92" s="194"/>
      <c r="Y92" s="194"/>
      <c r="Z92" s="194"/>
      <c r="AA92" s="194"/>
      <c r="AB92" s="194"/>
      <c r="AC92" s="194"/>
      <c r="AD92" s="194"/>
      <c r="AE92" s="194"/>
      <c r="AF92" s="194"/>
      <c r="AG92" s="194"/>
      <c r="AH92" s="194"/>
      <c r="AI92" s="194"/>
      <c r="AJ92" s="194"/>
      <c r="AK92" s="194"/>
      <c r="AL92" s="194"/>
    </row>
    <row r="93" spans="1:38">
      <c r="A93" s="231" t="s">
        <v>1521</v>
      </c>
      <c r="B93" s="184">
        <f>C93+'表九（2）'!B93</f>
        <v>0</v>
      </c>
      <c r="C93" s="184">
        <f t="shared" si="14"/>
        <v>0</v>
      </c>
      <c r="D93" s="194"/>
      <c r="E93" s="194"/>
      <c r="F93" s="194"/>
      <c r="G93" s="194"/>
      <c r="H93" s="194"/>
      <c r="I93" s="194"/>
      <c r="J93" s="201"/>
      <c r="K93" s="194"/>
      <c r="L93" s="201"/>
      <c r="M93" s="201"/>
      <c r="N93" s="201"/>
      <c r="O93" s="194"/>
      <c r="P93" s="194"/>
      <c r="Q93" s="194"/>
      <c r="R93" s="194"/>
      <c r="S93" s="201"/>
      <c r="T93" s="201"/>
      <c r="U93" s="201"/>
      <c r="V93" s="201"/>
      <c r="W93" s="194"/>
      <c r="X93" s="194"/>
      <c r="Y93" s="194"/>
      <c r="Z93" s="194"/>
      <c r="AA93" s="194"/>
      <c r="AB93" s="194"/>
      <c r="AC93" s="194"/>
      <c r="AD93" s="194"/>
      <c r="AE93" s="194"/>
      <c r="AF93" s="194"/>
      <c r="AG93" s="194"/>
      <c r="AH93" s="194"/>
      <c r="AI93" s="194"/>
      <c r="AJ93" s="194"/>
      <c r="AK93" s="194"/>
      <c r="AL93" s="194"/>
    </row>
    <row r="94" spans="1:38">
      <c r="A94" s="231" t="s">
        <v>1522</v>
      </c>
      <c r="B94" s="184">
        <f>C94+'表九（2）'!B94</f>
        <v>0</v>
      </c>
      <c r="C94" s="184">
        <f t="shared" si="14"/>
        <v>0</v>
      </c>
      <c r="D94" s="194"/>
      <c r="E94" s="194"/>
      <c r="F94" s="194"/>
      <c r="G94" s="194"/>
      <c r="H94" s="194"/>
      <c r="I94" s="194"/>
      <c r="J94" s="201"/>
      <c r="K94" s="194"/>
      <c r="L94" s="201"/>
      <c r="M94" s="201"/>
      <c r="N94" s="201"/>
      <c r="O94" s="194"/>
      <c r="P94" s="194"/>
      <c r="Q94" s="194"/>
      <c r="R94" s="194"/>
      <c r="S94" s="201"/>
      <c r="T94" s="201"/>
      <c r="U94" s="201"/>
      <c r="V94" s="201"/>
      <c r="W94" s="194"/>
      <c r="X94" s="194"/>
      <c r="Y94" s="194"/>
      <c r="Z94" s="194"/>
      <c r="AA94" s="194"/>
      <c r="AB94" s="194"/>
      <c r="AC94" s="194"/>
      <c r="AD94" s="194"/>
      <c r="AE94" s="194"/>
      <c r="AF94" s="194"/>
      <c r="AG94" s="194"/>
      <c r="AH94" s="194"/>
      <c r="AI94" s="194"/>
      <c r="AJ94" s="194"/>
      <c r="AK94" s="194"/>
      <c r="AL94" s="194"/>
    </row>
    <row r="95" ht="14.25" spans="1:38">
      <c r="A95" s="218" t="s">
        <v>1523</v>
      </c>
      <c r="B95" s="184">
        <f>C95+'表九（2）'!B95</f>
        <v>0</v>
      </c>
      <c r="C95" s="184">
        <f>C96+C97</f>
        <v>0</v>
      </c>
      <c r="D95" s="184">
        <f t="shared" ref="D95:AL95" si="18">D96+D97</f>
        <v>0</v>
      </c>
      <c r="E95" s="184">
        <f t="shared" si="18"/>
        <v>0</v>
      </c>
      <c r="F95" s="184">
        <f t="shared" si="18"/>
        <v>0</v>
      </c>
      <c r="G95" s="184">
        <f t="shared" si="18"/>
        <v>0</v>
      </c>
      <c r="H95" s="184">
        <f t="shared" si="18"/>
        <v>0</v>
      </c>
      <c r="I95" s="184">
        <f t="shared" si="18"/>
        <v>0</v>
      </c>
      <c r="J95" s="184">
        <f t="shared" si="18"/>
        <v>0</v>
      </c>
      <c r="K95" s="184">
        <f t="shared" si="18"/>
        <v>0</v>
      </c>
      <c r="L95" s="184">
        <f t="shared" si="18"/>
        <v>0</v>
      </c>
      <c r="M95" s="184">
        <f t="shared" si="18"/>
        <v>0</v>
      </c>
      <c r="N95" s="184">
        <f t="shared" si="18"/>
        <v>0</v>
      </c>
      <c r="O95" s="184">
        <f t="shared" si="18"/>
        <v>0</v>
      </c>
      <c r="P95" s="184">
        <f t="shared" si="18"/>
        <v>0</v>
      </c>
      <c r="Q95" s="184">
        <f t="shared" si="18"/>
        <v>0</v>
      </c>
      <c r="R95" s="184">
        <f t="shared" si="18"/>
        <v>0</v>
      </c>
      <c r="S95" s="184">
        <f t="shared" si="18"/>
        <v>0</v>
      </c>
      <c r="T95" s="184">
        <f t="shared" si="18"/>
        <v>0</v>
      </c>
      <c r="U95" s="184">
        <f t="shared" si="18"/>
        <v>0</v>
      </c>
      <c r="V95" s="184">
        <f t="shared" si="18"/>
        <v>0</v>
      </c>
      <c r="W95" s="184">
        <f t="shared" si="18"/>
        <v>0</v>
      </c>
      <c r="X95" s="184">
        <f t="shared" si="18"/>
        <v>0</v>
      </c>
      <c r="Y95" s="184">
        <f t="shared" si="18"/>
        <v>0</v>
      </c>
      <c r="Z95" s="184">
        <f t="shared" si="18"/>
        <v>0</v>
      </c>
      <c r="AA95" s="184">
        <f t="shared" si="18"/>
        <v>0</v>
      </c>
      <c r="AB95" s="184">
        <f t="shared" si="18"/>
        <v>0</v>
      </c>
      <c r="AC95" s="184">
        <f t="shared" si="18"/>
        <v>0</v>
      </c>
      <c r="AD95" s="184">
        <f t="shared" si="18"/>
        <v>0</v>
      </c>
      <c r="AE95" s="184">
        <f t="shared" si="18"/>
        <v>0</v>
      </c>
      <c r="AF95" s="184">
        <f t="shared" si="18"/>
        <v>0</v>
      </c>
      <c r="AG95" s="184">
        <f t="shared" si="18"/>
        <v>0</v>
      </c>
      <c r="AH95" s="184">
        <f t="shared" si="18"/>
        <v>0</v>
      </c>
      <c r="AI95" s="184">
        <f t="shared" si="18"/>
        <v>0</v>
      </c>
      <c r="AJ95" s="184">
        <f t="shared" si="18"/>
        <v>0</v>
      </c>
      <c r="AK95" s="184">
        <f t="shared" si="18"/>
        <v>0</v>
      </c>
      <c r="AL95" s="184">
        <f t="shared" si="18"/>
        <v>0</v>
      </c>
    </row>
    <row r="96" spans="1:38">
      <c r="A96" s="219" t="s">
        <v>1524</v>
      </c>
      <c r="B96" s="184">
        <f>C96+'表九（2）'!B96</f>
        <v>0</v>
      </c>
      <c r="C96" s="184">
        <f t="shared" si="14"/>
        <v>0</v>
      </c>
      <c r="D96" s="194"/>
      <c r="E96" s="194"/>
      <c r="F96" s="194"/>
      <c r="G96" s="194"/>
      <c r="H96" s="194"/>
      <c r="I96" s="194"/>
      <c r="J96" s="201"/>
      <c r="K96" s="194"/>
      <c r="L96" s="201"/>
      <c r="M96" s="201"/>
      <c r="N96" s="201"/>
      <c r="O96" s="194"/>
      <c r="P96" s="194"/>
      <c r="Q96" s="194"/>
      <c r="R96" s="194"/>
      <c r="S96" s="201"/>
      <c r="T96" s="201"/>
      <c r="U96" s="201"/>
      <c r="V96" s="201"/>
      <c r="W96" s="194"/>
      <c r="X96" s="194"/>
      <c r="Y96" s="194"/>
      <c r="Z96" s="194"/>
      <c r="AA96" s="194"/>
      <c r="AB96" s="194"/>
      <c r="AC96" s="194"/>
      <c r="AD96" s="194"/>
      <c r="AE96" s="194"/>
      <c r="AF96" s="194"/>
      <c r="AG96" s="194"/>
      <c r="AH96" s="194"/>
      <c r="AI96" s="194"/>
      <c r="AJ96" s="194"/>
      <c r="AK96" s="194"/>
      <c r="AL96" s="194"/>
    </row>
    <row r="97" ht="14.25" spans="1:38">
      <c r="A97" s="220" t="s">
        <v>1525</v>
      </c>
      <c r="B97" s="184">
        <f>C97+'表九（2）'!B97</f>
        <v>0</v>
      </c>
      <c r="C97" s="184">
        <f>SUM(C98:C101)</f>
        <v>0</v>
      </c>
      <c r="D97" s="184">
        <f t="shared" ref="D97:AL97" si="19">SUM(D98:D101)</f>
        <v>0</v>
      </c>
      <c r="E97" s="184">
        <f t="shared" si="19"/>
        <v>0</v>
      </c>
      <c r="F97" s="184">
        <f t="shared" si="19"/>
        <v>0</v>
      </c>
      <c r="G97" s="184">
        <f t="shared" si="19"/>
        <v>0</v>
      </c>
      <c r="H97" s="184">
        <f t="shared" si="19"/>
        <v>0</v>
      </c>
      <c r="I97" s="184">
        <f t="shared" si="19"/>
        <v>0</v>
      </c>
      <c r="J97" s="184">
        <f t="shared" si="19"/>
        <v>0</v>
      </c>
      <c r="K97" s="184">
        <f t="shared" si="19"/>
        <v>0</v>
      </c>
      <c r="L97" s="184">
        <f t="shared" si="19"/>
        <v>0</v>
      </c>
      <c r="M97" s="184">
        <f t="shared" si="19"/>
        <v>0</v>
      </c>
      <c r="N97" s="184">
        <f t="shared" si="19"/>
        <v>0</v>
      </c>
      <c r="O97" s="184">
        <f t="shared" si="19"/>
        <v>0</v>
      </c>
      <c r="P97" s="184">
        <f t="shared" si="19"/>
        <v>0</v>
      </c>
      <c r="Q97" s="184">
        <f t="shared" si="19"/>
        <v>0</v>
      </c>
      <c r="R97" s="184">
        <f t="shared" si="19"/>
        <v>0</v>
      </c>
      <c r="S97" s="184">
        <f t="shared" si="19"/>
        <v>0</v>
      </c>
      <c r="T97" s="184">
        <f t="shared" si="19"/>
        <v>0</v>
      </c>
      <c r="U97" s="184">
        <f t="shared" si="19"/>
        <v>0</v>
      </c>
      <c r="V97" s="184">
        <f t="shared" si="19"/>
        <v>0</v>
      </c>
      <c r="W97" s="184">
        <f t="shared" si="19"/>
        <v>0</v>
      </c>
      <c r="X97" s="184">
        <f t="shared" si="19"/>
        <v>0</v>
      </c>
      <c r="Y97" s="184">
        <f t="shared" si="19"/>
        <v>0</v>
      </c>
      <c r="Z97" s="184">
        <f t="shared" si="19"/>
        <v>0</v>
      </c>
      <c r="AA97" s="184">
        <f t="shared" si="19"/>
        <v>0</v>
      </c>
      <c r="AB97" s="184">
        <f t="shared" si="19"/>
        <v>0</v>
      </c>
      <c r="AC97" s="184">
        <f t="shared" si="19"/>
        <v>0</v>
      </c>
      <c r="AD97" s="184">
        <f t="shared" si="19"/>
        <v>0</v>
      </c>
      <c r="AE97" s="184">
        <f t="shared" si="19"/>
        <v>0</v>
      </c>
      <c r="AF97" s="184">
        <f t="shared" si="19"/>
        <v>0</v>
      </c>
      <c r="AG97" s="184">
        <f t="shared" si="19"/>
        <v>0</v>
      </c>
      <c r="AH97" s="184">
        <f t="shared" si="19"/>
        <v>0</v>
      </c>
      <c r="AI97" s="184">
        <f t="shared" si="19"/>
        <v>0</v>
      </c>
      <c r="AJ97" s="184">
        <f t="shared" si="19"/>
        <v>0</v>
      </c>
      <c r="AK97" s="184">
        <f t="shared" si="19"/>
        <v>0</v>
      </c>
      <c r="AL97" s="184">
        <f t="shared" si="19"/>
        <v>0</v>
      </c>
    </row>
    <row r="98" spans="1:38">
      <c r="A98" s="219" t="s">
        <v>1526</v>
      </c>
      <c r="B98" s="184">
        <f>C98+'表九（2）'!B98</f>
        <v>0</v>
      </c>
      <c r="C98" s="184">
        <f t="shared" si="14"/>
        <v>0</v>
      </c>
      <c r="D98" s="194"/>
      <c r="E98" s="194"/>
      <c r="F98" s="194"/>
      <c r="G98" s="194"/>
      <c r="H98" s="194"/>
      <c r="I98" s="194"/>
      <c r="J98" s="201"/>
      <c r="K98" s="194"/>
      <c r="L98" s="201"/>
      <c r="M98" s="201"/>
      <c r="N98" s="201"/>
      <c r="O98" s="194"/>
      <c r="P98" s="194"/>
      <c r="Q98" s="194"/>
      <c r="R98" s="194"/>
      <c r="S98" s="201"/>
      <c r="T98" s="201"/>
      <c r="U98" s="201"/>
      <c r="V98" s="201"/>
      <c r="W98" s="194"/>
      <c r="X98" s="194"/>
      <c r="Y98" s="194"/>
      <c r="Z98" s="194"/>
      <c r="AA98" s="194"/>
      <c r="AB98" s="194"/>
      <c r="AC98" s="194"/>
      <c r="AD98" s="194"/>
      <c r="AE98" s="194"/>
      <c r="AF98" s="194"/>
      <c r="AG98" s="194"/>
      <c r="AH98" s="194"/>
      <c r="AI98" s="194"/>
      <c r="AJ98" s="194"/>
      <c r="AK98" s="194"/>
      <c r="AL98" s="194"/>
    </row>
    <row r="99" spans="1:38">
      <c r="A99" s="219" t="s">
        <v>1527</v>
      </c>
      <c r="B99" s="184">
        <f>C99+'表九（2）'!B99</f>
        <v>0</v>
      </c>
      <c r="C99" s="184">
        <f t="shared" si="14"/>
        <v>0</v>
      </c>
      <c r="D99" s="194"/>
      <c r="E99" s="194"/>
      <c r="F99" s="194"/>
      <c r="G99" s="194"/>
      <c r="H99" s="194"/>
      <c r="I99" s="194"/>
      <c r="J99" s="201"/>
      <c r="K99" s="194"/>
      <c r="L99" s="201"/>
      <c r="M99" s="201"/>
      <c r="N99" s="201"/>
      <c r="O99" s="194"/>
      <c r="P99" s="194"/>
      <c r="Q99" s="194"/>
      <c r="R99" s="194"/>
      <c r="S99" s="201"/>
      <c r="T99" s="201"/>
      <c r="U99" s="201"/>
      <c r="V99" s="201"/>
      <c r="W99" s="194"/>
      <c r="X99" s="194"/>
      <c r="Y99" s="194"/>
      <c r="Z99" s="194"/>
      <c r="AA99" s="194"/>
      <c r="AB99" s="194"/>
      <c r="AC99" s="194"/>
      <c r="AD99" s="194"/>
      <c r="AE99" s="194"/>
      <c r="AF99" s="194"/>
      <c r="AG99" s="194"/>
      <c r="AH99" s="194"/>
      <c r="AI99" s="194"/>
      <c r="AJ99" s="194"/>
      <c r="AK99" s="194"/>
      <c r="AL99" s="194"/>
    </row>
    <row r="100" spans="1:38">
      <c r="A100" s="219" t="s">
        <v>1528</v>
      </c>
      <c r="B100" s="184">
        <f>C100+'表九（2）'!B100</f>
        <v>0</v>
      </c>
      <c r="C100" s="184">
        <f t="shared" si="14"/>
        <v>0</v>
      </c>
      <c r="D100" s="194"/>
      <c r="E100" s="194"/>
      <c r="F100" s="194"/>
      <c r="G100" s="194"/>
      <c r="H100" s="194"/>
      <c r="I100" s="194"/>
      <c r="J100" s="201"/>
      <c r="K100" s="194"/>
      <c r="L100" s="201"/>
      <c r="M100" s="201"/>
      <c r="N100" s="201"/>
      <c r="O100" s="194"/>
      <c r="P100" s="194"/>
      <c r="Q100" s="194"/>
      <c r="R100" s="194"/>
      <c r="S100" s="201"/>
      <c r="T100" s="201"/>
      <c r="U100" s="201"/>
      <c r="V100" s="201"/>
      <c r="W100" s="194"/>
      <c r="X100" s="194"/>
      <c r="Y100" s="194"/>
      <c r="Z100" s="194"/>
      <c r="AA100" s="194"/>
      <c r="AB100" s="194"/>
      <c r="AC100" s="194"/>
      <c r="AD100" s="194"/>
      <c r="AE100" s="194"/>
      <c r="AF100" s="194"/>
      <c r="AG100" s="194"/>
      <c r="AH100" s="194"/>
      <c r="AI100" s="194"/>
      <c r="AJ100" s="194"/>
      <c r="AK100" s="194"/>
      <c r="AL100" s="194"/>
    </row>
    <row r="101" spans="1:38">
      <c r="A101" s="219" t="s">
        <v>1529</v>
      </c>
      <c r="B101" s="184">
        <f>C101+'表九（2）'!B101</f>
        <v>0</v>
      </c>
      <c r="C101" s="184">
        <f t="shared" si="14"/>
        <v>0</v>
      </c>
      <c r="D101" s="194"/>
      <c r="E101" s="194"/>
      <c r="F101" s="194"/>
      <c r="G101" s="194"/>
      <c r="H101" s="194"/>
      <c r="I101" s="194"/>
      <c r="J101" s="201"/>
      <c r="K101" s="194"/>
      <c r="L101" s="201"/>
      <c r="M101" s="201"/>
      <c r="N101" s="201"/>
      <c r="O101" s="194"/>
      <c r="P101" s="194"/>
      <c r="Q101" s="194"/>
      <c r="R101" s="194"/>
      <c r="S101" s="201"/>
      <c r="T101" s="201"/>
      <c r="U101" s="201"/>
      <c r="V101" s="201"/>
      <c r="W101" s="194"/>
      <c r="X101" s="194"/>
      <c r="Y101" s="194"/>
      <c r="Z101" s="194"/>
      <c r="AA101" s="194"/>
      <c r="AB101" s="194"/>
      <c r="AC101" s="194"/>
      <c r="AD101" s="194"/>
      <c r="AE101" s="194"/>
      <c r="AF101" s="194"/>
      <c r="AG101" s="194"/>
      <c r="AH101" s="194"/>
      <c r="AI101" s="194"/>
      <c r="AJ101" s="194"/>
      <c r="AK101" s="194"/>
      <c r="AL101" s="194"/>
    </row>
    <row r="102" ht="14.25" spans="1:38">
      <c r="A102" s="218" t="s">
        <v>1530</v>
      </c>
      <c r="B102" s="184">
        <f>C102+'表九（2）'!B102</f>
        <v>0</v>
      </c>
      <c r="C102" s="184">
        <f>C103+C104</f>
        <v>0</v>
      </c>
      <c r="D102" s="184">
        <f t="shared" ref="D102:AL102" si="20">D103+D104</f>
        <v>0</v>
      </c>
      <c r="E102" s="184">
        <f t="shared" si="20"/>
        <v>0</v>
      </c>
      <c r="F102" s="184">
        <f t="shared" si="20"/>
        <v>0</v>
      </c>
      <c r="G102" s="184">
        <f t="shared" si="20"/>
        <v>0</v>
      </c>
      <c r="H102" s="184">
        <f t="shared" si="20"/>
        <v>0</v>
      </c>
      <c r="I102" s="184">
        <f t="shared" si="20"/>
        <v>0</v>
      </c>
      <c r="J102" s="184">
        <f t="shared" si="20"/>
        <v>0</v>
      </c>
      <c r="K102" s="184">
        <f t="shared" si="20"/>
        <v>0</v>
      </c>
      <c r="L102" s="184">
        <f t="shared" si="20"/>
        <v>0</v>
      </c>
      <c r="M102" s="184">
        <f t="shared" si="20"/>
        <v>0</v>
      </c>
      <c r="N102" s="184">
        <f t="shared" si="20"/>
        <v>0</v>
      </c>
      <c r="O102" s="184">
        <f t="shared" si="20"/>
        <v>0</v>
      </c>
      <c r="P102" s="184">
        <f t="shared" si="20"/>
        <v>0</v>
      </c>
      <c r="Q102" s="184">
        <f t="shared" si="20"/>
        <v>0</v>
      </c>
      <c r="R102" s="184">
        <f t="shared" si="20"/>
        <v>0</v>
      </c>
      <c r="S102" s="184">
        <f t="shared" si="20"/>
        <v>0</v>
      </c>
      <c r="T102" s="184">
        <f t="shared" si="20"/>
        <v>0</v>
      </c>
      <c r="U102" s="184">
        <f t="shared" si="20"/>
        <v>0</v>
      </c>
      <c r="V102" s="184">
        <f t="shared" si="20"/>
        <v>0</v>
      </c>
      <c r="W102" s="184">
        <f t="shared" si="20"/>
        <v>0</v>
      </c>
      <c r="X102" s="184">
        <f t="shared" si="20"/>
        <v>0</v>
      </c>
      <c r="Y102" s="184">
        <f t="shared" si="20"/>
        <v>0</v>
      </c>
      <c r="Z102" s="184">
        <f t="shared" si="20"/>
        <v>0</v>
      </c>
      <c r="AA102" s="184">
        <f t="shared" si="20"/>
        <v>0</v>
      </c>
      <c r="AB102" s="184">
        <f t="shared" si="20"/>
        <v>0</v>
      </c>
      <c r="AC102" s="184">
        <f t="shared" si="20"/>
        <v>0</v>
      </c>
      <c r="AD102" s="184">
        <f t="shared" si="20"/>
        <v>0</v>
      </c>
      <c r="AE102" s="184">
        <f t="shared" si="20"/>
        <v>0</v>
      </c>
      <c r="AF102" s="184">
        <f t="shared" si="20"/>
        <v>0</v>
      </c>
      <c r="AG102" s="184">
        <f t="shared" si="20"/>
        <v>0</v>
      </c>
      <c r="AH102" s="184">
        <f t="shared" si="20"/>
        <v>0</v>
      </c>
      <c r="AI102" s="184">
        <f t="shared" si="20"/>
        <v>0</v>
      </c>
      <c r="AJ102" s="184">
        <f t="shared" si="20"/>
        <v>0</v>
      </c>
      <c r="AK102" s="184">
        <f t="shared" si="20"/>
        <v>0</v>
      </c>
      <c r="AL102" s="184">
        <f t="shared" si="20"/>
        <v>0</v>
      </c>
    </row>
    <row r="103" spans="1:38">
      <c r="A103" s="219" t="s">
        <v>1531</v>
      </c>
      <c r="B103" s="184">
        <f>C103+'表九（2）'!B103</f>
        <v>0</v>
      </c>
      <c r="C103" s="184">
        <f t="shared" si="14"/>
        <v>0</v>
      </c>
      <c r="D103" s="194"/>
      <c r="E103" s="194"/>
      <c r="F103" s="194"/>
      <c r="G103" s="194"/>
      <c r="H103" s="194"/>
      <c r="I103" s="194"/>
      <c r="J103" s="201"/>
      <c r="K103" s="194"/>
      <c r="L103" s="201"/>
      <c r="M103" s="201"/>
      <c r="N103" s="201"/>
      <c r="O103" s="194"/>
      <c r="P103" s="194"/>
      <c r="Q103" s="194"/>
      <c r="R103" s="194"/>
      <c r="S103" s="201"/>
      <c r="T103" s="201"/>
      <c r="U103" s="201"/>
      <c r="V103" s="201"/>
      <c r="W103" s="194"/>
      <c r="X103" s="194"/>
      <c r="Y103" s="194"/>
      <c r="Z103" s="194"/>
      <c r="AA103" s="194"/>
      <c r="AB103" s="194"/>
      <c r="AC103" s="194"/>
      <c r="AD103" s="194"/>
      <c r="AE103" s="194"/>
      <c r="AF103" s="194"/>
      <c r="AG103" s="194"/>
      <c r="AH103" s="194"/>
      <c r="AI103" s="194"/>
      <c r="AJ103" s="194"/>
      <c r="AK103" s="194"/>
      <c r="AL103" s="194"/>
    </row>
    <row r="104" ht="14.25" spans="1:38">
      <c r="A104" s="220" t="s">
        <v>1532</v>
      </c>
      <c r="B104" s="184">
        <f>C104+'表九（2）'!B104</f>
        <v>0</v>
      </c>
      <c r="C104" s="184">
        <f>SUM(C105:C110)</f>
        <v>0</v>
      </c>
      <c r="D104" s="184">
        <f t="shared" ref="D104:AL104" si="21">SUM(D105:D110)</f>
        <v>0</v>
      </c>
      <c r="E104" s="184">
        <f t="shared" si="21"/>
        <v>0</v>
      </c>
      <c r="F104" s="184">
        <f t="shared" si="21"/>
        <v>0</v>
      </c>
      <c r="G104" s="184">
        <f t="shared" si="21"/>
        <v>0</v>
      </c>
      <c r="H104" s="184">
        <f t="shared" si="21"/>
        <v>0</v>
      </c>
      <c r="I104" s="184">
        <f t="shared" si="21"/>
        <v>0</v>
      </c>
      <c r="J104" s="184">
        <f t="shared" si="21"/>
        <v>0</v>
      </c>
      <c r="K104" s="184">
        <f t="shared" si="21"/>
        <v>0</v>
      </c>
      <c r="L104" s="184">
        <f t="shared" si="21"/>
        <v>0</v>
      </c>
      <c r="M104" s="184">
        <f t="shared" si="21"/>
        <v>0</v>
      </c>
      <c r="N104" s="184">
        <f t="shared" si="21"/>
        <v>0</v>
      </c>
      <c r="O104" s="184">
        <f t="shared" si="21"/>
        <v>0</v>
      </c>
      <c r="P104" s="184">
        <f t="shared" si="21"/>
        <v>0</v>
      </c>
      <c r="Q104" s="184">
        <f t="shared" si="21"/>
        <v>0</v>
      </c>
      <c r="R104" s="184">
        <f t="shared" si="21"/>
        <v>0</v>
      </c>
      <c r="S104" s="184">
        <f t="shared" si="21"/>
        <v>0</v>
      </c>
      <c r="T104" s="184">
        <f t="shared" si="21"/>
        <v>0</v>
      </c>
      <c r="U104" s="184">
        <f t="shared" si="21"/>
        <v>0</v>
      </c>
      <c r="V104" s="184">
        <f t="shared" si="21"/>
        <v>0</v>
      </c>
      <c r="W104" s="184">
        <f t="shared" si="21"/>
        <v>0</v>
      </c>
      <c r="X104" s="184">
        <f t="shared" si="21"/>
        <v>0</v>
      </c>
      <c r="Y104" s="184">
        <f t="shared" si="21"/>
        <v>0</v>
      </c>
      <c r="Z104" s="184">
        <f t="shared" si="21"/>
        <v>0</v>
      </c>
      <c r="AA104" s="184">
        <f t="shared" si="21"/>
        <v>0</v>
      </c>
      <c r="AB104" s="184">
        <f t="shared" si="21"/>
        <v>0</v>
      </c>
      <c r="AC104" s="184">
        <f t="shared" si="21"/>
        <v>0</v>
      </c>
      <c r="AD104" s="184">
        <f t="shared" si="21"/>
        <v>0</v>
      </c>
      <c r="AE104" s="184">
        <f t="shared" si="21"/>
        <v>0</v>
      </c>
      <c r="AF104" s="184">
        <f t="shared" si="21"/>
        <v>0</v>
      </c>
      <c r="AG104" s="184">
        <f t="shared" si="21"/>
        <v>0</v>
      </c>
      <c r="AH104" s="184">
        <f t="shared" si="21"/>
        <v>0</v>
      </c>
      <c r="AI104" s="184">
        <f t="shared" si="21"/>
        <v>0</v>
      </c>
      <c r="AJ104" s="184">
        <f t="shared" si="21"/>
        <v>0</v>
      </c>
      <c r="AK104" s="184">
        <f t="shared" si="21"/>
        <v>0</v>
      </c>
      <c r="AL104" s="184">
        <f t="shared" si="21"/>
        <v>0</v>
      </c>
    </row>
    <row r="105" spans="1:38">
      <c r="A105" s="219" t="s">
        <v>1533</v>
      </c>
      <c r="B105" s="184">
        <f>C105+'表九（2）'!B105</f>
        <v>0</v>
      </c>
      <c r="C105" s="184">
        <f t="shared" si="14"/>
        <v>0</v>
      </c>
      <c r="D105" s="194"/>
      <c r="E105" s="194"/>
      <c r="F105" s="194"/>
      <c r="G105" s="194"/>
      <c r="H105" s="194"/>
      <c r="I105" s="194"/>
      <c r="J105" s="201"/>
      <c r="K105" s="194"/>
      <c r="L105" s="201"/>
      <c r="M105" s="201"/>
      <c r="N105" s="201"/>
      <c r="O105" s="194"/>
      <c r="P105" s="194"/>
      <c r="Q105" s="194"/>
      <c r="R105" s="194"/>
      <c r="S105" s="201"/>
      <c r="T105" s="201"/>
      <c r="U105" s="201"/>
      <c r="V105" s="201"/>
      <c r="W105" s="194"/>
      <c r="X105" s="194"/>
      <c r="Y105" s="194"/>
      <c r="Z105" s="194"/>
      <c r="AA105" s="194"/>
      <c r="AB105" s="194"/>
      <c r="AC105" s="194"/>
      <c r="AD105" s="194"/>
      <c r="AE105" s="194"/>
      <c r="AF105" s="194"/>
      <c r="AG105" s="194"/>
      <c r="AH105" s="194"/>
      <c r="AI105" s="194"/>
      <c r="AJ105" s="194"/>
      <c r="AK105" s="194"/>
      <c r="AL105" s="194"/>
    </row>
    <row r="106" spans="1:38">
      <c r="A106" s="219" t="s">
        <v>1534</v>
      </c>
      <c r="B106" s="184">
        <f>C106+'表九（2）'!B106</f>
        <v>0</v>
      </c>
      <c r="C106" s="184">
        <f t="shared" si="14"/>
        <v>0</v>
      </c>
      <c r="D106" s="194"/>
      <c r="E106" s="194"/>
      <c r="F106" s="194"/>
      <c r="G106" s="194"/>
      <c r="H106" s="194"/>
      <c r="I106" s="194"/>
      <c r="J106" s="201"/>
      <c r="K106" s="194"/>
      <c r="L106" s="201"/>
      <c r="M106" s="201"/>
      <c r="N106" s="201"/>
      <c r="O106" s="194"/>
      <c r="P106" s="194"/>
      <c r="Q106" s="194"/>
      <c r="R106" s="194"/>
      <c r="S106" s="201"/>
      <c r="T106" s="201"/>
      <c r="U106" s="201"/>
      <c r="V106" s="201"/>
      <c r="W106" s="194"/>
      <c r="X106" s="194"/>
      <c r="Y106" s="194"/>
      <c r="Z106" s="194"/>
      <c r="AA106" s="194"/>
      <c r="AB106" s="194"/>
      <c r="AC106" s="194"/>
      <c r="AD106" s="194"/>
      <c r="AE106" s="194"/>
      <c r="AF106" s="194"/>
      <c r="AG106" s="194"/>
      <c r="AH106" s="194"/>
      <c r="AI106" s="194"/>
      <c r="AJ106" s="194"/>
      <c r="AK106" s="194"/>
      <c r="AL106" s="194"/>
    </row>
    <row r="107" spans="1:38">
      <c r="A107" s="219" t="s">
        <v>1535</v>
      </c>
      <c r="B107" s="184">
        <f>C107+'表九（2）'!B107</f>
        <v>0</v>
      </c>
      <c r="C107" s="184">
        <f t="shared" si="14"/>
        <v>0</v>
      </c>
      <c r="D107" s="194"/>
      <c r="E107" s="194"/>
      <c r="F107" s="194"/>
      <c r="G107" s="194"/>
      <c r="H107" s="194"/>
      <c r="I107" s="194"/>
      <c r="J107" s="201"/>
      <c r="K107" s="194"/>
      <c r="L107" s="201"/>
      <c r="M107" s="201"/>
      <c r="N107" s="201"/>
      <c r="O107" s="194"/>
      <c r="P107" s="194"/>
      <c r="Q107" s="194"/>
      <c r="R107" s="194"/>
      <c r="S107" s="201"/>
      <c r="T107" s="201"/>
      <c r="U107" s="201"/>
      <c r="V107" s="201"/>
      <c r="W107" s="194"/>
      <c r="X107" s="194"/>
      <c r="Y107" s="194"/>
      <c r="Z107" s="194"/>
      <c r="AA107" s="194"/>
      <c r="AB107" s="194"/>
      <c r="AC107" s="194"/>
      <c r="AD107" s="194"/>
      <c r="AE107" s="194"/>
      <c r="AF107" s="194"/>
      <c r="AG107" s="194"/>
      <c r="AH107" s="194"/>
      <c r="AI107" s="194"/>
      <c r="AJ107" s="194"/>
      <c r="AK107" s="194"/>
      <c r="AL107" s="194"/>
    </row>
    <row r="108" spans="1:38">
      <c r="A108" s="219" t="s">
        <v>1536</v>
      </c>
      <c r="B108" s="184">
        <f>C108+'表九（2）'!B108</f>
        <v>0</v>
      </c>
      <c r="C108" s="184">
        <f t="shared" si="14"/>
        <v>0</v>
      </c>
      <c r="D108" s="194"/>
      <c r="E108" s="194"/>
      <c r="F108" s="194"/>
      <c r="G108" s="194"/>
      <c r="H108" s="194"/>
      <c r="I108" s="194"/>
      <c r="J108" s="201"/>
      <c r="K108" s="194"/>
      <c r="L108" s="201"/>
      <c r="M108" s="201"/>
      <c r="N108" s="201"/>
      <c r="O108" s="194"/>
      <c r="P108" s="194"/>
      <c r="Q108" s="194"/>
      <c r="R108" s="194"/>
      <c r="S108" s="201"/>
      <c r="T108" s="201"/>
      <c r="U108" s="201"/>
      <c r="V108" s="201"/>
      <c r="W108" s="194"/>
      <c r="X108" s="194"/>
      <c r="Y108" s="194"/>
      <c r="Z108" s="194"/>
      <c r="AA108" s="194"/>
      <c r="AB108" s="194"/>
      <c r="AC108" s="194"/>
      <c r="AD108" s="194"/>
      <c r="AE108" s="194"/>
      <c r="AF108" s="194"/>
      <c r="AG108" s="194"/>
      <c r="AH108" s="194"/>
      <c r="AI108" s="194"/>
      <c r="AJ108" s="194"/>
      <c r="AK108" s="194"/>
      <c r="AL108" s="194"/>
    </row>
    <row r="109" spans="1:38">
      <c r="A109" s="219" t="s">
        <v>1537</v>
      </c>
      <c r="B109" s="184">
        <f>C109+'表九（2）'!B109</f>
        <v>0</v>
      </c>
      <c r="C109" s="184">
        <f t="shared" si="14"/>
        <v>0</v>
      </c>
      <c r="D109" s="194"/>
      <c r="E109" s="194"/>
      <c r="F109" s="194"/>
      <c r="G109" s="194"/>
      <c r="H109" s="194"/>
      <c r="I109" s="194"/>
      <c r="J109" s="201"/>
      <c r="K109" s="194"/>
      <c r="L109" s="201"/>
      <c r="M109" s="201"/>
      <c r="N109" s="201"/>
      <c r="O109" s="194"/>
      <c r="P109" s="194"/>
      <c r="Q109" s="194"/>
      <c r="R109" s="194"/>
      <c r="S109" s="201"/>
      <c r="T109" s="201"/>
      <c r="U109" s="201"/>
      <c r="V109" s="201"/>
      <c r="W109" s="194"/>
      <c r="X109" s="194"/>
      <c r="Y109" s="194"/>
      <c r="Z109" s="194"/>
      <c r="AA109" s="194"/>
      <c r="AB109" s="194"/>
      <c r="AC109" s="194"/>
      <c r="AD109" s="194"/>
      <c r="AE109" s="194"/>
      <c r="AF109" s="194"/>
      <c r="AG109" s="194"/>
      <c r="AH109" s="194"/>
      <c r="AI109" s="194"/>
      <c r="AJ109" s="194"/>
      <c r="AK109" s="194"/>
      <c r="AL109" s="194"/>
    </row>
    <row r="110" spans="1:38">
      <c r="A110" s="219" t="s">
        <v>1538</v>
      </c>
      <c r="B110" s="184">
        <f>C110+'表九（2）'!B110</f>
        <v>0</v>
      </c>
      <c r="C110" s="184">
        <f t="shared" si="14"/>
        <v>0</v>
      </c>
      <c r="D110" s="194"/>
      <c r="E110" s="194"/>
      <c r="F110" s="194"/>
      <c r="G110" s="194"/>
      <c r="H110" s="194"/>
      <c r="I110" s="194"/>
      <c r="J110" s="201"/>
      <c r="K110" s="194"/>
      <c r="L110" s="201"/>
      <c r="M110" s="201"/>
      <c r="N110" s="201"/>
      <c r="O110" s="194"/>
      <c r="P110" s="194"/>
      <c r="Q110" s="194"/>
      <c r="R110" s="194"/>
      <c r="S110" s="201"/>
      <c r="T110" s="201"/>
      <c r="U110" s="201"/>
      <c r="V110" s="201"/>
      <c r="W110" s="194"/>
      <c r="X110" s="194"/>
      <c r="Y110" s="194"/>
      <c r="Z110" s="194"/>
      <c r="AA110" s="194"/>
      <c r="AB110" s="194"/>
      <c r="AC110" s="194"/>
      <c r="AD110" s="194"/>
      <c r="AE110" s="194"/>
      <c r="AF110" s="194"/>
      <c r="AG110" s="194"/>
      <c r="AH110" s="194"/>
      <c r="AI110" s="194"/>
      <c r="AJ110" s="194"/>
      <c r="AK110" s="194"/>
      <c r="AL110" s="194"/>
    </row>
    <row r="111" ht="14.25" spans="1:38">
      <c r="A111" s="218" t="s">
        <v>1539</v>
      </c>
      <c r="B111" s="184">
        <f>C111+'表九（2）'!B111</f>
        <v>0</v>
      </c>
      <c r="C111" s="184">
        <f>C112+C113</f>
        <v>0</v>
      </c>
      <c r="D111" s="184">
        <f t="shared" ref="D111:AL111" si="22">D112+D113</f>
        <v>0</v>
      </c>
      <c r="E111" s="184">
        <f t="shared" si="22"/>
        <v>0</v>
      </c>
      <c r="F111" s="184">
        <f t="shared" si="22"/>
        <v>0</v>
      </c>
      <c r="G111" s="184">
        <f t="shared" si="22"/>
        <v>0</v>
      </c>
      <c r="H111" s="184">
        <f t="shared" si="22"/>
        <v>0</v>
      </c>
      <c r="I111" s="184">
        <f t="shared" si="22"/>
        <v>0</v>
      </c>
      <c r="J111" s="184">
        <f t="shared" si="22"/>
        <v>0</v>
      </c>
      <c r="K111" s="184">
        <f t="shared" si="22"/>
        <v>0</v>
      </c>
      <c r="L111" s="184">
        <f t="shared" si="22"/>
        <v>0</v>
      </c>
      <c r="M111" s="184">
        <f t="shared" si="22"/>
        <v>0</v>
      </c>
      <c r="N111" s="184">
        <f t="shared" si="22"/>
        <v>0</v>
      </c>
      <c r="O111" s="184">
        <f t="shared" si="22"/>
        <v>0</v>
      </c>
      <c r="P111" s="184">
        <f t="shared" si="22"/>
        <v>0</v>
      </c>
      <c r="Q111" s="184">
        <f t="shared" si="22"/>
        <v>0</v>
      </c>
      <c r="R111" s="184">
        <f t="shared" si="22"/>
        <v>0</v>
      </c>
      <c r="S111" s="184">
        <f t="shared" si="22"/>
        <v>0</v>
      </c>
      <c r="T111" s="184">
        <f t="shared" si="22"/>
        <v>0</v>
      </c>
      <c r="U111" s="184">
        <f t="shared" si="22"/>
        <v>0</v>
      </c>
      <c r="V111" s="184">
        <f t="shared" si="22"/>
        <v>0</v>
      </c>
      <c r="W111" s="184">
        <f t="shared" si="22"/>
        <v>0</v>
      </c>
      <c r="X111" s="184">
        <f t="shared" si="22"/>
        <v>0</v>
      </c>
      <c r="Y111" s="184">
        <f t="shared" si="22"/>
        <v>0</v>
      </c>
      <c r="Z111" s="184">
        <f t="shared" si="22"/>
        <v>0</v>
      </c>
      <c r="AA111" s="184">
        <f t="shared" si="22"/>
        <v>0</v>
      </c>
      <c r="AB111" s="184">
        <f t="shared" si="22"/>
        <v>0</v>
      </c>
      <c r="AC111" s="184">
        <f t="shared" si="22"/>
        <v>0</v>
      </c>
      <c r="AD111" s="184">
        <f t="shared" si="22"/>
        <v>0</v>
      </c>
      <c r="AE111" s="184">
        <f t="shared" si="22"/>
        <v>0</v>
      </c>
      <c r="AF111" s="184">
        <f t="shared" si="22"/>
        <v>0</v>
      </c>
      <c r="AG111" s="184">
        <f t="shared" si="22"/>
        <v>0</v>
      </c>
      <c r="AH111" s="184">
        <f t="shared" si="22"/>
        <v>0</v>
      </c>
      <c r="AI111" s="184">
        <f t="shared" si="22"/>
        <v>0</v>
      </c>
      <c r="AJ111" s="184">
        <f t="shared" si="22"/>
        <v>0</v>
      </c>
      <c r="AK111" s="184">
        <f t="shared" si="22"/>
        <v>0</v>
      </c>
      <c r="AL111" s="184">
        <f t="shared" si="22"/>
        <v>0</v>
      </c>
    </row>
    <row r="112" spans="1:38">
      <c r="A112" s="219" t="s">
        <v>1540</v>
      </c>
      <c r="B112" s="184">
        <f>C112+'表九（2）'!B112</f>
        <v>0</v>
      </c>
      <c r="C112" s="184">
        <f t="shared" si="14"/>
        <v>0</v>
      </c>
      <c r="D112" s="194"/>
      <c r="E112" s="194"/>
      <c r="F112" s="194"/>
      <c r="G112" s="194"/>
      <c r="H112" s="194"/>
      <c r="I112" s="194"/>
      <c r="J112" s="201"/>
      <c r="K112" s="194"/>
      <c r="L112" s="201"/>
      <c r="M112" s="201"/>
      <c r="N112" s="201"/>
      <c r="O112" s="194"/>
      <c r="P112" s="194"/>
      <c r="Q112" s="194"/>
      <c r="R112" s="194"/>
      <c r="S112" s="201"/>
      <c r="T112" s="201"/>
      <c r="U112" s="201"/>
      <c r="V112" s="201"/>
      <c r="W112" s="194"/>
      <c r="X112" s="194"/>
      <c r="Y112" s="194"/>
      <c r="Z112" s="194"/>
      <c r="AA112" s="194"/>
      <c r="AB112" s="194"/>
      <c r="AC112" s="194"/>
      <c r="AD112" s="194"/>
      <c r="AE112" s="194"/>
      <c r="AF112" s="194"/>
      <c r="AG112" s="194"/>
      <c r="AH112" s="194"/>
      <c r="AI112" s="194"/>
      <c r="AJ112" s="194"/>
      <c r="AK112" s="194"/>
      <c r="AL112" s="194"/>
    </row>
    <row r="113" ht="14.25" spans="1:38">
      <c r="A113" s="220" t="s">
        <v>1541</v>
      </c>
      <c r="B113" s="184">
        <f>C113+'表九（2）'!B113</f>
        <v>0</v>
      </c>
      <c r="C113" s="184">
        <f>SUM(C114:C124)</f>
        <v>0</v>
      </c>
      <c r="D113" s="184">
        <f t="shared" ref="D113:AL113" si="23">SUM(D114:D124)</f>
        <v>0</v>
      </c>
      <c r="E113" s="184">
        <f t="shared" si="23"/>
        <v>0</v>
      </c>
      <c r="F113" s="184">
        <f t="shared" si="23"/>
        <v>0</v>
      </c>
      <c r="G113" s="184">
        <f t="shared" si="23"/>
        <v>0</v>
      </c>
      <c r="H113" s="184">
        <f t="shared" si="23"/>
        <v>0</v>
      </c>
      <c r="I113" s="184">
        <f t="shared" si="23"/>
        <v>0</v>
      </c>
      <c r="J113" s="184">
        <f t="shared" si="23"/>
        <v>0</v>
      </c>
      <c r="K113" s="184">
        <f t="shared" si="23"/>
        <v>0</v>
      </c>
      <c r="L113" s="184">
        <f t="shared" si="23"/>
        <v>0</v>
      </c>
      <c r="M113" s="184">
        <f t="shared" si="23"/>
        <v>0</v>
      </c>
      <c r="N113" s="184">
        <f t="shared" si="23"/>
        <v>0</v>
      </c>
      <c r="O113" s="184">
        <f t="shared" si="23"/>
        <v>0</v>
      </c>
      <c r="P113" s="184">
        <f t="shared" si="23"/>
        <v>0</v>
      </c>
      <c r="Q113" s="184">
        <f t="shared" si="23"/>
        <v>0</v>
      </c>
      <c r="R113" s="184">
        <f t="shared" si="23"/>
        <v>0</v>
      </c>
      <c r="S113" s="184">
        <f t="shared" si="23"/>
        <v>0</v>
      </c>
      <c r="T113" s="184">
        <f t="shared" si="23"/>
        <v>0</v>
      </c>
      <c r="U113" s="184">
        <f t="shared" si="23"/>
        <v>0</v>
      </c>
      <c r="V113" s="184">
        <f t="shared" si="23"/>
        <v>0</v>
      </c>
      <c r="W113" s="184">
        <f t="shared" si="23"/>
        <v>0</v>
      </c>
      <c r="X113" s="184">
        <f t="shared" si="23"/>
        <v>0</v>
      </c>
      <c r="Y113" s="184">
        <f t="shared" si="23"/>
        <v>0</v>
      </c>
      <c r="Z113" s="184">
        <f t="shared" si="23"/>
        <v>0</v>
      </c>
      <c r="AA113" s="184">
        <f t="shared" si="23"/>
        <v>0</v>
      </c>
      <c r="AB113" s="184">
        <f t="shared" si="23"/>
        <v>0</v>
      </c>
      <c r="AC113" s="184">
        <f t="shared" si="23"/>
        <v>0</v>
      </c>
      <c r="AD113" s="184">
        <f t="shared" si="23"/>
        <v>0</v>
      </c>
      <c r="AE113" s="184">
        <f t="shared" si="23"/>
        <v>0</v>
      </c>
      <c r="AF113" s="184">
        <f t="shared" si="23"/>
        <v>0</v>
      </c>
      <c r="AG113" s="184">
        <f t="shared" si="23"/>
        <v>0</v>
      </c>
      <c r="AH113" s="184">
        <f t="shared" si="23"/>
        <v>0</v>
      </c>
      <c r="AI113" s="184">
        <f t="shared" si="23"/>
        <v>0</v>
      </c>
      <c r="AJ113" s="184">
        <f t="shared" si="23"/>
        <v>0</v>
      </c>
      <c r="AK113" s="184">
        <f t="shared" si="23"/>
        <v>0</v>
      </c>
      <c r="AL113" s="184">
        <f t="shared" si="23"/>
        <v>0</v>
      </c>
    </row>
    <row r="114" spans="1:38">
      <c r="A114" s="219" t="s">
        <v>1542</v>
      </c>
      <c r="B114" s="184">
        <f>C114+'表九（2）'!B114</f>
        <v>0</v>
      </c>
      <c r="C114" s="184">
        <f t="shared" si="14"/>
        <v>0</v>
      </c>
      <c r="D114" s="194"/>
      <c r="E114" s="194"/>
      <c r="F114" s="194"/>
      <c r="G114" s="194"/>
      <c r="H114" s="194"/>
      <c r="I114" s="194"/>
      <c r="J114" s="201"/>
      <c r="K114" s="194"/>
      <c r="L114" s="201"/>
      <c r="M114" s="201"/>
      <c r="N114" s="201"/>
      <c r="O114" s="194"/>
      <c r="P114" s="194"/>
      <c r="Q114" s="194"/>
      <c r="R114" s="194"/>
      <c r="S114" s="201"/>
      <c r="T114" s="201"/>
      <c r="U114" s="201"/>
      <c r="V114" s="201"/>
      <c r="W114" s="194"/>
      <c r="X114" s="194"/>
      <c r="Y114" s="194"/>
      <c r="Z114" s="194"/>
      <c r="AA114" s="194"/>
      <c r="AB114" s="194"/>
      <c r="AC114" s="194"/>
      <c r="AD114" s="194"/>
      <c r="AE114" s="194"/>
      <c r="AF114" s="194"/>
      <c r="AG114" s="194"/>
      <c r="AH114" s="194"/>
      <c r="AI114" s="194"/>
      <c r="AJ114" s="194"/>
      <c r="AK114" s="194"/>
      <c r="AL114" s="194"/>
    </row>
    <row r="115" spans="1:38">
      <c r="A115" s="219" t="s">
        <v>1543</v>
      </c>
      <c r="B115" s="184">
        <f>C115+'表九（2）'!B115</f>
        <v>0</v>
      </c>
      <c r="C115" s="184">
        <f t="shared" si="14"/>
        <v>0</v>
      </c>
      <c r="D115" s="194"/>
      <c r="E115" s="194"/>
      <c r="F115" s="194"/>
      <c r="G115" s="194"/>
      <c r="H115" s="194"/>
      <c r="I115" s="194"/>
      <c r="J115" s="201"/>
      <c r="K115" s="194"/>
      <c r="L115" s="201"/>
      <c r="M115" s="201"/>
      <c r="N115" s="201"/>
      <c r="O115" s="194"/>
      <c r="P115" s="194"/>
      <c r="Q115" s="194"/>
      <c r="R115" s="194"/>
      <c r="S115" s="201"/>
      <c r="T115" s="201"/>
      <c r="U115" s="201"/>
      <c r="V115" s="201"/>
      <c r="W115" s="194"/>
      <c r="X115" s="194"/>
      <c r="Y115" s="194"/>
      <c r="Z115" s="194"/>
      <c r="AA115" s="194"/>
      <c r="AB115" s="194"/>
      <c r="AC115" s="194"/>
      <c r="AD115" s="194"/>
      <c r="AE115" s="194"/>
      <c r="AF115" s="194"/>
      <c r="AG115" s="194"/>
      <c r="AH115" s="194"/>
      <c r="AI115" s="194"/>
      <c r="AJ115" s="194"/>
      <c r="AK115" s="194"/>
      <c r="AL115" s="194"/>
    </row>
    <row r="116" spans="1:38">
      <c r="A116" s="219" t="s">
        <v>1544</v>
      </c>
      <c r="B116" s="184">
        <f>C116+'表九（2）'!B116</f>
        <v>0</v>
      </c>
      <c r="C116" s="184">
        <f t="shared" si="14"/>
        <v>0</v>
      </c>
      <c r="D116" s="194"/>
      <c r="E116" s="194"/>
      <c r="F116" s="194"/>
      <c r="G116" s="194"/>
      <c r="H116" s="194"/>
      <c r="I116" s="194"/>
      <c r="J116" s="201"/>
      <c r="K116" s="194"/>
      <c r="L116" s="201"/>
      <c r="M116" s="201"/>
      <c r="N116" s="201"/>
      <c r="O116" s="194"/>
      <c r="P116" s="194"/>
      <c r="Q116" s="194"/>
      <c r="R116" s="194"/>
      <c r="S116" s="201"/>
      <c r="T116" s="201"/>
      <c r="U116" s="201"/>
      <c r="V116" s="201"/>
      <c r="W116" s="194"/>
      <c r="X116" s="194"/>
      <c r="Y116" s="194"/>
      <c r="Z116" s="194"/>
      <c r="AA116" s="194"/>
      <c r="AB116" s="194"/>
      <c r="AC116" s="194"/>
      <c r="AD116" s="194"/>
      <c r="AE116" s="194"/>
      <c r="AF116" s="194"/>
      <c r="AG116" s="194"/>
      <c r="AH116" s="194"/>
      <c r="AI116" s="194"/>
      <c r="AJ116" s="194"/>
      <c r="AK116" s="194"/>
      <c r="AL116" s="194"/>
    </row>
    <row r="117" spans="1:38">
      <c r="A117" s="219" t="s">
        <v>1545</v>
      </c>
      <c r="B117" s="184">
        <f>C117+'表九（2）'!B117</f>
        <v>0</v>
      </c>
      <c r="C117" s="184">
        <f t="shared" si="14"/>
        <v>0</v>
      </c>
      <c r="D117" s="194"/>
      <c r="E117" s="194"/>
      <c r="F117" s="194"/>
      <c r="G117" s="194"/>
      <c r="H117" s="194"/>
      <c r="I117" s="194"/>
      <c r="J117" s="201"/>
      <c r="K117" s="194"/>
      <c r="L117" s="201"/>
      <c r="M117" s="201"/>
      <c r="N117" s="201"/>
      <c r="O117" s="194"/>
      <c r="P117" s="194"/>
      <c r="Q117" s="194"/>
      <c r="R117" s="194"/>
      <c r="S117" s="201"/>
      <c r="T117" s="201"/>
      <c r="U117" s="201"/>
      <c r="V117" s="201"/>
      <c r="W117" s="194"/>
      <c r="X117" s="194"/>
      <c r="Y117" s="194"/>
      <c r="Z117" s="194"/>
      <c r="AA117" s="194"/>
      <c r="AB117" s="194"/>
      <c r="AC117" s="194"/>
      <c r="AD117" s="194"/>
      <c r="AE117" s="194"/>
      <c r="AF117" s="194"/>
      <c r="AG117" s="194"/>
      <c r="AH117" s="194"/>
      <c r="AI117" s="194"/>
      <c r="AJ117" s="194"/>
      <c r="AK117" s="194"/>
      <c r="AL117" s="194"/>
    </row>
    <row r="118" spans="1:38">
      <c r="A118" s="219" t="s">
        <v>1546</v>
      </c>
      <c r="B118" s="184">
        <f>C118+'表九（2）'!B118</f>
        <v>0</v>
      </c>
      <c r="C118" s="184">
        <f t="shared" si="14"/>
        <v>0</v>
      </c>
      <c r="D118" s="194"/>
      <c r="E118" s="194"/>
      <c r="F118" s="194"/>
      <c r="G118" s="194"/>
      <c r="H118" s="194"/>
      <c r="I118" s="194"/>
      <c r="J118" s="201"/>
      <c r="K118" s="194"/>
      <c r="L118" s="201"/>
      <c r="M118" s="201"/>
      <c r="N118" s="201"/>
      <c r="O118" s="194"/>
      <c r="P118" s="194"/>
      <c r="Q118" s="194"/>
      <c r="R118" s="194"/>
      <c r="S118" s="201"/>
      <c r="T118" s="201"/>
      <c r="U118" s="201"/>
      <c r="V118" s="201"/>
      <c r="W118" s="194"/>
      <c r="X118" s="194"/>
      <c r="Y118" s="194"/>
      <c r="Z118" s="194"/>
      <c r="AA118" s="194"/>
      <c r="AB118" s="194"/>
      <c r="AC118" s="194"/>
      <c r="AD118" s="194"/>
      <c r="AE118" s="194"/>
      <c r="AF118" s="194"/>
      <c r="AG118" s="194"/>
      <c r="AH118" s="194"/>
      <c r="AI118" s="194"/>
      <c r="AJ118" s="194"/>
      <c r="AK118" s="194"/>
      <c r="AL118" s="194"/>
    </row>
    <row r="119" spans="1:38">
      <c r="A119" s="219" t="s">
        <v>1547</v>
      </c>
      <c r="B119" s="184">
        <f>C119+'表九（2）'!B119</f>
        <v>0</v>
      </c>
      <c r="C119" s="184">
        <f t="shared" si="14"/>
        <v>0</v>
      </c>
      <c r="D119" s="194"/>
      <c r="E119" s="194"/>
      <c r="F119" s="194"/>
      <c r="G119" s="194"/>
      <c r="H119" s="194"/>
      <c r="I119" s="194"/>
      <c r="J119" s="201"/>
      <c r="K119" s="194"/>
      <c r="L119" s="201"/>
      <c r="M119" s="201"/>
      <c r="N119" s="201"/>
      <c r="O119" s="194"/>
      <c r="P119" s="194"/>
      <c r="Q119" s="194"/>
      <c r="R119" s="194"/>
      <c r="S119" s="201"/>
      <c r="T119" s="201"/>
      <c r="U119" s="201"/>
      <c r="V119" s="201"/>
      <c r="W119" s="194"/>
      <c r="X119" s="194"/>
      <c r="Y119" s="194"/>
      <c r="Z119" s="194"/>
      <c r="AA119" s="194"/>
      <c r="AB119" s="194"/>
      <c r="AC119" s="194"/>
      <c r="AD119" s="194"/>
      <c r="AE119" s="194"/>
      <c r="AF119" s="194"/>
      <c r="AG119" s="194"/>
      <c r="AH119" s="194"/>
      <c r="AI119" s="194"/>
      <c r="AJ119" s="194"/>
      <c r="AK119" s="194"/>
      <c r="AL119" s="194"/>
    </row>
    <row r="120" spans="1:38">
      <c r="A120" s="219" t="s">
        <v>1548</v>
      </c>
      <c r="B120" s="184">
        <f>C120+'表九（2）'!B120</f>
        <v>0</v>
      </c>
      <c r="C120" s="184">
        <f t="shared" si="14"/>
        <v>0</v>
      </c>
      <c r="D120" s="194"/>
      <c r="E120" s="194"/>
      <c r="F120" s="194"/>
      <c r="G120" s="194"/>
      <c r="H120" s="194"/>
      <c r="I120" s="194"/>
      <c r="J120" s="201"/>
      <c r="K120" s="194"/>
      <c r="L120" s="201"/>
      <c r="M120" s="201"/>
      <c r="N120" s="201"/>
      <c r="O120" s="194"/>
      <c r="P120" s="194"/>
      <c r="Q120" s="194"/>
      <c r="R120" s="194"/>
      <c r="S120" s="201"/>
      <c r="T120" s="201"/>
      <c r="U120" s="201"/>
      <c r="V120" s="201"/>
      <c r="W120" s="194"/>
      <c r="X120" s="194"/>
      <c r="Y120" s="194"/>
      <c r="Z120" s="194"/>
      <c r="AA120" s="194"/>
      <c r="AB120" s="194"/>
      <c r="AC120" s="194"/>
      <c r="AD120" s="194"/>
      <c r="AE120" s="194"/>
      <c r="AF120" s="194"/>
      <c r="AG120" s="194"/>
      <c r="AH120" s="194"/>
      <c r="AI120" s="194"/>
      <c r="AJ120" s="194"/>
      <c r="AK120" s="194"/>
      <c r="AL120" s="194"/>
    </row>
    <row r="121" spans="1:38">
      <c r="A121" s="219" t="s">
        <v>1549</v>
      </c>
      <c r="B121" s="184">
        <f>C121+'表九（2）'!B121</f>
        <v>0</v>
      </c>
      <c r="C121" s="184">
        <f t="shared" si="14"/>
        <v>0</v>
      </c>
      <c r="D121" s="194"/>
      <c r="E121" s="194"/>
      <c r="F121" s="194"/>
      <c r="G121" s="194"/>
      <c r="H121" s="194"/>
      <c r="I121" s="194"/>
      <c r="J121" s="201"/>
      <c r="K121" s="194"/>
      <c r="L121" s="201"/>
      <c r="M121" s="201"/>
      <c r="N121" s="201"/>
      <c r="O121" s="194"/>
      <c r="P121" s="194"/>
      <c r="Q121" s="194"/>
      <c r="R121" s="194"/>
      <c r="S121" s="201"/>
      <c r="T121" s="201"/>
      <c r="U121" s="201"/>
      <c r="V121" s="201"/>
      <c r="W121" s="194"/>
      <c r="X121" s="194"/>
      <c r="Y121" s="194"/>
      <c r="Z121" s="194"/>
      <c r="AA121" s="194"/>
      <c r="AB121" s="194"/>
      <c r="AC121" s="194"/>
      <c r="AD121" s="194"/>
      <c r="AE121" s="194"/>
      <c r="AF121" s="194"/>
      <c r="AG121" s="194"/>
      <c r="AH121" s="194"/>
      <c r="AI121" s="194"/>
      <c r="AJ121" s="194"/>
      <c r="AK121" s="194"/>
      <c r="AL121" s="194"/>
    </row>
    <row r="122" spans="1:38">
      <c r="A122" s="219" t="s">
        <v>1550</v>
      </c>
      <c r="B122" s="184">
        <f>C122+'表九（2）'!B122</f>
        <v>0</v>
      </c>
      <c r="C122" s="184">
        <f t="shared" si="14"/>
        <v>0</v>
      </c>
      <c r="D122" s="194"/>
      <c r="E122" s="194"/>
      <c r="F122" s="194"/>
      <c r="G122" s="194"/>
      <c r="H122" s="194"/>
      <c r="I122" s="194"/>
      <c r="J122" s="201"/>
      <c r="K122" s="194"/>
      <c r="L122" s="201"/>
      <c r="M122" s="201"/>
      <c r="N122" s="201"/>
      <c r="O122" s="194"/>
      <c r="P122" s="194"/>
      <c r="Q122" s="194"/>
      <c r="R122" s="194"/>
      <c r="S122" s="201"/>
      <c r="T122" s="201"/>
      <c r="U122" s="201"/>
      <c r="V122" s="201"/>
      <c r="W122" s="194"/>
      <c r="X122" s="194"/>
      <c r="Y122" s="194"/>
      <c r="Z122" s="194"/>
      <c r="AA122" s="194"/>
      <c r="AB122" s="194"/>
      <c r="AC122" s="194"/>
      <c r="AD122" s="194"/>
      <c r="AE122" s="194"/>
      <c r="AF122" s="194"/>
      <c r="AG122" s="194"/>
      <c r="AH122" s="194"/>
      <c r="AI122" s="194"/>
      <c r="AJ122" s="194"/>
      <c r="AK122" s="194"/>
      <c r="AL122" s="194"/>
    </row>
    <row r="123" spans="1:38">
      <c r="A123" s="219" t="s">
        <v>1551</v>
      </c>
      <c r="B123" s="184">
        <f>C123+'表九（2）'!B123</f>
        <v>0</v>
      </c>
      <c r="C123" s="184">
        <f t="shared" si="14"/>
        <v>0</v>
      </c>
      <c r="D123" s="194"/>
      <c r="E123" s="194"/>
      <c r="F123" s="194"/>
      <c r="G123" s="194"/>
      <c r="H123" s="194"/>
      <c r="I123" s="194"/>
      <c r="J123" s="201"/>
      <c r="K123" s="194"/>
      <c r="L123" s="201"/>
      <c r="M123" s="201"/>
      <c r="N123" s="201"/>
      <c r="O123" s="194"/>
      <c r="P123" s="194"/>
      <c r="Q123" s="194"/>
      <c r="R123" s="194"/>
      <c r="S123" s="201"/>
      <c r="T123" s="201"/>
      <c r="U123" s="201"/>
      <c r="V123" s="201"/>
      <c r="W123" s="194"/>
      <c r="X123" s="194"/>
      <c r="Y123" s="194"/>
      <c r="Z123" s="194"/>
      <c r="AA123" s="194"/>
      <c r="AB123" s="194"/>
      <c r="AC123" s="194"/>
      <c r="AD123" s="194"/>
      <c r="AE123" s="194"/>
      <c r="AF123" s="194"/>
      <c r="AG123" s="194"/>
      <c r="AH123" s="194"/>
      <c r="AI123" s="194"/>
      <c r="AJ123" s="194"/>
      <c r="AK123" s="194"/>
      <c r="AL123" s="194"/>
    </row>
    <row r="124" spans="1:38">
      <c r="A124" s="219" t="s">
        <v>1552</v>
      </c>
      <c r="B124" s="184">
        <f>C124+'表九（2）'!B124</f>
        <v>0</v>
      </c>
      <c r="C124" s="184">
        <f t="shared" si="14"/>
        <v>0</v>
      </c>
      <c r="D124" s="194"/>
      <c r="E124" s="194"/>
      <c r="F124" s="194"/>
      <c r="G124" s="194"/>
      <c r="H124" s="194"/>
      <c r="I124" s="194"/>
      <c r="J124" s="201"/>
      <c r="K124" s="194"/>
      <c r="L124" s="201"/>
      <c r="M124" s="201"/>
      <c r="N124" s="201"/>
      <c r="O124" s="194"/>
      <c r="P124" s="194"/>
      <c r="Q124" s="194"/>
      <c r="R124" s="194"/>
      <c r="S124" s="201"/>
      <c r="T124" s="201"/>
      <c r="U124" s="201"/>
      <c r="V124" s="201"/>
      <c r="W124" s="194"/>
      <c r="X124" s="194"/>
      <c r="Y124" s="194"/>
      <c r="Z124" s="194"/>
      <c r="AA124" s="194"/>
      <c r="AB124" s="194"/>
      <c r="AC124" s="194"/>
      <c r="AD124" s="194"/>
      <c r="AE124" s="194"/>
      <c r="AF124" s="194"/>
      <c r="AG124" s="194"/>
      <c r="AH124" s="194"/>
      <c r="AI124" s="194"/>
      <c r="AJ124" s="194"/>
      <c r="AK124" s="194"/>
      <c r="AL124" s="194"/>
    </row>
    <row r="125" ht="14.25" spans="1:38">
      <c r="A125" s="218" t="s">
        <v>1553</v>
      </c>
      <c r="B125" s="184">
        <f>C125+'表九（2）'!B125</f>
        <v>0</v>
      </c>
      <c r="C125" s="184">
        <f>C126+C127</f>
        <v>0</v>
      </c>
      <c r="D125" s="184">
        <f t="shared" ref="D125:AL125" si="24">D126+D127</f>
        <v>0</v>
      </c>
      <c r="E125" s="184">
        <f t="shared" si="24"/>
        <v>0</v>
      </c>
      <c r="F125" s="184">
        <f t="shared" si="24"/>
        <v>0</v>
      </c>
      <c r="G125" s="184">
        <f t="shared" si="24"/>
        <v>0</v>
      </c>
      <c r="H125" s="184">
        <f t="shared" si="24"/>
        <v>0</v>
      </c>
      <c r="I125" s="184">
        <f t="shared" si="24"/>
        <v>0</v>
      </c>
      <c r="J125" s="184">
        <f t="shared" si="24"/>
        <v>0</v>
      </c>
      <c r="K125" s="184">
        <f t="shared" si="24"/>
        <v>0</v>
      </c>
      <c r="L125" s="184">
        <f t="shared" si="24"/>
        <v>0</v>
      </c>
      <c r="M125" s="184">
        <f t="shared" si="24"/>
        <v>0</v>
      </c>
      <c r="N125" s="184">
        <f t="shared" si="24"/>
        <v>0</v>
      </c>
      <c r="O125" s="184">
        <f t="shared" si="24"/>
        <v>0</v>
      </c>
      <c r="P125" s="184">
        <f t="shared" si="24"/>
        <v>0</v>
      </c>
      <c r="Q125" s="184">
        <f t="shared" si="24"/>
        <v>0</v>
      </c>
      <c r="R125" s="184">
        <f t="shared" si="24"/>
        <v>0</v>
      </c>
      <c r="S125" s="184">
        <f t="shared" si="24"/>
        <v>0</v>
      </c>
      <c r="T125" s="184">
        <f t="shared" si="24"/>
        <v>0</v>
      </c>
      <c r="U125" s="184">
        <f t="shared" si="24"/>
        <v>0</v>
      </c>
      <c r="V125" s="184">
        <f t="shared" si="24"/>
        <v>0</v>
      </c>
      <c r="W125" s="184">
        <f t="shared" si="24"/>
        <v>0</v>
      </c>
      <c r="X125" s="184">
        <f t="shared" si="24"/>
        <v>0</v>
      </c>
      <c r="Y125" s="184">
        <f t="shared" si="24"/>
        <v>0</v>
      </c>
      <c r="Z125" s="184">
        <f t="shared" si="24"/>
        <v>0</v>
      </c>
      <c r="AA125" s="184">
        <f t="shared" si="24"/>
        <v>0</v>
      </c>
      <c r="AB125" s="184">
        <f t="shared" si="24"/>
        <v>0</v>
      </c>
      <c r="AC125" s="184">
        <f t="shared" si="24"/>
        <v>0</v>
      </c>
      <c r="AD125" s="184">
        <f t="shared" si="24"/>
        <v>0</v>
      </c>
      <c r="AE125" s="184">
        <f t="shared" si="24"/>
        <v>0</v>
      </c>
      <c r="AF125" s="184">
        <f t="shared" si="24"/>
        <v>0</v>
      </c>
      <c r="AG125" s="184">
        <f t="shared" si="24"/>
        <v>0</v>
      </c>
      <c r="AH125" s="184">
        <f t="shared" si="24"/>
        <v>0</v>
      </c>
      <c r="AI125" s="184">
        <f t="shared" si="24"/>
        <v>0</v>
      </c>
      <c r="AJ125" s="184">
        <f t="shared" si="24"/>
        <v>0</v>
      </c>
      <c r="AK125" s="184">
        <f t="shared" si="24"/>
        <v>0</v>
      </c>
      <c r="AL125" s="184">
        <f t="shared" si="24"/>
        <v>0</v>
      </c>
    </row>
    <row r="126" spans="1:38">
      <c r="A126" s="219" t="s">
        <v>1554</v>
      </c>
      <c r="B126" s="184">
        <f>C126+'表九（2）'!B126</f>
        <v>0</v>
      </c>
      <c r="C126" s="184">
        <f t="shared" si="14"/>
        <v>0</v>
      </c>
      <c r="D126" s="194"/>
      <c r="E126" s="194"/>
      <c r="F126" s="194"/>
      <c r="G126" s="194"/>
      <c r="H126" s="194"/>
      <c r="I126" s="194"/>
      <c r="J126" s="201"/>
      <c r="K126" s="194"/>
      <c r="L126" s="201"/>
      <c r="M126" s="201"/>
      <c r="N126" s="201"/>
      <c r="O126" s="194"/>
      <c r="P126" s="194"/>
      <c r="Q126" s="194"/>
      <c r="R126" s="194"/>
      <c r="S126" s="201"/>
      <c r="T126" s="201"/>
      <c r="U126" s="201"/>
      <c r="V126" s="201"/>
      <c r="W126" s="194"/>
      <c r="X126" s="194"/>
      <c r="Y126" s="194"/>
      <c r="Z126" s="194"/>
      <c r="AA126" s="194"/>
      <c r="AB126" s="194"/>
      <c r="AC126" s="194"/>
      <c r="AD126" s="194"/>
      <c r="AE126" s="194"/>
      <c r="AF126" s="194"/>
      <c r="AG126" s="194"/>
      <c r="AH126" s="194"/>
      <c r="AI126" s="194"/>
      <c r="AJ126" s="194"/>
      <c r="AK126" s="194"/>
      <c r="AL126" s="194"/>
    </row>
    <row r="127" ht="14.25" spans="1:38">
      <c r="A127" s="220" t="s">
        <v>1555</v>
      </c>
      <c r="B127" s="184">
        <f>C127+'表九（2）'!B127</f>
        <v>0</v>
      </c>
      <c r="C127" s="184">
        <f>SUM(C128:C138)</f>
        <v>0</v>
      </c>
      <c r="D127" s="184">
        <f t="shared" ref="D127:AL127" si="25">SUM(D128:D138)</f>
        <v>0</v>
      </c>
      <c r="E127" s="184">
        <f t="shared" si="25"/>
        <v>0</v>
      </c>
      <c r="F127" s="184">
        <f t="shared" si="25"/>
        <v>0</v>
      </c>
      <c r="G127" s="184">
        <f t="shared" si="25"/>
        <v>0</v>
      </c>
      <c r="H127" s="184">
        <f t="shared" si="25"/>
        <v>0</v>
      </c>
      <c r="I127" s="184">
        <f t="shared" si="25"/>
        <v>0</v>
      </c>
      <c r="J127" s="184">
        <f t="shared" si="25"/>
        <v>0</v>
      </c>
      <c r="K127" s="184">
        <f t="shared" si="25"/>
        <v>0</v>
      </c>
      <c r="L127" s="184">
        <f t="shared" si="25"/>
        <v>0</v>
      </c>
      <c r="M127" s="184">
        <f t="shared" si="25"/>
        <v>0</v>
      </c>
      <c r="N127" s="184">
        <f t="shared" si="25"/>
        <v>0</v>
      </c>
      <c r="O127" s="184">
        <f t="shared" si="25"/>
        <v>0</v>
      </c>
      <c r="P127" s="184">
        <f t="shared" si="25"/>
        <v>0</v>
      </c>
      <c r="Q127" s="184">
        <f t="shared" si="25"/>
        <v>0</v>
      </c>
      <c r="R127" s="184">
        <f t="shared" si="25"/>
        <v>0</v>
      </c>
      <c r="S127" s="184">
        <f t="shared" si="25"/>
        <v>0</v>
      </c>
      <c r="T127" s="184">
        <f t="shared" si="25"/>
        <v>0</v>
      </c>
      <c r="U127" s="184">
        <f t="shared" si="25"/>
        <v>0</v>
      </c>
      <c r="V127" s="184">
        <f t="shared" si="25"/>
        <v>0</v>
      </c>
      <c r="W127" s="184">
        <f t="shared" si="25"/>
        <v>0</v>
      </c>
      <c r="X127" s="184">
        <f t="shared" si="25"/>
        <v>0</v>
      </c>
      <c r="Y127" s="184">
        <f t="shared" si="25"/>
        <v>0</v>
      </c>
      <c r="Z127" s="184">
        <f t="shared" si="25"/>
        <v>0</v>
      </c>
      <c r="AA127" s="184">
        <f t="shared" si="25"/>
        <v>0</v>
      </c>
      <c r="AB127" s="184">
        <f t="shared" si="25"/>
        <v>0</v>
      </c>
      <c r="AC127" s="184">
        <f t="shared" si="25"/>
        <v>0</v>
      </c>
      <c r="AD127" s="184">
        <f t="shared" si="25"/>
        <v>0</v>
      </c>
      <c r="AE127" s="184">
        <f t="shared" si="25"/>
        <v>0</v>
      </c>
      <c r="AF127" s="184">
        <f t="shared" si="25"/>
        <v>0</v>
      </c>
      <c r="AG127" s="184">
        <f t="shared" si="25"/>
        <v>0</v>
      </c>
      <c r="AH127" s="184">
        <f t="shared" si="25"/>
        <v>0</v>
      </c>
      <c r="AI127" s="184">
        <f t="shared" si="25"/>
        <v>0</v>
      </c>
      <c r="AJ127" s="184">
        <f t="shared" si="25"/>
        <v>0</v>
      </c>
      <c r="AK127" s="184">
        <f t="shared" si="25"/>
        <v>0</v>
      </c>
      <c r="AL127" s="184">
        <f t="shared" si="25"/>
        <v>0</v>
      </c>
    </row>
    <row r="128" spans="1:38">
      <c r="A128" s="219" t="s">
        <v>1556</v>
      </c>
      <c r="B128" s="184">
        <f>C128+'表九（2）'!B128</f>
        <v>0</v>
      </c>
      <c r="C128" s="184">
        <f t="shared" si="14"/>
        <v>0</v>
      </c>
      <c r="D128" s="194"/>
      <c r="E128" s="194"/>
      <c r="F128" s="194"/>
      <c r="G128" s="194"/>
      <c r="H128" s="194"/>
      <c r="I128" s="194"/>
      <c r="J128" s="201"/>
      <c r="K128" s="194"/>
      <c r="L128" s="201"/>
      <c r="M128" s="201"/>
      <c r="N128" s="201"/>
      <c r="O128" s="194"/>
      <c r="P128" s="194"/>
      <c r="Q128" s="194"/>
      <c r="R128" s="194"/>
      <c r="S128" s="201"/>
      <c r="T128" s="201"/>
      <c r="U128" s="201"/>
      <c r="V128" s="201"/>
      <c r="W128" s="194"/>
      <c r="X128" s="194"/>
      <c r="Y128" s="194"/>
      <c r="Z128" s="194"/>
      <c r="AA128" s="194"/>
      <c r="AB128" s="194"/>
      <c r="AC128" s="194"/>
      <c r="AD128" s="194"/>
      <c r="AE128" s="194"/>
      <c r="AF128" s="194"/>
      <c r="AG128" s="194"/>
      <c r="AH128" s="194"/>
      <c r="AI128" s="194"/>
      <c r="AJ128" s="194"/>
      <c r="AK128" s="194"/>
      <c r="AL128" s="194"/>
    </row>
    <row r="129" spans="1:38">
      <c r="A129" s="219" t="s">
        <v>1557</v>
      </c>
      <c r="B129" s="184">
        <f>C129+'表九（2）'!B129</f>
        <v>0</v>
      </c>
      <c r="C129" s="184">
        <f t="shared" si="14"/>
        <v>0</v>
      </c>
      <c r="D129" s="194"/>
      <c r="E129" s="194"/>
      <c r="F129" s="194"/>
      <c r="G129" s="194"/>
      <c r="H129" s="194"/>
      <c r="I129" s="194"/>
      <c r="J129" s="201"/>
      <c r="K129" s="194"/>
      <c r="L129" s="201"/>
      <c r="M129" s="201"/>
      <c r="N129" s="201"/>
      <c r="O129" s="194"/>
      <c r="P129" s="194"/>
      <c r="Q129" s="194"/>
      <c r="R129" s="194"/>
      <c r="S129" s="201"/>
      <c r="T129" s="201"/>
      <c r="U129" s="201"/>
      <c r="V129" s="201"/>
      <c r="W129" s="194"/>
      <c r="X129" s="194"/>
      <c r="Y129" s="194"/>
      <c r="Z129" s="194"/>
      <c r="AA129" s="194"/>
      <c r="AB129" s="194"/>
      <c r="AC129" s="194"/>
      <c r="AD129" s="194"/>
      <c r="AE129" s="194"/>
      <c r="AF129" s="194"/>
      <c r="AG129" s="194"/>
      <c r="AH129" s="194"/>
      <c r="AI129" s="194"/>
      <c r="AJ129" s="194"/>
      <c r="AK129" s="194"/>
      <c r="AL129" s="194"/>
    </row>
    <row r="130" spans="1:38">
      <c r="A130" s="219" t="s">
        <v>1558</v>
      </c>
      <c r="B130" s="184">
        <f>C130+'表九（2）'!B130</f>
        <v>0</v>
      </c>
      <c r="C130" s="184">
        <f t="shared" si="14"/>
        <v>0</v>
      </c>
      <c r="D130" s="194"/>
      <c r="E130" s="194"/>
      <c r="F130" s="194"/>
      <c r="G130" s="194"/>
      <c r="H130" s="194"/>
      <c r="I130" s="194"/>
      <c r="J130" s="201"/>
      <c r="K130" s="194"/>
      <c r="L130" s="201"/>
      <c r="M130" s="201"/>
      <c r="N130" s="201"/>
      <c r="O130" s="194"/>
      <c r="P130" s="194"/>
      <c r="Q130" s="194"/>
      <c r="R130" s="194"/>
      <c r="S130" s="201"/>
      <c r="T130" s="201"/>
      <c r="U130" s="201"/>
      <c r="V130" s="201"/>
      <c r="W130" s="194"/>
      <c r="X130" s="194"/>
      <c r="Y130" s="194"/>
      <c r="Z130" s="194"/>
      <c r="AA130" s="194"/>
      <c r="AB130" s="194"/>
      <c r="AC130" s="194"/>
      <c r="AD130" s="194"/>
      <c r="AE130" s="194"/>
      <c r="AF130" s="194"/>
      <c r="AG130" s="194"/>
      <c r="AH130" s="194"/>
      <c r="AI130" s="194"/>
      <c r="AJ130" s="194"/>
      <c r="AK130" s="194"/>
      <c r="AL130" s="194"/>
    </row>
    <row r="131" spans="1:38">
      <c r="A131" s="219" t="s">
        <v>1559</v>
      </c>
      <c r="B131" s="184">
        <f>C131+'表九（2）'!B131</f>
        <v>0</v>
      </c>
      <c r="C131" s="184">
        <f t="shared" si="14"/>
        <v>0</v>
      </c>
      <c r="D131" s="194"/>
      <c r="E131" s="194"/>
      <c r="F131" s="194"/>
      <c r="G131" s="194"/>
      <c r="H131" s="194"/>
      <c r="I131" s="194"/>
      <c r="J131" s="201"/>
      <c r="K131" s="194"/>
      <c r="L131" s="201"/>
      <c r="M131" s="201"/>
      <c r="N131" s="201"/>
      <c r="O131" s="194"/>
      <c r="P131" s="194"/>
      <c r="Q131" s="194"/>
      <c r="R131" s="194"/>
      <c r="S131" s="201"/>
      <c r="T131" s="201"/>
      <c r="U131" s="201"/>
      <c r="V131" s="201"/>
      <c r="W131" s="194"/>
      <c r="X131" s="194"/>
      <c r="Y131" s="194"/>
      <c r="Z131" s="194"/>
      <c r="AA131" s="194"/>
      <c r="AB131" s="194"/>
      <c r="AC131" s="194"/>
      <c r="AD131" s="194"/>
      <c r="AE131" s="194"/>
      <c r="AF131" s="194"/>
      <c r="AG131" s="194"/>
      <c r="AH131" s="194"/>
      <c r="AI131" s="194"/>
      <c r="AJ131" s="194"/>
      <c r="AK131" s="194"/>
      <c r="AL131" s="194"/>
    </row>
    <row r="132" spans="1:38">
      <c r="A132" s="219" t="s">
        <v>1560</v>
      </c>
      <c r="B132" s="184">
        <f>C132+'表九（2）'!B132</f>
        <v>0</v>
      </c>
      <c r="C132" s="184">
        <f t="shared" si="14"/>
        <v>0</v>
      </c>
      <c r="D132" s="194"/>
      <c r="E132" s="194"/>
      <c r="F132" s="194"/>
      <c r="G132" s="194"/>
      <c r="H132" s="194"/>
      <c r="I132" s="194"/>
      <c r="J132" s="201"/>
      <c r="K132" s="194"/>
      <c r="L132" s="201"/>
      <c r="M132" s="201"/>
      <c r="N132" s="201"/>
      <c r="O132" s="194"/>
      <c r="P132" s="194"/>
      <c r="Q132" s="194"/>
      <c r="R132" s="194"/>
      <c r="S132" s="201"/>
      <c r="T132" s="201"/>
      <c r="U132" s="201"/>
      <c r="V132" s="201"/>
      <c r="W132" s="194"/>
      <c r="X132" s="194"/>
      <c r="Y132" s="194"/>
      <c r="Z132" s="194"/>
      <c r="AA132" s="194"/>
      <c r="AB132" s="194"/>
      <c r="AC132" s="194"/>
      <c r="AD132" s="194"/>
      <c r="AE132" s="194"/>
      <c r="AF132" s="194"/>
      <c r="AG132" s="194"/>
      <c r="AH132" s="194"/>
      <c r="AI132" s="194"/>
      <c r="AJ132" s="194"/>
      <c r="AK132" s="194"/>
      <c r="AL132" s="194"/>
    </row>
    <row r="133" spans="1:38">
      <c r="A133" s="219" t="s">
        <v>1561</v>
      </c>
      <c r="B133" s="184">
        <f>C133+'表九（2）'!B133</f>
        <v>0</v>
      </c>
      <c r="C133" s="184">
        <f t="shared" si="14"/>
        <v>0</v>
      </c>
      <c r="D133" s="194"/>
      <c r="E133" s="194"/>
      <c r="F133" s="194"/>
      <c r="G133" s="194"/>
      <c r="H133" s="194"/>
      <c r="I133" s="194"/>
      <c r="J133" s="201"/>
      <c r="K133" s="194"/>
      <c r="L133" s="201"/>
      <c r="M133" s="201"/>
      <c r="N133" s="201"/>
      <c r="O133" s="194"/>
      <c r="P133" s="194"/>
      <c r="Q133" s="194"/>
      <c r="R133" s="194"/>
      <c r="S133" s="201"/>
      <c r="T133" s="201"/>
      <c r="U133" s="201"/>
      <c r="V133" s="201"/>
      <c r="W133" s="194"/>
      <c r="X133" s="194"/>
      <c r="Y133" s="194"/>
      <c r="Z133" s="194"/>
      <c r="AA133" s="194"/>
      <c r="AB133" s="194"/>
      <c r="AC133" s="194"/>
      <c r="AD133" s="194"/>
      <c r="AE133" s="194"/>
      <c r="AF133" s="194"/>
      <c r="AG133" s="194"/>
      <c r="AH133" s="194"/>
      <c r="AI133" s="194"/>
      <c r="AJ133" s="194"/>
      <c r="AK133" s="194"/>
      <c r="AL133" s="194"/>
    </row>
    <row r="134" spans="1:38">
      <c r="A134" s="219" t="s">
        <v>1562</v>
      </c>
      <c r="B134" s="184">
        <f>C134+'表九（2）'!B134</f>
        <v>0</v>
      </c>
      <c r="C134" s="184">
        <f t="shared" si="14"/>
        <v>0</v>
      </c>
      <c r="D134" s="194"/>
      <c r="E134" s="194"/>
      <c r="F134" s="194"/>
      <c r="G134" s="194"/>
      <c r="H134" s="194"/>
      <c r="I134" s="194"/>
      <c r="J134" s="201"/>
      <c r="K134" s="194"/>
      <c r="L134" s="201"/>
      <c r="M134" s="201"/>
      <c r="N134" s="201"/>
      <c r="O134" s="194"/>
      <c r="P134" s="194"/>
      <c r="Q134" s="194"/>
      <c r="R134" s="194"/>
      <c r="S134" s="201"/>
      <c r="T134" s="201"/>
      <c r="U134" s="201"/>
      <c r="V134" s="201"/>
      <c r="W134" s="194"/>
      <c r="X134" s="194"/>
      <c r="Y134" s="194"/>
      <c r="Z134" s="194"/>
      <c r="AA134" s="194"/>
      <c r="AB134" s="194"/>
      <c r="AC134" s="194"/>
      <c r="AD134" s="194"/>
      <c r="AE134" s="194"/>
      <c r="AF134" s="194"/>
      <c r="AG134" s="194"/>
      <c r="AH134" s="194"/>
      <c r="AI134" s="194"/>
      <c r="AJ134" s="194"/>
      <c r="AK134" s="194"/>
      <c r="AL134" s="194"/>
    </row>
    <row r="135" spans="1:38">
      <c r="A135" s="219" t="s">
        <v>1563</v>
      </c>
      <c r="B135" s="184">
        <f>C135+'表九（2）'!B135</f>
        <v>0</v>
      </c>
      <c r="C135" s="184">
        <f t="shared" ref="C135:C172" si="26">SUM(D135:AL135)</f>
        <v>0</v>
      </c>
      <c r="D135" s="194"/>
      <c r="E135" s="194"/>
      <c r="F135" s="194"/>
      <c r="G135" s="194"/>
      <c r="H135" s="194"/>
      <c r="I135" s="194"/>
      <c r="J135" s="201"/>
      <c r="K135" s="194"/>
      <c r="L135" s="201"/>
      <c r="M135" s="201"/>
      <c r="N135" s="201"/>
      <c r="O135" s="194"/>
      <c r="P135" s="194"/>
      <c r="Q135" s="194"/>
      <c r="R135" s="194"/>
      <c r="S135" s="201"/>
      <c r="T135" s="201"/>
      <c r="U135" s="201"/>
      <c r="V135" s="201"/>
      <c r="W135" s="194"/>
      <c r="X135" s="194"/>
      <c r="Y135" s="194"/>
      <c r="Z135" s="194"/>
      <c r="AA135" s="194"/>
      <c r="AB135" s="194"/>
      <c r="AC135" s="194"/>
      <c r="AD135" s="194"/>
      <c r="AE135" s="194"/>
      <c r="AF135" s="194"/>
      <c r="AG135" s="194"/>
      <c r="AH135" s="194"/>
      <c r="AI135" s="194"/>
      <c r="AJ135" s="194"/>
      <c r="AK135" s="194"/>
      <c r="AL135" s="194"/>
    </row>
    <row r="136" spans="1:38">
      <c r="A136" s="219" t="s">
        <v>1564</v>
      </c>
      <c r="B136" s="184">
        <f>C136+'表九（2）'!B136</f>
        <v>0</v>
      </c>
      <c r="C136" s="184">
        <f t="shared" si="26"/>
        <v>0</v>
      </c>
      <c r="D136" s="194"/>
      <c r="E136" s="194"/>
      <c r="F136" s="194"/>
      <c r="G136" s="194"/>
      <c r="H136" s="194"/>
      <c r="I136" s="194"/>
      <c r="J136" s="201"/>
      <c r="K136" s="194"/>
      <c r="L136" s="201"/>
      <c r="M136" s="201"/>
      <c r="N136" s="201"/>
      <c r="O136" s="194"/>
      <c r="P136" s="194"/>
      <c r="Q136" s="194"/>
      <c r="R136" s="194"/>
      <c r="S136" s="201"/>
      <c r="T136" s="201"/>
      <c r="U136" s="201"/>
      <c r="V136" s="201"/>
      <c r="W136" s="194"/>
      <c r="X136" s="194"/>
      <c r="Y136" s="194"/>
      <c r="Z136" s="194"/>
      <c r="AA136" s="194"/>
      <c r="AB136" s="194"/>
      <c r="AC136" s="194"/>
      <c r="AD136" s="194"/>
      <c r="AE136" s="194"/>
      <c r="AF136" s="194"/>
      <c r="AG136" s="194"/>
      <c r="AH136" s="194"/>
      <c r="AI136" s="194"/>
      <c r="AJ136" s="194"/>
      <c r="AK136" s="194"/>
      <c r="AL136" s="194"/>
    </row>
    <row r="137" spans="1:38">
      <c r="A137" s="219" t="s">
        <v>1565</v>
      </c>
      <c r="B137" s="184">
        <f>C137+'表九（2）'!B137</f>
        <v>0</v>
      </c>
      <c r="C137" s="184">
        <f t="shared" si="26"/>
        <v>0</v>
      </c>
      <c r="D137" s="194"/>
      <c r="E137" s="194"/>
      <c r="F137" s="194"/>
      <c r="G137" s="194"/>
      <c r="H137" s="194"/>
      <c r="I137" s="194"/>
      <c r="J137" s="201"/>
      <c r="K137" s="194"/>
      <c r="L137" s="201"/>
      <c r="M137" s="201"/>
      <c r="N137" s="201"/>
      <c r="O137" s="194"/>
      <c r="P137" s="194"/>
      <c r="Q137" s="194"/>
      <c r="R137" s="194"/>
      <c r="S137" s="201"/>
      <c r="T137" s="201"/>
      <c r="U137" s="201"/>
      <c r="V137" s="201"/>
      <c r="W137" s="194"/>
      <c r="X137" s="194"/>
      <c r="Y137" s="194"/>
      <c r="Z137" s="194"/>
      <c r="AA137" s="194"/>
      <c r="AB137" s="194"/>
      <c r="AC137" s="194"/>
      <c r="AD137" s="194"/>
      <c r="AE137" s="194"/>
      <c r="AF137" s="194"/>
      <c r="AG137" s="194"/>
      <c r="AH137" s="194"/>
      <c r="AI137" s="194"/>
      <c r="AJ137" s="194"/>
      <c r="AK137" s="194"/>
      <c r="AL137" s="194"/>
    </row>
    <row r="138" spans="1:38">
      <c r="A138" s="219" t="s">
        <v>1566</v>
      </c>
      <c r="B138" s="184">
        <f>C138+'表九（2）'!B138</f>
        <v>0</v>
      </c>
      <c r="C138" s="184">
        <f t="shared" si="26"/>
        <v>0</v>
      </c>
      <c r="D138" s="194"/>
      <c r="E138" s="194"/>
      <c r="F138" s="194"/>
      <c r="G138" s="194"/>
      <c r="H138" s="194"/>
      <c r="I138" s="194"/>
      <c r="J138" s="201"/>
      <c r="K138" s="194"/>
      <c r="L138" s="201"/>
      <c r="M138" s="201"/>
      <c r="N138" s="201"/>
      <c r="O138" s="194"/>
      <c r="P138" s="194"/>
      <c r="Q138" s="194"/>
      <c r="R138" s="194"/>
      <c r="S138" s="201"/>
      <c r="T138" s="201"/>
      <c r="U138" s="201"/>
      <c r="V138" s="201"/>
      <c r="W138" s="194"/>
      <c r="X138" s="194"/>
      <c r="Y138" s="194"/>
      <c r="Z138" s="194"/>
      <c r="AA138" s="194"/>
      <c r="AB138" s="194"/>
      <c r="AC138" s="194"/>
      <c r="AD138" s="194"/>
      <c r="AE138" s="194"/>
      <c r="AF138" s="194"/>
      <c r="AG138" s="194"/>
      <c r="AH138" s="194"/>
      <c r="AI138" s="194"/>
      <c r="AJ138" s="194"/>
      <c r="AK138" s="194"/>
      <c r="AL138" s="194"/>
    </row>
    <row r="139" ht="14.25" spans="1:38">
      <c r="A139" s="218" t="s">
        <v>1567</v>
      </c>
      <c r="B139" s="184">
        <f>C139+'表九（2）'!B139</f>
        <v>0</v>
      </c>
      <c r="C139" s="184">
        <f>C140+C141</f>
        <v>0</v>
      </c>
      <c r="D139" s="184">
        <f t="shared" ref="D139:AL139" si="27">D140+D141</f>
        <v>0</v>
      </c>
      <c r="E139" s="184">
        <f t="shared" si="27"/>
        <v>0</v>
      </c>
      <c r="F139" s="184">
        <f t="shared" si="27"/>
        <v>0</v>
      </c>
      <c r="G139" s="184">
        <f t="shared" si="27"/>
        <v>0</v>
      </c>
      <c r="H139" s="184">
        <f t="shared" si="27"/>
        <v>0</v>
      </c>
      <c r="I139" s="184">
        <f t="shared" si="27"/>
        <v>0</v>
      </c>
      <c r="J139" s="184">
        <f t="shared" si="27"/>
        <v>0</v>
      </c>
      <c r="K139" s="184">
        <f t="shared" si="27"/>
        <v>0</v>
      </c>
      <c r="L139" s="184">
        <f t="shared" si="27"/>
        <v>0</v>
      </c>
      <c r="M139" s="184">
        <f t="shared" si="27"/>
        <v>0</v>
      </c>
      <c r="N139" s="184">
        <f t="shared" si="27"/>
        <v>0</v>
      </c>
      <c r="O139" s="184">
        <f t="shared" si="27"/>
        <v>0</v>
      </c>
      <c r="P139" s="184">
        <f t="shared" si="27"/>
        <v>0</v>
      </c>
      <c r="Q139" s="184">
        <f t="shared" si="27"/>
        <v>0</v>
      </c>
      <c r="R139" s="184">
        <f t="shared" si="27"/>
        <v>0</v>
      </c>
      <c r="S139" s="184">
        <f t="shared" si="27"/>
        <v>0</v>
      </c>
      <c r="T139" s="184">
        <f t="shared" si="27"/>
        <v>0</v>
      </c>
      <c r="U139" s="184">
        <f t="shared" si="27"/>
        <v>0</v>
      </c>
      <c r="V139" s="184">
        <f t="shared" si="27"/>
        <v>0</v>
      </c>
      <c r="W139" s="184">
        <f t="shared" si="27"/>
        <v>0</v>
      </c>
      <c r="X139" s="184">
        <f t="shared" si="27"/>
        <v>0</v>
      </c>
      <c r="Y139" s="184">
        <f t="shared" si="27"/>
        <v>0</v>
      </c>
      <c r="Z139" s="184">
        <f t="shared" si="27"/>
        <v>0</v>
      </c>
      <c r="AA139" s="184">
        <f t="shared" si="27"/>
        <v>0</v>
      </c>
      <c r="AB139" s="184">
        <f t="shared" si="27"/>
        <v>0</v>
      </c>
      <c r="AC139" s="184">
        <f t="shared" si="27"/>
        <v>0</v>
      </c>
      <c r="AD139" s="184">
        <f t="shared" si="27"/>
        <v>0</v>
      </c>
      <c r="AE139" s="184">
        <f t="shared" si="27"/>
        <v>0</v>
      </c>
      <c r="AF139" s="184">
        <f t="shared" si="27"/>
        <v>0</v>
      </c>
      <c r="AG139" s="184">
        <f t="shared" si="27"/>
        <v>0</v>
      </c>
      <c r="AH139" s="184">
        <f t="shared" si="27"/>
        <v>0</v>
      </c>
      <c r="AI139" s="184">
        <f t="shared" si="27"/>
        <v>0</v>
      </c>
      <c r="AJ139" s="184">
        <f t="shared" si="27"/>
        <v>0</v>
      </c>
      <c r="AK139" s="184">
        <f t="shared" si="27"/>
        <v>0</v>
      </c>
      <c r="AL139" s="184">
        <f t="shared" si="27"/>
        <v>0</v>
      </c>
    </row>
    <row r="140" spans="1:38">
      <c r="A140" s="219" t="s">
        <v>1568</v>
      </c>
      <c r="B140" s="184">
        <f>C140+'表九（2）'!B140</f>
        <v>0</v>
      </c>
      <c r="C140" s="184">
        <f t="shared" si="26"/>
        <v>0</v>
      </c>
      <c r="D140" s="194"/>
      <c r="E140" s="194"/>
      <c r="F140" s="194"/>
      <c r="G140" s="194"/>
      <c r="H140" s="194"/>
      <c r="I140" s="194"/>
      <c r="J140" s="201"/>
      <c r="K140" s="194"/>
      <c r="L140" s="201"/>
      <c r="M140" s="201"/>
      <c r="N140" s="201"/>
      <c r="O140" s="194"/>
      <c r="P140" s="194"/>
      <c r="Q140" s="194"/>
      <c r="R140" s="194"/>
      <c r="S140" s="201"/>
      <c r="T140" s="201"/>
      <c r="U140" s="201"/>
      <c r="V140" s="201"/>
      <c r="W140" s="194"/>
      <c r="X140" s="194"/>
      <c r="Y140" s="194"/>
      <c r="Z140" s="194"/>
      <c r="AA140" s="194"/>
      <c r="AB140" s="194"/>
      <c r="AC140" s="194"/>
      <c r="AD140" s="194"/>
      <c r="AE140" s="194"/>
      <c r="AF140" s="194"/>
      <c r="AG140" s="194"/>
      <c r="AH140" s="194"/>
      <c r="AI140" s="194"/>
      <c r="AJ140" s="194"/>
      <c r="AK140" s="194"/>
      <c r="AL140" s="194"/>
    </row>
    <row r="141" ht="14.25" spans="1:38">
      <c r="A141" s="220" t="s">
        <v>1569</v>
      </c>
      <c r="B141" s="184">
        <f>C141+'表九（2）'!B141</f>
        <v>0</v>
      </c>
      <c r="C141" s="184">
        <f>SUM(C142:C146)</f>
        <v>0</v>
      </c>
      <c r="D141" s="184">
        <f t="shared" ref="D141:AL141" si="28">SUM(D142:D146)</f>
        <v>0</v>
      </c>
      <c r="E141" s="184">
        <f t="shared" si="28"/>
        <v>0</v>
      </c>
      <c r="F141" s="184">
        <f t="shared" si="28"/>
        <v>0</v>
      </c>
      <c r="G141" s="184">
        <f t="shared" si="28"/>
        <v>0</v>
      </c>
      <c r="H141" s="184">
        <f t="shared" si="28"/>
        <v>0</v>
      </c>
      <c r="I141" s="184">
        <f t="shared" si="28"/>
        <v>0</v>
      </c>
      <c r="J141" s="184">
        <f t="shared" si="28"/>
        <v>0</v>
      </c>
      <c r="K141" s="184">
        <f t="shared" si="28"/>
        <v>0</v>
      </c>
      <c r="L141" s="184">
        <f t="shared" si="28"/>
        <v>0</v>
      </c>
      <c r="M141" s="184">
        <f t="shared" si="28"/>
        <v>0</v>
      </c>
      <c r="N141" s="184">
        <f t="shared" si="28"/>
        <v>0</v>
      </c>
      <c r="O141" s="184">
        <f t="shared" si="28"/>
        <v>0</v>
      </c>
      <c r="P141" s="184">
        <f t="shared" si="28"/>
        <v>0</v>
      </c>
      <c r="Q141" s="184">
        <f t="shared" si="28"/>
        <v>0</v>
      </c>
      <c r="R141" s="184">
        <f t="shared" si="28"/>
        <v>0</v>
      </c>
      <c r="S141" s="184">
        <f t="shared" si="28"/>
        <v>0</v>
      </c>
      <c r="T141" s="184">
        <f t="shared" si="28"/>
        <v>0</v>
      </c>
      <c r="U141" s="184">
        <f t="shared" si="28"/>
        <v>0</v>
      </c>
      <c r="V141" s="184">
        <f t="shared" si="28"/>
        <v>0</v>
      </c>
      <c r="W141" s="184">
        <f t="shared" si="28"/>
        <v>0</v>
      </c>
      <c r="X141" s="184">
        <f t="shared" si="28"/>
        <v>0</v>
      </c>
      <c r="Y141" s="184">
        <f t="shared" si="28"/>
        <v>0</v>
      </c>
      <c r="Z141" s="184">
        <f t="shared" si="28"/>
        <v>0</v>
      </c>
      <c r="AA141" s="184">
        <f t="shared" si="28"/>
        <v>0</v>
      </c>
      <c r="AB141" s="184">
        <f t="shared" si="28"/>
        <v>0</v>
      </c>
      <c r="AC141" s="184">
        <f t="shared" si="28"/>
        <v>0</v>
      </c>
      <c r="AD141" s="184">
        <f t="shared" si="28"/>
        <v>0</v>
      </c>
      <c r="AE141" s="184">
        <f t="shared" si="28"/>
        <v>0</v>
      </c>
      <c r="AF141" s="184">
        <f t="shared" si="28"/>
        <v>0</v>
      </c>
      <c r="AG141" s="184">
        <f t="shared" si="28"/>
        <v>0</v>
      </c>
      <c r="AH141" s="184">
        <f t="shared" si="28"/>
        <v>0</v>
      </c>
      <c r="AI141" s="184">
        <f t="shared" si="28"/>
        <v>0</v>
      </c>
      <c r="AJ141" s="184">
        <f t="shared" si="28"/>
        <v>0</v>
      </c>
      <c r="AK141" s="184">
        <f t="shared" si="28"/>
        <v>0</v>
      </c>
      <c r="AL141" s="184">
        <f t="shared" si="28"/>
        <v>0</v>
      </c>
    </row>
    <row r="142" spans="1:38">
      <c r="A142" s="219" t="s">
        <v>1570</v>
      </c>
      <c r="B142" s="184">
        <f>C142+'表九（2）'!B142</f>
        <v>0</v>
      </c>
      <c r="C142" s="184">
        <f t="shared" si="26"/>
        <v>0</v>
      </c>
      <c r="D142" s="194"/>
      <c r="E142" s="194"/>
      <c r="F142" s="194"/>
      <c r="G142" s="194"/>
      <c r="H142" s="194"/>
      <c r="I142" s="194"/>
      <c r="J142" s="201"/>
      <c r="K142" s="194"/>
      <c r="L142" s="201"/>
      <c r="M142" s="201"/>
      <c r="N142" s="201"/>
      <c r="O142" s="194"/>
      <c r="P142" s="194"/>
      <c r="Q142" s="194"/>
      <c r="R142" s="194"/>
      <c r="S142" s="201"/>
      <c r="T142" s="201"/>
      <c r="U142" s="201"/>
      <c r="V142" s="201"/>
      <c r="W142" s="194"/>
      <c r="X142" s="194"/>
      <c r="Y142" s="194"/>
      <c r="Z142" s="194"/>
      <c r="AA142" s="194"/>
      <c r="AB142" s="194"/>
      <c r="AC142" s="194"/>
      <c r="AD142" s="194"/>
      <c r="AE142" s="194"/>
      <c r="AF142" s="194"/>
      <c r="AG142" s="194"/>
      <c r="AH142" s="194"/>
      <c r="AI142" s="194"/>
      <c r="AJ142" s="194"/>
      <c r="AK142" s="194"/>
      <c r="AL142" s="194"/>
    </row>
    <row r="143" spans="1:38">
      <c r="A143" s="219" t="s">
        <v>1571</v>
      </c>
      <c r="B143" s="184">
        <f>C143+'表九（2）'!B143</f>
        <v>0</v>
      </c>
      <c r="C143" s="184">
        <f t="shared" si="26"/>
        <v>0</v>
      </c>
      <c r="D143" s="194"/>
      <c r="E143" s="194"/>
      <c r="F143" s="194"/>
      <c r="G143" s="194"/>
      <c r="H143" s="194"/>
      <c r="I143" s="194"/>
      <c r="J143" s="201"/>
      <c r="K143" s="194"/>
      <c r="L143" s="201"/>
      <c r="M143" s="201"/>
      <c r="N143" s="201"/>
      <c r="O143" s="194"/>
      <c r="P143" s="194"/>
      <c r="Q143" s="194"/>
      <c r="R143" s="194"/>
      <c r="S143" s="201"/>
      <c r="T143" s="201"/>
      <c r="U143" s="201"/>
      <c r="V143" s="201"/>
      <c r="W143" s="194"/>
      <c r="X143" s="194"/>
      <c r="Y143" s="194"/>
      <c r="Z143" s="194"/>
      <c r="AA143" s="194"/>
      <c r="AB143" s="194"/>
      <c r="AC143" s="194"/>
      <c r="AD143" s="194"/>
      <c r="AE143" s="194"/>
      <c r="AF143" s="194"/>
      <c r="AG143" s="194"/>
      <c r="AH143" s="194"/>
      <c r="AI143" s="194"/>
      <c r="AJ143" s="194"/>
      <c r="AK143" s="194"/>
      <c r="AL143" s="194"/>
    </row>
    <row r="144" spans="1:38">
      <c r="A144" s="219" t="s">
        <v>1572</v>
      </c>
      <c r="B144" s="184">
        <f>C144+'表九（2）'!B144</f>
        <v>0</v>
      </c>
      <c r="C144" s="184">
        <f t="shared" si="26"/>
        <v>0</v>
      </c>
      <c r="D144" s="194"/>
      <c r="E144" s="194"/>
      <c r="F144" s="194"/>
      <c r="G144" s="194"/>
      <c r="H144" s="194"/>
      <c r="I144" s="194"/>
      <c r="J144" s="201"/>
      <c r="K144" s="194"/>
      <c r="L144" s="201"/>
      <c r="M144" s="201"/>
      <c r="N144" s="201"/>
      <c r="O144" s="194"/>
      <c r="P144" s="194"/>
      <c r="Q144" s="194"/>
      <c r="R144" s="194"/>
      <c r="S144" s="201"/>
      <c r="T144" s="201"/>
      <c r="U144" s="201"/>
      <c r="V144" s="201"/>
      <c r="W144" s="194"/>
      <c r="X144" s="194"/>
      <c r="Y144" s="194"/>
      <c r="Z144" s="194"/>
      <c r="AA144" s="194"/>
      <c r="AB144" s="194"/>
      <c r="AC144" s="194"/>
      <c r="AD144" s="194"/>
      <c r="AE144" s="194"/>
      <c r="AF144" s="194"/>
      <c r="AG144" s="194"/>
      <c r="AH144" s="194"/>
      <c r="AI144" s="194"/>
      <c r="AJ144" s="194"/>
      <c r="AK144" s="194"/>
      <c r="AL144" s="194"/>
    </row>
    <row r="145" spans="1:38">
      <c r="A145" s="219" t="s">
        <v>1573</v>
      </c>
      <c r="B145" s="184">
        <f>C145+'表九（2）'!B145</f>
        <v>0</v>
      </c>
      <c r="C145" s="184">
        <f t="shared" si="26"/>
        <v>0</v>
      </c>
      <c r="D145" s="194"/>
      <c r="E145" s="194"/>
      <c r="F145" s="194"/>
      <c r="G145" s="194"/>
      <c r="H145" s="194"/>
      <c r="I145" s="194"/>
      <c r="J145" s="201"/>
      <c r="K145" s="194"/>
      <c r="L145" s="201"/>
      <c r="M145" s="201"/>
      <c r="N145" s="201"/>
      <c r="O145" s="194"/>
      <c r="P145" s="194"/>
      <c r="Q145" s="194"/>
      <c r="R145" s="194"/>
      <c r="S145" s="201"/>
      <c r="T145" s="201"/>
      <c r="U145" s="201"/>
      <c r="V145" s="201"/>
      <c r="W145" s="194"/>
      <c r="X145" s="194"/>
      <c r="Y145" s="194"/>
      <c r="Z145" s="194"/>
      <c r="AA145" s="194"/>
      <c r="AB145" s="194"/>
      <c r="AC145" s="194"/>
      <c r="AD145" s="194"/>
      <c r="AE145" s="194"/>
      <c r="AF145" s="194"/>
      <c r="AG145" s="194"/>
      <c r="AH145" s="194"/>
      <c r="AI145" s="194"/>
      <c r="AJ145" s="194"/>
      <c r="AK145" s="194"/>
      <c r="AL145" s="194"/>
    </row>
    <row r="146" spans="1:38">
      <c r="A146" s="219" t="s">
        <v>1574</v>
      </c>
      <c r="B146" s="184">
        <f>C146+'表九（2）'!B146</f>
        <v>0</v>
      </c>
      <c r="C146" s="184">
        <f t="shared" si="26"/>
        <v>0</v>
      </c>
      <c r="D146" s="194"/>
      <c r="E146" s="194"/>
      <c r="F146" s="194"/>
      <c r="G146" s="194"/>
      <c r="H146" s="194"/>
      <c r="I146" s="194"/>
      <c r="J146" s="201"/>
      <c r="K146" s="194"/>
      <c r="L146" s="201"/>
      <c r="M146" s="201"/>
      <c r="N146" s="201"/>
      <c r="O146" s="194"/>
      <c r="P146" s="194"/>
      <c r="Q146" s="194"/>
      <c r="R146" s="194"/>
      <c r="S146" s="201"/>
      <c r="T146" s="201"/>
      <c r="U146" s="201"/>
      <c r="V146" s="201"/>
      <c r="W146" s="194"/>
      <c r="X146" s="194"/>
      <c r="Y146" s="194"/>
      <c r="Z146" s="194"/>
      <c r="AA146" s="194"/>
      <c r="AB146" s="194"/>
      <c r="AC146" s="194"/>
      <c r="AD146" s="194"/>
      <c r="AE146" s="194"/>
      <c r="AF146" s="194"/>
      <c r="AG146" s="194"/>
      <c r="AH146" s="194"/>
      <c r="AI146" s="194"/>
      <c r="AJ146" s="194"/>
      <c r="AK146" s="194"/>
      <c r="AL146" s="194"/>
    </row>
    <row r="147" ht="14.25" spans="1:38">
      <c r="A147" s="218" t="s">
        <v>1676</v>
      </c>
      <c r="B147" s="184">
        <f>C147+'表九（2）'!B147</f>
        <v>0</v>
      </c>
      <c r="C147" s="184">
        <f>C148+C149</f>
        <v>0</v>
      </c>
      <c r="D147" s="184">
        <f t="shared" ref="D147:AL147" si="29">D148+D149</f>
        <v>0</v>
      </c>
      <c r="E147" s="184">
        <f t="shared" si="29"/>
        <v>0</v>
      </c>
      <c r="F147" s="184">
        <f t="shared" si="29"/>
        <v>0</v>
      </c>
      <c r="G147" s="184">
        <f t="shared" si="29"/>
        <v>0</v>
      </c>
      <c r="H147" s="184">
        <f t="shared" si="29"/>
        <v>0</v>
      </c>
      <c r="I147" s="184">
        <f t="shared" si="29"/>
        <v>0</v>
      </c>
      <c r="J147" s="184">
        <f t="shared" si="29"/>
        <v>0</v>
      </c>
      <c r="K147" s="184">
        <f t="shared" si="29"/>
        <v>0</v>
      </c>
      <c r="L147" s="184">
        <f t="shared" si="29"/>
        <v>0</v>
      </c>
      <c r="M147" s="184">
        <f t="shared" si="29"/>
        <v>0</v>
      </c>
      <c r="N147" s="184">
        <f t="shared" si="29"/>
        <v>0</v>
      </c>
      <c r="O147" s="184">
        <f t="shared" si="29"/>
        <v>0</v>
      </c>
      <c r="P147" s="184">
        <f t="shared" si="29"/>
        <v>0</v>
      </c>
      <c r="Q147" s="184">
        <f t="shared" si="29"/>
        <v>0</v>
      </c>
      <c r="R147" s="184">
        <f t="shared" si="29"/>
        <v>0</v>
      </c>
      <c r="S147" s="184">
        <f t="shared" si="29"/>
        <v>0</v>
      </c>
      <c r="T147" s="184">
        <f t="shared" si="29"/>
        <v>0</v>
      </c>
      <c r="U147" s="184">
        <f t="shared" si="29"/>
        <v>0</v>
      </c>
      <c r="V147" s="184">
        <f t="shared" si="29"/>
        <v>0</v>
      </c>
      <c r="W147" s="184">
        <f t="shared" si="29"/>
        <v>0</v>
      </c>
      <c r="X147" s="184">
        <f t="shared" si="29"/>
        <v>0</v>
      </c>
      <c r="Y147" s="184">
        <f t="shared" si="29"/>
        <v>0</v>
      </c>
      <c r="Z147" s="184">
        <f t="shared" si="29"/>
        <v>0</v>
      </c>
      <c r="AA147" s="184">
        <f t="shared" si="29"/>
        <v>0</v>
      </c>
      <c r="AB147" s="184">
        <f t="shared" si="29"/>
        <v>0</v>
      </c>
      <c r="AC147" s="184">
        <f t="shared" si="29"/>
        <v>0</v>
      </c>
      <c r="AD147" s="184">
        <f t="shared" si="29"/>
        <v>0</v>
      </c>
      <c r="AE147" s="184">
        <f t="shared" si="29"/>
        <v>0</v>
      </c>
      <c r="AF147" s="184">
        <f t="shared" si="29"/>
        <v>0</v>
      </c>
      <c r="AG147" s="184">
        <f t="shared" si="29"/>
        <v>0</v>
      </c>
      <c r="AH147" s="184">
        <f t="shared" si="29"/>
        <v>0</v>
      </c>
      <c r="AI147" s="184">
        <f t="shared" si="29"/>
        <v>0</v>
      </c>
      <c r="AJ147" s="184">
        <f t="shared" si="29"/>
        <v>0</v>
      </c>
      <c r="AK147" s="184">
        <f t="shared" si="29"/>
        <v>0</v>
      </c>
      <c r="AL147" s="184">
        <f t="shared" si="29"/>
        <v>0</v>
      </c>
    </row>
    <row r="148" spans="1:38">
      <c r="A148" s="219" t="s">
        <v>1576</v>
      </c>
      <c r="B148" s="184">
        <f>C148+'表九（2）'!B148</f>
        <v>0</v>
      </c>
      <c r="C148" s="184">
        <f t="shared" si="26"/>
        <v>0</v>
      </c>
      <c r="D148" s="194"/>
      <c r="E148" s="194"/>
      <c r="F148" s="194"/>
      <c r="G148" s="194"/>
      <c r="H148" s="194"/>
      <c r="I148" s="194"/>
      <c r="J148" s="201"/>
      <c r="K148" s="194"/>
      <c r="L148" s="201"/>
      <c r="M148" s="201"/>
      <c r="N148" s="201"/>
      <c r="O148" s="194"/>
      <c r="P148" s="194"/>
      <c r="Q148" s="194"/>
      <c r="R148" s="194"/>
      <c r="S148" s="201"/>
      <c r="T148" s="201"/>
      <c r="U148" s="201"/>
      <c r="V148" s="201"/>
      <c r="W148" s="194"/>
      <c r="X148" s="194"/>
      <c r="Y148" s="194"/>
      <c r="Z148" s="194"/>
      <c r="AA148" s="194"/>
      <c r="AB148" s="194"/>
      <c r="AC148" s="194"/>
      <c r="AD148" s="194"/>
      <c r="AE148" s="194"/>
      <c r="AF148" s="194"/>
      <c r="AG148" s="194"/>
      <c r="AH148" s="194"/>
      <c r="AI148" s="194"/>
      <c r="AJ148" s="194"/>
      <c r="AK148" s="194"/>
      <c r="AL148" s="194"/>
    </row>
    <row r="149" ht="14.25" spans="1:38">
      <c r="A149" s="220" t="s">
        <v>1577</v>
      </c>
      <c r="B149" s="184">
        <f>C149+'表九（2）'!B149</f>
        <v>0</v>
      </c>
      <c r="C149" s="184">
        <f>SUM(C150:C161)</f>
        <v>0</v>
      </c>
      <c r="D149" s="184">
        <f t="shared" ref="D149:AL149" si="30">SUM(D150:D161)</f>
        <v>0</v>
      </c>
      <c r="E149" s="184">
        <f t="shared" si="30"/>
        <v>0</v>
      </c>
      <c r="F149" s="184">
        <f t="shared" si="30"/>
        <v>0</v>
      </c>
      <c r="G149" s="184">
        <f t="shared" si="30"/>
        <v>0</v>
      </c>
      <c r="H149" s="184">
        <f t="shared" si="30"/>
        <v>0</v>
      </c>
      <c r="I149" s="184">
        <f t="shared" si="30"/>
        <v>0</v>
      </c>
      <c r="J149" s="184">
        <f t="shared" si="30"/>
        <v>0</v>
      </c>
      <c r="K149" s="184">
        <f t="shared" si="30"/>
        <v>0</v>
      </c>
      <c r="L149" s="184">
        <f t="shared" si="30"/>
        <v>0</v>
      </c>
      <c r="M149" s="184">
        <f t="shared" si="30"/>
        <v>0</v>
      </c>
      <c r="N149" s="184">
        <f t="shared" si="30"/>
        <v>0</v>
      </c>
      <c r="O149" s="184">
        <f t="shared" si="30"/>
        <v>0</v>
      </c>
      <c r="P149" s="184">
        <f t="shared" si="30"/>
        <v>0</v>
      </c>
      <c r="Q149" s="184">
        <f t="shared" si="30"/>
        <v>0</v>
      </c>
      <c r="R149" s="184">
        <f t="shared" si="30"/>
        <v>0</v>
      </c>
      <c r="S149" s="184">
        <f t="shared" si="30"/>
        <v>0</v>
      </c>
      <c r="T149" s="184">
        <f t="shared" si="30"/>
        <v>0</v>
      </c>
      <c r="U149" s="184">
        <f t="shared" si="30"/>
        <v>0</v>
      </c>
      <c r="V149" s="184">
        <f t="shared" si="30"/>
        <v>0</v>
      </c>
      <c r="W149" s="184">
        <f t="shared" si="30"/>
        <v>0</v>
      </c>
      <c r="X149" s="184">
        <f t="shared" si="30"/>
        <v>0</v>
      </c>
      <c r="Y149" s="184">
        <f t="shared" si="30"/>
        <v>0</v>
      </c>
      <c r="Z149" s="184">
        <f t="shared" si="30"/>
        <v>0</v>
      </c>
      <c r="AA149" s="184">
        <f t="shared" si="30"/>
        <v>0</v>
      </c>
      <c r="AB149" s="184">
        <f t="shared" si="30"/>
        <v>0</v>
      </c>
      <c r="AC149" s="184">
        <f t="shared" si="30"/>
        <v>0</v>
      </c>
      <c r="AD149" s="184">
        <f t="shared" si="30"/>
        <v>0</v>
      </c>
      <c r="AE149" s="184">
        <f t="shared" si="30"/>
        <v>0</v>
      </c>
      <c r="AF149" s="184">
        <f t="shared" si="30"/>
        <v>0</v>
      </c>
      <c r="AG149" s="184">
        <f t="shared" si="30"/>
        <v>0</v>
      </c>
      <c r="AH149" s="184">
        <f t="shared" si="30"/>
        <v>0</v>
      </c>
      <c r="AI149" s="184">
        <f t="shared" si="30"/>
        <v>0</v>
      </c>
      <c r="AJ149" s="184">
        <f t="shared" si="30"/>
        <v>0</v>
      </c>
      <c r="AK149" s="184">
        <f t="shared" si="30"/>
        <v>0</v>
      </c>
      <c r="AL149" s="184">
        <f t="shared" si="30"/>
        <v>0</v>
      </c>
    </row>
    <row r="150" spans="1:38">
      <c r="A150" s="219" t="s">
        <v>1679</v>
      </c>
      <c r="B150" s="184">
        <f>C150+'表九（2）'!B150</f>
        <v>0</v>
      </c>
      <c r="C150" s="184">
        <f t="shared" si="26"/>
        <v>0</v>
      </c>
      <c r="D150" s="194"/>
      <c r="E150" s="194"/>
      <c r="F150" s="194"/>
      <c r="G150" s="194"/>
      <c r="H150" s="194"/>
      <c r="I150" s="194"/>
      <c r="J150" s="201"/>
      <c r="K150" s="194"/>
      <c r="L150" s="201"/>
      <c r="M150" s="201"/>
      <c r="N150" s="201"/>
      <c r="O150" s="194"/>
      <c r="P150" s="194"/>
      <c r="Q150" s="194"/>
      <c r="R150" s="194"/>
      <c r="S150" s="201"/>
      <c r="T150" s="201"/>
      <c r="U150" s="201"/>
      <c r="V150" s="201"/>
      <c r="W150" s="194"/>
      <c r="X150" s="194"/>
      <c r="Y150" s="194"/>
      <c r="Z150" s="194"/>
      <c r="AA150" s="194"/>
      <c r="AB150" s="194"/>
      <c r="AC150" s="194"/>
      <c r="AD150" s="194"/>
      <c r="AE150" s="194"/>
      <c r="AF150" s="194"/>
      <c r="AG150" s="194"/>
      <c r="AH150" s="194"/>
      <c r="AI150" s="194"/>
      <c r="AJ150" s="194"/>
      <c r="AK150" s="194"/>
      <c r="AL150" s="194"/>
    </row>
    <row r="151" spans="1:38">
      <c r="A151" s="219" t="s">
        <v>1680</v>
      </c>
      <c r="B151" s="184">
        <f>C151+'表九（2）'!B151</f>
        <v>0</v>
      </c>
      <c r="C151" s="184">
        <f t="shared" si="26"/>
        <v>0</v>
      </c>
      <c r="D151" s="194"/>
      <c r="E151" s="194"/>
      <c r="F151" s="194"/>
      <c r="G151" s="194"/>
      <c r="H151" s="194"/>
      <c r="I151" s="194"/>
      <c r="J151" s="201"/>
      <c r="K151" s="194"/>
      <c r="L151" s="201"/>
      <c r="M151" s="201"/>
      <c r="N151" s="201"/>
      <c r="O151" s="194"/>
      <c r="P151" s="194"/>
      <c r="Q151" s="194"/>
      <c r="R151" s="194"/>
      <c r="S151" s="201"/>
      <c r="T151" s="201"/>
      <c r="U151" s="201"/>
      <c r="V151" s="201"/>
      <c r="W151" s="194"/>
      <c r="X151" s="194"/>
      <c r="Y151" s="194"/>
      <c r="Z151" s="194"/>
      <c r="AA151" s="194"/>
      <c r="AB151" s="194"/>
      <c r="AC151" s="194"/>
      <c r="AD151" s="194"/>
      <c r="AE151" s="194"/>
      <c r="AF151" s="194"/>
      <c r="AG151" s="194"/>
      <c r="AH151" s="194"/>
      <c r="AI151" s="194"/>
      <c r="AJ151" s="194"/>
      <c r="AK151" s="194"/>
      <c r="AL151" s="194"/>
    </row>
    <row r="152" spans="1:38">
      <c r="A152" s="219" t="s">
        <v>1681</v>
      </c>
      <c r="B152" s="184">
        <f>C152+'表九（2）'!B152</f>
        <v>0</v>
      </c>
      <c r="C152" s="184">
        <f t="shared" si="26"/>
        <v>0</v>
      </c>
      <c r="D152" s="194"/>
      <c r="E152" s="194"/>
      <c r="F152" s="194"/>
      <c r="G152" s="194"/>
      <c r="H152" s="194"/>
      <c r="I152" s="194"/>
      <c r="J152" s="201"/>
      <c r="K152" s="194"/>
      <c r="L152" s="201"/>
      <c r="M152" s="201"/>
      <c r="N152" s="201"/>
      <c r="O152" s="194"/>
      <c r="P152" s="194"/>
      <c r="Q152" s="194"/>
      <c r="R152" s="194"/>
      <c r="S152" s="201"/>
      <c r="T152" s="201"/>
      <c r="U152" s="201"/>
      <c r="V152" s="201"/>
      <c r="W152" s="194"/>
      <c r="X152" s="194"/>
      <c r="Y152" s="194"/>
      <c r="Z152" s="194"/>
      <c r="AA152" s="194"/>
      <c r="AB152" s="194"/>
      <c r="AC152" s="194"/>
      <c r="AD152" s="194"/>
      <c r="AE152" s="194"/>
      <c r="AF152" s="194"/>
      <c r="AG152" s="194"/>
      <c r="AH152" s="194"/>
      <c r="AI152" s="194"/>
      <c r="AJ152" s="194"/>
      <c r="AK152" s="194"/>
      <c r="AL152" s="194"/>
    </row>
    <row r="153" spans="1:38">
      <c r="A153" s="219" t="s">
        <v>1682</v>
      </c>
      <c r="B153" s="184">
        <f>C153+'表九（2）'!B153</f>
        <v>0</v>
      </c>
      <c r="C153" s="184">
        <f t="shared" si="26"/>
        <v>0</v>
      </c>
      <c r="D153" s="194"/>
      <c r="E153" s="194"/>
      <c r="F153" s="194"/>
      <c r="G153" s="194"/>
      <c r="H153" s="194"/>
      <c r="I153" s="194"/>
      <c r="J153" s="201"/>
      <c r="K153" s="194"/>
      <c r="L153" s="201"/>
      <c r="M153" s="201"/>
      <c r="N153" s="201"/>
      <c r="O153" s="194"/>
      <c r="P153" s="194"/>
      <c r="Q153" s="194"/>
      <c r="R153" s="194"/>
      <c r="S153" s="201"/>
      <c r="T153" s="201"/>
      <c r="U153" s="201"/>
      <c r="V153" s="201"/>
      <c r="W153" s="194"/>
      <c r="X153" s="194"/>
      <c r="Y153" s="194"/>
      <c r="Z153" s="194"/>
      <c r="AA153" s="194"/>
      <c r="AB153" s="194"/>
      <c r="AC153" s="194"/>
      <c r="AD153" s="194"/>
      <c r="AE153" s="194"/>
      <c r="AF153" s="194"/>
      <c r="AG153" s="194"/>
      <c r="AH153" s="194"/>
      <c r="AI153" s="194"/>
      <c r="AJ153" s="194"/>
      <c r="AK153" s="194"/>
      <c r="AL153" s="194"/>
    </row>
    <row r="154" spans="1:38">
      <c r="A154" s="219" t="s">
        <v>1683</v>
      </c>
      <c r="B154" s="184">
        <f>C154+'表九（2）'!B154</f>
        <v>0</v>
      </c>
      <c r="C154" s="184">
        <f t="shared" si="26"/>
        <v>0</v>
      </c>
      <c r="D154" s="194"/>
      <c r="E154" s="194"/>
      <c r="F154" s="194"/>
      <c r="G154" s="194"/>
      <c r="H154" s="194"/>
      <c r="I154" s="194"/>
      <c r="J154" s="201"/>
      <c r="K154" s="194"/>
      <c r="L154" s="201"/>
      <c r="M154" s="201"/>
      <c r="N154" s="201"/>
      <c r="O154" s="194"/>
      <c r="P154" s="194"/>
      <c r="Q154" s="194"/>
      <c r="R154" s="194"/>
      <c r="S154" s="201"/>
      <c r="T154" s="201"/>
      <c r="U154" s="201"/>
      <c r="V154" s="201"/>
      <c r="W154" s="194"/>
      <c r="X154" s="194"/>
      <c r="Y154" s="194"/>
      <c r="Z154" s="194"/>
      <c r="AA154" s="194"/>
      <c r="AB154" s="194"/>
      <c r="AC154" s="194"/>
      <c r="AD154" s="194"/>
      <c r="AE154" s="194"/>
      <c r="AF154" s="194"/>
      <c r="AG154" s="194"/>
      <c r="AH154" s="194"/>
      <c r="AI154" s="194"/>
      <c r="AJ154" s="194"/>
      <c r="AK154" s="194"/>
      <c r="AL154" s="194"/>
    </row>
    <row r="155" spans="1:38">
      <c r="A155" s="219" t="s">
        <v>1684</v>
      </c>
      <c r="B155" s="184">
        <f>C155+'表九（2）'!B155</f>
        <v>0</v>
      </c>
      <c r="C155" s="184">
        <f t="shared" si="26"/>
        <v>0</v>
      </c>
      <c r="D155" s="194"/>
      <c r="E155" s="194"/>
      <c r="F155" s="194"/>
      <c r="G155" s="194"/>
      <c r="H155" s="194"/>
      <c r="I155" s="194"/>
      <c r="J155" s="201"/>
      <c r="K155" s="194"/>
      <c r="L155" s="201"/>
      <c r="M155" s="201"/>
      <c r="N155" s="201"/>
      <c r="O155" s="194"/>
      <c r="P155" s="194"/>
      <c r="Q155" s="194"/>
      <c r="R155" s="194"/>
      <c r="S155" s="201"/>
      <c r="T155" s="201"/>
      <c r="U155" s="201"/>
      <c r="V155" s="201"/>
      <c r="W155" s="194"/>
      <c r="X155" s="194"/>
      <c r="Y155" s="194"/>
      <c r="Z155" s="194"/>
      <c r="AA155" s="194"/>
      <c r="AB155" s="194"/>
      <c r="AC155" s="194"/>
      <c r="AD155" s="194"/>
      <c r="AE155" s="194"/>
      <c r="AF155" s="194"/>
      <c r="AG155" s="194"/>
      <c r="AH155" s="194"/>
      <c r="AI155" s="194"/>
      <c r="AJ155" s="194"/>
      <c r="AK155" s="194"/>
      <c r="AL155" s="194"/>
    </row>
    <row r="156" spans="1:38">
      <c r="A156" s="219" t="s">
        <v>1685</v>
      </c>
      <c r="B156" s="184">
        <f>C156+'表九（2）'!B156</f>
        <v>0</v>
      </c>
      <c r="C156" s="184">
        <f t="shared" si="26"/>
        <v>0</v>
      </c>
      <c r="D156" s="194"/>
      <c r="E156" s="194"/>
      <c r="F156" s="194"/>
      <c r="G156" s="194"/>
      <c r="H156" s="194"/>
      <c r="I156" s="194"/>
      <c r="J156" s="201"/>
      <c r="K156" s="194"/>
      <c r="L156" s="201"/>
      <c r="M156" s="201"/>
      <c r="N156" s="201"/>
      <c r="O156" s="194"/>
      <c r="P156" s="194"/>
      <c r="Q156" s="194"/>
      <c r="R156" s="194"/>
      <c r="S156" s="201"/>
      <c r="T156" s="201"/>
      <c r="U156" s="201"/>
      <c r="V156" s="201"/>
      <c r="W156" s="194"/>
      <c r="X156" s="194"/>
      <c r="Y156" s="194"/>
      <c r="Z156" s="194"/>
      <c r="AA156" s="194"/>
      <c r="AB156" s="194"/>
      <c r="AC156" s="194"/>
      <c r="AD156" s="194"/>
      <c r="AE156" s="194"/>
      <c r="AF156" s="194"/>
      <c r="AG156" s="194"/>
      <c r="AH156" s="194"/>
      <c r="AI156" s="194"/>
      <c r="AJ156" s="194"/>
      <c r="AK156" s="194"/>
      <c r="AL156" s="194"/>
    </row>
    <row r="157" spans="1:38">
      <c r="A157" s="219" t="s">
        <v>1686</v>
      </c>
      <c r="B157" s="184">
        <f>C157+'表九（2）'!B157</f>
        <v>0</v>
      </c>
      <c r="C157" s="184">
        <f t="shared" si="26"/>
        <v>0</v>
      </c>
      <c r="D157" s="194"/>
      <c r="E157" s="194"/>
      <c r="F157" s="194"/>
      <c r="G157" s="194"/>
      <c r="H157" s="194"/>
      <c r="I157" s="194"/>
      <c r="J157" s="201"/>
      <c r="K157" s="194"/>
      <c r="L157" s="201"/>
      <c r="M157" s="201"/>
      <c r="N157" s="201"/>
      <c r="O157" s="194"/>
      <c r="P157" s="194"/>
      <c r="Q157" s="194"/>
      <c r="R157" s="194"/>
      <c r="S157" s="201"/>
      <c r="T157" s="201"/>
      <c r="U157" s="201"/>
      <c r="V157" s="201"/>
      <c r="W157" s="194"/>
      <c r="X157" s="194"/>
      <c r="Y157" s="194"/>
      <c r="Z157" s="194"/>
      <c r="AA157" s="194"/>
      <c r="AB157" s="194"/>
      <c r="AC157" s="194"/>
      <c r="AD157" s="194"/>
      <c r="AE157" s="194"/>
      <c r="AF157" s="194"/>
      <c r="AG157" s="194"/>
      <c r="AH157" s="194"/>
      <c r="AI157" s="194"/>
      <c r="AJ157" s="194"/>
      <c r="AK157" s="194"/>
      <c r="AL157" s="194"/>
    </row>
    <row r="158" spans="1:38">
      <c r="A158" s="219" t="s">
        <v>1687</v>
      </c>
      <c r="B158" s="184">
        <f>C158+'表九（2）'!B158</f>
        <v>0</v>
      </c>
      <c r="C158" s="184">
        <f t="shared" si="26"/>
        <v>0</v>
      </c>
      <c r="D158" s="194"/>
      <c r="E158" s="194"/>
      <c r="F158" s="194"/>
      <c r="G158" s="194"/>
      <c r="H158" s="194"/>
      <c r="I158" s="194"/>
      <c r="J158" s="201"/>
      <c r="K158" s="194"/>
      <c r="L158" s="201"/>
      <c r="M158" s="201"/>
      <c r="N158" s="201"/>
      <c r="O158" s="194"/>
      <c r="P158" s="194"/>
      <c r="Q158" s="194"/>
      <c r="R158" s="194"/>
      <c r="S158" s="201"/>
      <c r="T158" s="201"/>
      <c r="U158" s="201"/>
      <c r="V158" s="201"/>
      <c r="W158" s="194"/>
      <c r="X158" s="194"/>
      <c r="Y158" s="194"/>
      <c r="Z158" s="194"/>
      <c r="AA158" s="194"/>
      <c r="AB158" s="194"/>
      <c r="AC158" s="194"/>
      <c r="AD158" s="194"/>
      <c r="AE158" s="194"/>
      <c r="AF158" s="194"/>
      <c r="AG158" s="194"/>
      <c r="AH158" s="194"/>
      <c r="AI158" s="194"/>
      <c r="AJ158" s="194"/>
      <c r="AK158" s="194"/>
      <c r="AL158" s="194"/>
    </row>
    <row r="159" spans="1:38">
      <c r="A159" s="219" t="s">
        <v>1688</v>
      </c>
      <c r="B159" s="184">
        <f>C159+'表九（2）'!B159</f>
        <v>0</v>
      </c>
      <c r="C159" s="184">
        <f t="shared" si="26"/>
        <v>0</v>
      </c>
      <c r="D159" s="194"/>
      <c r="E159" s="194"/>
      <c r="F159" s="194"/>
      <c r="G159" s="194"/>
      <c r="H159" s="194"/>
      <c r="I159" s="194"/>
      <c r="J159" s="201"/>
      <c r="K159" s="194"/>
      <c r="L159" s="201"/>
      <c r="M159" s="201"/>
      <c r="N159" s="201"/>
      <c r="O159" s="194"/>
      <c r="P159" s="194"/>
      <c r="Q159" s="194"/>
      <c r="R159" s="194"/>
      <c r="S159" s="201"/>
      <c r="T159" s="201"/>
      <c r="U159" s="201"/>
      <c r="V159" s="201"/>
      <c r="W159" s="194"/>
      <c r="X159" s="194"/>
      <c r="Y159" s="194"/>
      <c r="Z159" s="194"/>
      <c r="AA159" s="194"/>
      <c r="AB159" s="194"/>
      <c r="AC159" s="194"/>
      <c r="AD159" s="194"/>
      <c r="AE159" s="194"/>
      <c r="AF159" s="194"/>
      <c r="AG159" s="194"/>
      <c r="AH159" s="194"/>
      <c r="AI159" s="194"/>
      <c r="AJ159" s="194"/>
      <c r="AK159" s="194"/>
      <c r="AL159" s="194"/>
    </row>
    <row r="160" spans="1:38">
      <c r="A160" s="219" t="s">
        <v>1689</v>
      </c>
      <c r="B160" s="184">
        <f>C160+'表九（2）'!B160</f>
        <v>0</v>
      </c>
      <c r="C160" s="184">
        <f t="shared" si="26"/>
        <v>0</v>
      </c>
      <c r="D160" s="194"/>
      <c r="E160" s="194"/>
      <c r="F160" s="194"/>
      <c r="G160" s="194"/>
      <c r="H160" s="194"/>
      <c r="I160" s="194"/>
      <c r="J160" s="201"/>
      <c r="K160" s="194"/>
      <c r="L160" s="201"/>
      <c r="M160" s="201"/>
      <c r="N160" s="201"/>
      <c r="O160" s="194"/>
      <c r="P160" s="194"/>
      <c r="Q160" s="194"/>
      <c r="R160" s="194"/>
      <c r="S160" s="201"/>
      <c r="T160" s="201"/>
      <c r="U160" s="201"/>
      <c r="V160" s="201"/>
      <c r="W160" s="194"/>
      <c r="X160" s="194"/>
      <c r="Y160" s="194"/>
      <c r="Z160" s="194"/>
      <c r="AA160" s="194"/>
      <c r="AB160" s="194"/>
      <c r="AC160" s="194"/>
      <c r="AD160" s="194"/>
      <c r="AE160" s="194"/>
      <c r="AF160" s="194"/>
      <c r="AG160" s="194"/>
      <c r="AH160" s="194"/>
      <c r="AI160" s="194"/>
      <c r="AJ160" s="194"/>
      <c r="AK160" s="194"/>
      <c r="AL160" s="194"/>
    </row>
    <row r="161" spans="1:38">
      <c r="A161" s="219" t="s">
        <v>1690</v>
      </c>
      <c r="B161" s="184">
        <f>C161+'表九（2）'!B161</f>
        <v>0</v>
      </c>
      <c r="C161" s="184">
        <f t="shared" si="26"/>
        <v>0</v>
      </c>
      <c r="D161" s="194"/>
      <c r="E161" s="194"/>
      <c r="F161" s="194"/>
      <c r="G161" s="194"/>
      <c r="H161" s="194"/>
      <c r="I161" s="194"/>
      <c r="J161" s="201"/>
      <c r="K161" s="194"/>
      <c r="L161" s="201"/>
      <c r="M161" s="201"/>
      <c r="N161" s="201"/>
      <c r="O161" s="194"/>
      <c r="P161" s="194"/>
      <c r="Q161" s="194"/>
      <c r="R161" s="194"/>
      <c r="S161" s="201"/>
      <c r="T161" s="201"/>
      <c r="U161" s="201"/>
      <c r="V161" s="201"/>
      <c r="W161" s="194"/>
      <c r="X161" s="194"/>
      <c r="Y161" s="194"/>
      <c r="Z161" s="194"/>
      <c r="AA161" s="194"/>
      <c r="AB161" s="194"/>
      <c r="AC161" s="194"/>
      <c r="AD161" s="194"/>
      <c r="AE161" s="194"/>
      <c r="AF161" s="194"/>
      <c r="AG161" s="194"/>
      <c r="AH161" s="194"/>
      <c r="AI161" s="194"/>
      <c r="AJ161" s="194"/>
      <c r="AK161" s="194"/>
      <c r="AL161" s="194"/>
    </row>
    <row r="162" ht="14.25" spans="1:38">
      <c r="A162" s="218" t="s">
        <v>1590</v>
      </c>
      <c r="B162" s="184">
        <f>C162+'表九（2）'!B162</f>
        <v>0</v>
      </c>
      <c r="C162" s="184">
        <f>C163+C164</f>
        <v>0</v>
      </c>
      <c r="D162" s="184">
        <f t="shared" ref="D162:AL162" si="31">D163+D164</f>
        <v>0</v>
      </c>
      <c r="E162" s="184">
        <f t="shared" si="31"/>
        <v>0</v>
      </c>
      <c r="F162" s="184">
        <f t="shared" si="31"/>
        <v>0</v>
      </c>
      <c r="G162" s="184">
        <f t="shared" si="31"/>
        <v>0</v>
      </c>
      <c r="H162" s="184">
        <f t="shared" si="31"/>
        <v>0</v>
      </c>
      <c r="I162" s="184">
        <f t="shared" si="31"/>
        <v>0</v>
      </c>
      <c r="J162" s="184">
        <f t="shared" si="31"/>
        <v>0</v>
      </c>
      <c r="K162" s="184">
        <f t="shared" si="31"/>
        <v>0</v>
      </c>
      <c r="L162" s="184">
        <f t="shared" si="31"/>
        <v>0</v>
      </c>
      <c r="M162" s="184">
        <f t="shared" si="31"/>
        <v>0</v>
      </c>
      <c r="N162" s="184">
        <f t="shared" si="31"/>
        <v>0</v>
      </c>
      <c r="O162" s="184">
        <f t="shared" si="31"/>
        <v>0</v>
      </c>
      <c r="P162" s="184">
        <f t="shared" si="31"/>
        <v>0</v>
      </c>
      <c r="Q162" s="184">
        <f t="shared" si="31"/>
        <v>0</v>
      </c>
      <c r="R162" s="184">
        <f t="shared" si="31"/>
        <v>0</v>
      </c>
      <c r="S162" s="184">
        <f t="shared" si="31"/>
        <v>0</v>
      </c>
      <c r="T162" s="184">
        <f t="shared" si="31"/>
        <v>0</v>
      </c>
      <c r="U162" s="184">
        <f t="shared" si="31"/>
        <v>0</v>
      </c>
      <c r="V162" s="184">
        <f t="shared" si="31"/>
        <v>0</v>
      </c>
      <c r="W162" s="184">
        <f t="shared" si="31"/>
        <v>0</v>
      </c>
      <c r="X162" s="184">
        <f t="shared" si="31"/>
        <v>0</v>
      </c>
      <c r="Y162" s="184">
        <f t="shared" si="31"/>
        <v>0</v>
      </c>
      <c r="Z162" s="184">
        <f t="shared" si="31"/>
        <v>0</v>
      </c>
      <c r="AA162" s="184">
        <f t="shared" si="31"/>
        <v>0</v>
      </c>
      <c r="AB162" s="184">
        <f t="shared" si="31"/>
        <v>0</v>
      </c>
      <c r="AC162" s="184">
        <f t="shared" si="31"/>
        <v>0</v>
      </c>
      <c r="AD162" s="184">
        <f t="shared" si="31"/>
        <v>0</v>
      </c>
      <c r="AE162" s="184">
        <f t="shared" si="31"/>
        <v>0</v>
      </c>
      <c r="AF162" s="184">
        <f t="shared" si="31"/>
        <v>0</v>
      </c>
      <c r="AG162" s="184">
        <f t="shared" si="31"/>
        <v>0</v>
      </c>
      <c r="AH162" s="184">
        <f t="shared" si="31"/>
        <v>0</v>
      </c>
      <c r="AI162" s="184">
        <f t="shared" si="31"/>
        <v>0</v>
      </c>
      <c r="AJ162" s="184">
        <f t="shared" si="31"/>
        <v>0</v>
      </c>
      <c r="AK162" s="184">
        <f t="shared" si="31"/>
        <v>0</v>
      </c>
      <c r="AL162" s="184">
        <f t="shared" si="31"/>
        <v>0</v>
      </c>
    </row>
    <row r="163" spans="1:38">
      <c r="A163" s="219" t="s">
        <v>1591</v>
      </c>
      <c r="B163" s="184">
        <f>C163+'表九（2）'!B163</f>
        <v>0</v>
      </c>
      <c r="C163" s="184">
        <f t="shared" si="26"/>
        <v>0</v>
      </c>
      <c r="D163" s="194"/>
      <c r="E163" s="194"/>
      <c r="F163" s="194"/>
      <c r="G163" s="194"/>
      <c r="H163" s="194"/>
      <c r="I163" s="194"/>
      <c r="J163" s="201"/>
      <c r="K163" s="194"/>
      <c r="L163" s="201"/>
      <c r="M163" s="201"/>
      <c r="N163" s="201"/>
      <c r="O163" s="194"/>
      <c r="P163" s="194"/>
      <c r="Q163" s="194"/>
      <c r="R163" s="194"/>
      <c r="S163" s="201"/>
      <c r="T163" s="201"/>
      <c r="U163" s="201"/>
      <c r="V163" s="201"/>
      <c r="W163" s="194"/>
      <c r="X163" s="194"/>
      <c r="Y163" s="194"/>
      <c r="Z163" s="194"/>
      <c r="AA163" s="194"/>
      <c r="AB163" s="194"/>
      <c r="AC163" s="194"/>
      <c r="AD163" s="194"/>
      <c r="AE163" s="194"/>
      <c r="AF163" s="194"/>
      <c r="AG163" s="194"/>
      <c r="AH163" s="194"/>
      <c r="AI163" s="194"/>
      <c r="AJ163" s="194"/>
      <c r="AK163" s="194"/>
      <c r="AL163" s="194"/>
    </row>
    <row r="164" ht="14.25" spans="1:38">
      <c r="A164" s="220" t="s">
        <v>1592</v>
      </c>
      <c r="B164" s="184">
        <f>C164+'表九（2）'!B164</f>
        <v>0</v>
      </c>
      <c r="C164" s="184">
        <f>SUM(C165:C172)</f>
        <v>0</v>
      </c>
      <c r="D164" s="184">
        <f t="shared" ref="D164:AL164" si="32">SUM(D165:D172)</f>
        <v>0</v>
      </c>
      <c r="E164" s="184">
        <f t="shared" si="32"/>
        <v>0</v>
      </c>
      <c r="F164" s="184">
        <f t="shared" si="32"/>
        <v>0</v>
      </c>
      <c r="G164" s="184">
        <f t="shared" si="32"/>
        <v>0</v>
      </c>
      <c r="H164" s="184">
        <f t="shared" si="32"/>
        <v>0</v>
      </c>
      <c r="I164" s="184">
        <f t="shared" si="32"/>
        <v>0</v>
      </c>
      <c r="J164" s="184">
        <f t="shared" si="32"/>
        <v>0</v>
      </c>
      <c r="K164" s="184">
        <f t="shared" si="32"/>
        <v>0</v>
      </c>
      <c r="L164" s="184">
        <f t="shared" si="32"/>
        <v>0</v>
      </c>
      <c r="M164" s="184">
        <f t="shared" si="32"/>
        <v>0</v>
      </c>
      <c r="N164" s="184">
        <f t="shared" si="32"/>
        <v>0</v>
      </c>
      <c r="O164" s="184">
        <f t="shared" si="32"/>
        <v>0</v>
      </c>
      <c r="P164" s="184">
        <f t="shared" si="32"/>
        <v>0</v>
      </c>
      <c r="Q164" s="184">
        <f t="shared" si="32"/>
        <v>0</v>
      </c>
      <c r="R164" s="184">
        <f t="shared" si="32"/>
        <v>0</v>
      </c>
      <c r="S164" s="184">
        <f t="shared" si="32"/>
        <v>0</v>
      </c>
      <c r="T164" s="184">
        <f t="shared" si="32"/>
        <v>0</v>
      </c>
      <c r="U164" s="184">
        <f t="shared" si="32"/>
        <v>0</v>
      </c>
      <c r="V164" s="184">
        <f t="shared" si="32"/>
        <v>0</v>
      </c>
      <c r="W164" s="184">
        <f t="shared" si="32"/>
        <v>0</v>
      </c>
      <c r="X164" s="184">
        <f t="shared" si="32"/>
        <v>0</v>
      </c>
      <c r="Y164" s="184">
        <f t="shared" si="32"/>
        <v>0</v>
      </c>
      <c r="Z164" s="184">
        <f t="shared" si="32"/>
        <v>0</v>
      </c>
      <c r="AA164" s="184">
        <f t="shared" si="32"/>
        <v>0</v>
      </c>
      <c r="AB164" s="184">
        <f t="shared" si="32"/>
        <v>0</v>
      </c>
      <c r="AC164" s="184">
        <f t="shared" si="32"/>
        <v>0</v>
      </c>
      <c r="AD164" s="184">
        <f t="shared" si="32"/>
        <v>0</v>
      </c>
      <c r="AE164" s="184">
        <f t="shared" si="32"/>
        <v>0</v>
      </c>
      <c r="AF164" s="184">
        <f t="shared" si="32"/>
        <v>0</v>
      </c>
      <c r="AG164" s="184">
        <f t="shared" si="32"/>
        <v>0</v>
      </c>
      <c r="AH164" s="184">
        <f t="shared" si="32"/>
        <v>0</v>
      </c>
      <c r="AI164" s="184">
        <f t="shared" si="32"/>
        <v>0</v>
      </c>
      <c r="AJ164" s="184">
        <f t="shared" si="32"/>
        <v>0</v>
      </c>
      <c r="AK164" s="184">
        <f t="shared" si="32"/>
        <v>0</v>
      </c>
      <c r="AL164" s="184">
        <f t="shared" si="32"/>
        <v>0</v>
      </c>
    </row>
    <row r="165" spans="1:38">
      <c r="A165" s="219" t="s">
        <v>1593</v>
      </c>
      <c r="B165" s="184">
        <f>C165+'表九（2）'!B165</f>
        <v>0</v>
      </c>
      <c r="C165" s="184">
        <f t="shared" si="26"/>
        <v>0</v>
      </c>
      <c r="D165" s="194"/>
      <c r="E165" s="194"/>
      <c r="F165" s="194"/>
      <c r="G165" s="194"/>
      <c r="H165" s="194"/>
      <c r="I165" s="194"/>
      <c r="J165" s="201"/>
      <c r="K165" s="194"/>
      <c r="L165" s="201"/>
      <c r="M165" s="201"/>
      <c r="N165" s="201"/>
      <c r="O165" s="194"/>
      <c r="P165" s="194"/>
      <c r="Q165" s="194"/>
      <c r="R165" s="194"/>
      <c r="S165" s="201"/>
      <c r="T165" s="201"/>
      <c r="U165" s="201"/>
      <c r="V165" s="201"/>
      <c r="W165" s="194"/>
      <c r="X165" s="194"/>
      <c r="Y165" s="194"/>
      <c r="Z165" s="194"/>
      <c r="AA165" s="194"/>
      <c r="AB165" s="194"/>
      <c r="AC165" s="194"/>
      <c r="AD165" s="194"/>
      <c r="AE165" s="194"/>
      <c r="AF165" s="194"/>
      <c r="AG165" s="194"/>
      <c r="AH165" s="194"/>
      <c r="AI165" s="194"/>
      <c r="AJ165" s="194"/>
      <c r="AK165" s="194"/>
      <c r="AL165" s="194"/>
    </row>
    <row r="166" spans="1:38">
      <c r="A166" s="219" t="s">
        <v>1594</v>
      </c>
      <c r="B166" s="184">
        <f>C166+'表九（2）'!B166</f>
        <v>0</v>
      </c>
      <c r="C166" s="184">
        <f t="shared" si="26"/>
        <v>0</v>
      </c>
      <c r="D166" s="194"/>
      <c r="E166" s="194"/>
      <c r="F166" s="194"/>
      <c r="G166" s="194"/>
      <c r="H166" s="194"/>
      <c r="I166" s="194"/>
      <c r="J166" s="201"/>
      <c r="K166" s="194"/>
      <c r="L166" s="201"/>
      <c r="M166" s="201"/>
      <c r="N166" s="201"/>
      <c r="O166" s="194"/>
      <c r="P166" s="194"/>
      <c r="Q166" s="194"/>
      <c r="R166" s="194"/>
      <c r="S166" s="201"/>
      <c r="T166" s="201"/>
      <c r="U166" s="201"/>
      <c r="V166" s="201"/>
      <c r="W166" s="194"/>
      <c r="X166" s="194"/>
      <c r="Y166" s="194"/>
      <c r="Z166" s="194"/>
      <c r="AA166" s="194"/>
      <c r="AB166" s="194"/>
      <c r="AC166" s="194"/>
      <c r="AD166" s="194"/>
      <c r="AE166" s="194"/>
      <c r="AF166" s="194"/>
      <c r="AG166" s="194"/>
      <c r="AH166" s="194"/>
      <c r="AI166" s="194"/>
      <c r="AJ166" s="194"/>
      <c r="AK166" s="194"/>
      <c r="AL166" s="194"/>
    </row>
    <row r="167" spans="1:38">
      <c r="A167" s="219" t="s">
        <v>1595</v>
      </c>
      <c r="B167" s="184">
        <f>C167+'表九（2）'!B167</f>
        <v>0</v>
      </c>
      <c r="C167" s="184">
        <f t="shared" si="26"/>
        <v>0</v>
      </c>
      <c r="D167" s="194"/>
      <c r="E167" s="194"/>
      <c r="F167" s="194"/>
      <c r="G167" s="194"/>
      <c r="H167" s="194"/>
      <c r="I167" s="194"/>
      <c r="J167" s="201"/>
      <c r="K167" s="194"/>
      <c r="L167" s="201"/>
      <c r="M167" s="201"/>
      <c r="N167" s="201"/>
      <c r="O167" s="194"/>
      <c r="P167" s="194"/>
      <c r="Q167" s="194"/>
      <c r="R167" s="194"/>
      <c r="S167" s="201"/>
      <c r="T167" s="201"/>
      <c r="U167" s="201"/>
      <c r="V167" s="201"/>
      <c r="W167" s="194"/>
      <c r="X167" s="194"/>
      <c r="Y167" s="194"/>
      <c r="Z167" s="194"/>
      <c r="AA167" s="194"/>
      <c r="AB167" s="194"/>
      <c r="AC167" s="194"/>
      <c r="AD167" s="194"/>
      <c r="AE167" s="194"/>
      <c r="AF167" s="194"/>
      <c r="AG167" s="194"/>
      <c r="AH167" s="194"/>
      <c r="AI167" s="194"/>
      <c r="AJ167" s="194"/>
      <c r="AK167" s="194"/>
      <c r="AL167" s="194"/>
    </row>
    <row r="168" spans="1:38">
      <c r="A168" s="219" t="s">
        <v>1596</v>
      </c>
      <c r="B168" s="184">
        <f>C168+'表九（2）'!B168</f>
        <v>0</v>
      </c>
      <c r="C168" s="184">
        <f t="shared" si="26"/>
        <v>0</v>
      </c>
      <c r="D168" s="194"/>
      <c r="E168" s="194"/>
      <c r="F168" s="194"/>
      <c r="G168" s="194"/>
      <c r="H168" s="194"/>
      <c r="I168" s="194"/>
      <c r="J168" s="201"/>
      <c r="K168" s="194"/>
      <c r="L168" s="201"/>
      <c r="M168" s="201"/>
      <c r="N168" s="201"/>
      <c r="O168" s="194"/>
      <c r="P168" s="194"/>
      <c r="Q168" s="194"/>
      <c r="R168" s="194"/>
      <c r="S168" s="201"/>
      <c r="T168" s="201"/>
      <c r="U168" s="201"/>
      <c r="V168" s="201"/>
      <c r="W168" s="194"/>
      <c r="X168" s="194"/>
      <c r="Y168" s="194"/>
      <c r="Z168" s="194"/>
      <c r="AA168" s="194"/>
      <c r="AB168" s="194"/>
      <c r="AC168" s="194"/>
      <c r="AD168" s="194"/>
      <c r="AE168" s="194"/>
      <c r="AF168" s="194"/>
      <c r="AG168" s="194"/>
      <c r="AH168" s="194"/>
      <c r="AI168" s="194"/>
      <c r="AJ168" s="194"/>
      <c r="AK168" s="194"/>
      <c r="AL168" s="194"/>
    </row>
    <row r="169" spans="1:38">
      <c r="A169" s="219" t="s">
        <v>1597</v>
      </c>
      <c r="B169" s="184">
        <f>C169+'表九（2）'!B169</f>
        <v>0</v>
      </c>
      <c r="C169" s="184">
        <f t="shared" si="26"/>
        <v>0</v>
      </c>
      <c r="D169" s="194"/>
      <c r="E169" s="194"/>
      <c r="F169" s="194"/>
      <c r="G169" s="194"/>
      <c r="H169" s="194"/>
      <c r="I169" s="194"/>
      <c r="J169" s="201"/>
      <c r="K169" s="194"/>
      <c r="L169" s="201"/>
      <c r="M169" s="201"/>
      <c r="N169" s="201"/>
      <c r="O169" s="194"/>
      <c r="P169" s="194"/>
      <c r="Q169" s="194"/>
      <c r="R169" s="194"/>
      <c r="S169" s="201"/>
      <c r="T169" s="201"/>
      <c r="U169" s="201"/>
      <c r="V169" s="201"/>
      <c r="W169" s="194"/>
      <c r="X169" s="194"/>
      <c r="Y169" s="194"/>
      <c r="Z169" s="194"/>
      <c r="AA169" s="194"/>
      <c r="AB169" s="194"/>
      <c r="AC169" s="194"/>
      <c r="AD169" s="194"/>
      <c r="AE169" s="194"/>
      <c r="AF169" s="194"/>
      <c r="AG169" s="194"/>
      <c r="AH169" s="194"/>
      <c r="AI169" s="194"/>
      <c r="AJ169" s="194"/>
      <c r="AK169" s="194"/>
      <c r="AL169" s="194"/>
    </row>
    <row r="170" spans="1:38">
      <c r="A170" s="219" t="s">
        <v>1598</v>
      </c>
      <c r="B170" s="184">
        <f>C170+'表九（2）'!B170</f>
        <v>0</v>
      </c>
      <c r="C170" s="184">
        <f t="shared" si="26"/>
        <v>0</v>
      </c>
      <c r="D170" s="194"/>
      <c r="E170" s="194"/>
      <c r="F170" s="194"/>
      <c r="G170" s="194"/>
      <c r="H170" s="194"/>
      <c r="I170" s="194"/>
      <c r="J170" s="201"/>
      <c r="K170" s="194"/>
      <c r="L170" s="201"/>
      <c r="M170" s="201"/>
      <c r="N170" s="201"/>
      <c r="O170" s="194"/>
      <c r="P170" s="194"/>
      <c r="Q170" s="194"/>
      <c r="R170" s="194"/>
      <c r="S170" s="201"/>
      <c r="T170" s="201"/>
      <c r="U170" s="201"/>
      <c r="V170" s="201"/>
      <c r="W170" s="194"/>
      <c r="X170" s="194"/>
      <c r="Y170" s="194"/>
      <c r="Z170" s="194"/>
      <c r="AA170" s="194"/>
      <c r="AB170" s="194"/>
      <c r="AC170" s="194"/>
      <c r="AD170" s="194"/>
      <c r="AE170" s="194"/>
      <c r="AF170" s="194"/>
      <c r="AG170" s="194"/>
      <c r="AH170" s="194"/>
      <c r="AI170" s="194"/>
      <c r="AJ170" s="194"/>
      <c r="AK170" s="194"/>
      <c r="AL170" s="194"/>
    </row>
    <row r="171" spans="1:38">
      <c r="A171" s="219" t="s">
        <v>1599</v>
      </c>
      <c r="B171" s="184">
        <f>C171+'表九（2）'!B171</f>
        <v>0</v>
      </c>
      <c r="C171" s="184">
        <f t="shared" si="26"/>
        <v>0</v>
      </c>
      <c r="D171" s="194"/>
      <c r="E171" s="194"/>
      <c r="F171" s="194"/>
      <c r="G171" s="194"/>
      <c r="H171" s="194"/>
      <c r="I171" s="194"/>
      <c r="J171" s="201"/>
      <c r="K171" s="194"/>
      <c r="L171" s="201"/>
      <c r="M171" s="201"/>
      <c r="N171" s="201"/>
      <c r="O171" s="194"/>
      <c r="P171" s="194"/>
      <c r="Q171" s="194"/>
      <c r="R171" s="194"/>
      <c r="S171" s="201"/>
      <c r="T171" s="201"/>
      <c r="U171" s="201"/>
      <c r="V171" s="201"/>
      <c r="W171" s="194"/>
      <c r="X171" s="194"/>
      <c r="Y171" s="194"/>
      <c r="Z171" s="194"/>
      <c r="AA171" s="194"/>
      <c r="AB171" s="194"/>
      <c r="AC171" s="194"/>
      <c r="AD171" s="194"/>
      <c r="AE171" s="194"/>
      <c r="AF171" s="194"/>
      <c r="AG171" s="194"/>
      <c r="AH171" s="194"/>
      <c r="AI171" s="194"/>
      <c r="AJ171" s="194"/>
      <c r="AK171" s="194"/>
      <c r="AL171" s="194"/>
    </row>
    <row r="172" spans="1:38">
      <c r="A172" s="219" t="s">
        <v>1600</v>
      </c>
      <c r="B172" s="184">
        <f>C172+'表九（2）'!B172</f>
        <v>0</v>
      </c>
      <c r="C172" s="184">
        <f t="shared" si="26"/>
        <v>0</v>
      </c>
      <c r="D172" s="194"/>
      <c r="E172" s="194"/>
      <c r="F172" s="194"/>
      <c r="G172" s="194"/>
      <c r="H172" s="194"/>
      <c r="I172" s="194"/>
      <c r="J172" s="201"/>
      <c r="K172" s="194"/>
      <c r="L172" s="201"/>
      <c r="M172" s="201"/>
      <c r="N172" s="201"/>
      <c r="O172" s="194"/>
      <c r="P172" s="194"/>
      <c r="Q172" s="194"/>
      <c r="R172" s="194"/>
      <c r="S172" s="201"/>
      <c r="T172" s="201"/>
      <c r="U172" s="201"/>
      <c r="V172" s="201"/>
      <c r="W172" s="194"/>
      <c r="X172" s="194"/>
      <c r="Y172" s="194"/>
      <c r="Z172" s="194"/>
      <c r="AA172" s="194"/>
      <c r="AB172" s="194"/>
      <c r="AC172" s="194"/>
      <c r="AD172" s="194"/>
      <c r="AE172" s="194"/>
      <c r="AF172" s="194"/>
      <c r="AG172" s="194"/>
      <c r="AH172" s="194"/>
      <c r="AI172" s="194"/>
      <c r="AJ172" s="194"/>
      <c r="AK172" s="194"/>
      <c r="AL172" s="194"/>
    </row>
  </sheetData>
  <autoFilter ref="A5:AL172">
    <extLst/>
  </autoFilter>
  <mergeCells count="5">
    <mergeCell ref="A2:AL2"/>
    <mergeCell ref="A3:AL3"/>
    <mergeCell ref="C4:AL4"/>
    <mergeCell ref="A4:A5"/>
    <mergeCell ref="B4:B5"/>
  </mergeCells>
  <printOptions horizontalCentered="1"/>
  <pageMargins left="0.47244094488189" right="0.47244094488189" top="0.590551181102362" bottom="0.47244094488189" header="0.31496062992126" footer="0.31496062992126"/>
  <pageSetup paperSize="9" scale="8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72"/>
  <sheetViews>
    <sheetView showGridLines="0" showZeros="0" workbookViewId="0">
      <selection activeCell="A14" sqref="A14"/>
    </sheetView>
  </sheetViews>
  <sheetFormatPr defaultColWidth="5.75" defaultRowHeight="15.75"/>
  <cols>
    <col min="1" max="1" width="15.625" style="173" customWidth="1"/>
    <col min="2" max="2" width="7.375" style="173" customWidth="1"/>
    <col min="3" max="10" width="5.625" style="173" customWidth="1"/>
    <col min="11" max="11" width="5.625" style="174" customWidth="1"/>
    <col min="12" max="15" width="5.625" style="173" customWidth="1"/>
    <col min="16" max="16" width="5.625" style="174" customWidth="1"/>
    <col min="17" max="22" width="5.625" style="173" customWidth="1"/>
    <col min="23" max="23" width="9.375" style="173" customWidth="1"/>
    <col min="24" max="16384" width="5.75" style="173"/>
  </cols>
  <sheetData>
    <row r="1" ht="14.25" spans="1:1">
      <c r="A1" s="149" t="s">
        <v>1735</v>
      </c>
    </row>
    <row r="2" ht="33.95" customHeight="1" spans="1:23">
      <c r="A2" s="175" t="s">
        <v>0</v>
      </c>
      <c r="B2" s="176" t="s">
        <v>1692</v>
      </c>
      <c r="C2" s="176"/>
      <c r="D2" s="176"/>
      <c r="E2" s="176"/>
      <c r="F2" s="176"/>
      <c r="G2" s="176"/>
      <c r="H2" s="176"/>
      <c r="I2" s="176"/>
      <c r="J2" s="176"/>
      <c r="K2" s="176"/>
      <c r="L2" s="176"/>
      <c r="M2" s="176"/>
      <c r="N2" s="176"/>
      <c r="O2" s="176"/>
      <c r="P2" s="176"/>
      <c r="Q2" s="176"/>
      <c r="R2" s="176"/>
      <c r="S2" s="176"/>
      <c r="T2" s="176"/>
      <c r="U2" s="176"/>
      <c r="V2" s="176"/>
      <c r="W2" s="175"/>
    </row>
    <row r="3" ht="17.1" customHeight="1" spans="1:23">
      <c r="A3" s="177"/>
      <c r="B3" s="178"/>
      <c r="C3" s="178"/>
      <c r="D3" s="178"/>
      <c r="E3" s="178"/>
      <c r="F3" s="178"/>
      <c r="G3" s="178"/>
      <c r="H3" s="178"/>
      <c r="I3" s="178"/>
      <c r="J3" s="178"/>
      <c r="K3" s="178"/>
      <c r="L3" s="178"/>
      <c r="M3" s="178"/>
      <c r="N3" s="178"/>
      <c r="O3" s="178"/>
      <c r="P3" s="178"/>
      <c r="Q3" s="178"/>
      <c r="R3" s="178"/>
      <c r="S3" s="178"/>
      <c r="T3" s="178"/>
      <c r="U3" s="178"/>
      <c r="V3" s="202"/>
      <c r="W3" s="177" t="s">
        <v>1403</v>
      </c>
    </row>
    <row r="4" ht="31.5" customHeight="1" spans="1:23">
      <c r="A4" s="179" t="s">
        <v>1404</v>
      </c>
      <c r="B4" s="180" t="s">
        <v>1736</v>
      </c>
      <c r="C4" s="180"/>
      <c r="D4" s="180"/>
      <c r="E4" s="180"/>
      <c r="F4" s="180"/>
      <c r="G4" s="180"/>
      <c r="H4" s="180"/>
      <c r="I4" s="180"/>
      <c r="J4" s="180"/>
      <c r="K4" s="180"/>
      <c r="L4" s="180"/>
      <c r="M4" s="180"/>
      <c r="N4" s="180"/>
      <c r="O4" s="180"/>
      <c r="P4" s="180"/>
      <c r="Q4" s="180"/>
      <c r="R4" s="180"/>
      <c r="S4" s="180"/>
      <c r="T4" s="180"/>
      <c r="U4" s="180"/>
      <c r="V4" s="180"/>
      <c r="W4" s="180"/>
    </row>
    <row r="5" ht="72.75" customHeight="1" spans="1:23">
      <c r="A5" s="181"/>
      <c r="B5" s="182" t="s">
        <v>1737</v>
      </c>
      <c r="C5" s="180" t="s">
        <v>1738</v>
      </c>
      <c r="D5" s="180" t="s">
        <v>1739</v>
      </c>
      <c r="E5" s="180" t="s">
        <v>1740</v>
      </c>
      <c r="F5" s="180" t="s">
        <v>1741</v>
      </c>
      <c r="G5" s="180" t="s">
        <v>1742</v>
      </c>
      <c r="H5" s="180" t="s">
        <v>1743</v>
      </c>
      <c r="I5" s="180" t="s">
        <v>1744</v>
      </c>
      <c r="J5" s="180" t="s">
        <v>1745</v>
      </c>
      <c r="K5" s="180" t="s">
        <v>1746</v>
      </c>
      <c r="L5" s="180" t="s">
        <v>1747</v>
      </c>
      <c r="M5" s="180" t="s">
        <v>1748</v>
      </c>
      <c r="N5" s="180" t="s">
        <v>1749</v>
      </c>
      <c r="O5" s="180" t="s">
        <v>1750</v>
      </c>
      <c r="P5" s="180" t="s">
        <v>1751</v>
      </c>
      <c r="Q5" s="180" t="s">
        <v>1752</v>
      </c>
      <c r="R5" s="180" t="s">
        <v>1753</v>
      </c>
      <c r="S5" s="180" t="s">
        <v>1754</v>
      </c>
      <c r="T5" s="180" t="s">
        <v>1755</v>
      </c>
      <c r="U5" s="180" t="s">
        <v>1756</v>
      </c>
      <c r="V5" s="180" t="s">
        <v>1757</v>
      </c>
      <c r="W5" s="180" t="s">
        <v>1758</v>
      </c>
    </row>
    <row r="6" s="172" customFormat="1" ht="17.25" customHeight="1" spans="1:23">
      <c r="A6" s="183" t="s">
        <v>1434</v>
      </c>
      <c r="B6" s="184">
        <f>B7+B8</f>
        <v>55368</v>
      </c>
      <c r="C6" s="184">
        <f t="shared" ref="C6:W6" si="0">C7+C8</f>
        <v>1755</v>
      </c>
      <c r="D6" s="184">
        <f t="shared" si="0"/>
        <v>0</v>
      </c>
      <c r="E6" s="184">
        <f t="shared" si="0"/>
        <v>0</v>
      </c>
      <c r="F6" s="184">
        <f t="shared" si="0"/>
        <v>230</v>
      </c>
      <c r="G6" s="184">
        <f t="shared" si="0"/>
        <v>390</v>
      </c>
      <c r="H6" s="184">
        <f t="shared" si="0"/>
        <v>1230</v>
      </c>
      <c r="I6" s="184">
        <f t="shared" si="0"/>
        <v>220</v>
      </c>
      <c r="J6" s="184">
        <f t="shared" si="0"/>
        <v>2430</v>
      </c>
      <c r="K6" s="184">
        <f t="shared" si="0"/>
        <v>1150</v>
      </c>
      <c r="L6" s="184">
        <f t="shared" si="0"/>
        <v>1480</v>
      </c>
      <c r="M6" s="184">
        <f t="shared" si="0"/>
        <v>3220</v>
      </c>
      <c r="N6" s="184">
        <f t="shared" si="0"/>
        <v>29980</v>
      </c>
      <c r="O6" s="184">
        <f t="shared" si="0"/>
        <v>4900</v>
      </c>
      <c r="P6" s="184">
        <f t="shared" si="0"/>
        <v>180</v>
      </c>
      <c r="Q6" s="184">
        <f t="shared" si="0"/>
        <v>675</v>
      </c>
      <c r="R6" s="184">
        <f t="shared" si="0"/>
        <v>50</v>
      </c>
      <c r="S6" s="184">
        <f t="shared" si="0"/>
        <v>870</v>
      </c>
      <c r="T6" s="184">
        <f t="shared" si="0"/>
        <v>4618</v>
      </c>
      <c r="U6" s="184">
        <f t="shared" si="0"/>
        <v>430</v>
      </c>
      <c r="V6" s="184">
        <f t="shared" si="0"/>
        <v>400</v>
      </c>
      <c r="W6" s="184">
        <f t="shared" si="0"/>
        <v>1160</v>
      </c>
    </row>
    <row r="7" s="172" customFormat="1" ht="17.25" customHeight="1" spans="1:23">
      <c r="A7" s="181" t="s">
        <v>1733</v>
      </c>
      <c r="B7" s="184">
        <f t="shared" ref="B7:B70" si="1">SUM(C7:W7)</f>
        <v>0</v>
      </c>
      <c r="C7" s="184"/>
      <c r="D7" s="184"/>
      <c r="E7" s="184"/>
      <c r="F7" s="184"/>
      <c r="G7" s="184"/>
      <c r="H7" s="184"/>
      <c r="I7" s="184"/>
      <c r="J7" s="184"/>
      <c r="K7" s="199"/>
      <c r="L7" s="184"/>
      <c r="M7" s="184"/>
      <c r="N7" s="184"/>
      <c r="O7" s="184"/>
      <c r="P7" s="199"/>
      <c r="Q7" s="184"/>
      <c r="R7" s="184"/>
      <c r="S7" s="184"/>
      <c r="T7" s="184"/>
      <c r="U7" s="184"/>
      <c r="V7" s="184"/>
      <c r="W7" s="184"/>
    </row>
    <row r="8" s="172" customFormat="1" ht="17.25" customHeight="1" spans="1:23">
      <c r="A8" s="185" t="s">
        <v>1734</v>
      </c>
      <c r="B8" s="184">
        <f>B9+B21+B33+B41+B56+B71+B83+B95+B102+B111+B125+B139+B147+B162</f>
        <v>55368</v>
      </c>
      <c r="C8" s="184">
        <f t="shared" ref="C8:W8" si="2">C9+C21+C33+C41+C56+C71+C83+C95+C102+C111+C125+C139+C147+C162</f>
        <v>1755</v>
      </c>
      <c r="D8" s="184">
        <f t="shared" si="2"/>
        <v>0</v>
      </c>
      <c r="E8" s="184">
        <f t="shared" si="2"/>
        <v>0</v>
      </c>
      <c r="F8" s="184">
        <f t="shared" si="2"/>
        <v>230</v>
      </c>
      <c r="G8" s="184">
        <f t="shared" si="2"/>
        <v>390</v>
      </c>
      <c r="H8" s="184">
        <f t="shared" si="2"/>
        <v>1230</v>
      </c>
      <c r="I8" s="184">
        <f t="shared" si="2"/>
        <v>220</v>
      </c>
      <c r="J8" s="184">
        <f t="shared" si="2"/>
        <v>2430</v>
      </c>
      <c r="K8" s="184">
        <f t="shared" si="2"/>
        <v>1150</v>
      </c>
      <c r="L8" s="184">
        <f t="shared" si="2"/>
        <v>1480</v>
      </c>
      <c r="M8" s="184">
        <f t="shared" si="2"/>
        <v>3220</v>
      </c>
      <c r="N8" s="184">
        <f t="shared" si="2"/>
        <v>29980</v>
      </c>
      <c r="O8" s="184">
        <f t="shared" si="2"/>
        <v>4900</v>
      </c>
      <c r="P8" s="184">
        <f t="shared" si="2"/>
        <v>180</v>
      </c>
      <c r="Q8" s="184">
        <f t="shared" si="2"/>
        <v>675</v>
      </c>
      <c r="R8" s="184">
        <f t="shared" si="2"/>
        <v>50</v>
      </c>
      <c r="S8" s="184">
        <f t="shared" si="2"/>
        <v>870</v>
      </c>
      <c r="T8" s="184">
        <f t="shared" si="2"/>
        <v>4618</v>
      </c>
      <c r="U8" s="184">
        <f t="shared" si="2"/>
        <v>430</v>
      </c>
      <c r="V8" s="184">
        <f t="shared" si="2"/>
        <v>400</v>
      </c>
      <c r="W8" s="184">
        <f t="shared" si="2"/>
        <v>1160</v>
      </c>
    </row>
    <row r="9" s="172" customFormat="1" ht="17.25" customHeight="1" spans="1:23">
      <c r="A9" s="186" t="s">
        <v>1437</v>
      </c>
      <c r="B9" s="184">
        <f>B10+B11</f>
        <v>0</v>
      </c>
      <c r="C9" s="184">
        <f t="shared" ref="C9:W9" si="3">C10+C11</f>
        <v>0</v>
      </c>
      <c r="D9" s="184">
        <f t="shared" si="3"/>
        <v>0</v>
      </c>
      <c r="E9" s="184">
        <f t="shared" si="3"/>
        <v>0</v>
      </c>
      <c r="F9" s="184">
        <f t="shared" si="3"/>
        <v>0</v>
      </c>
      <c r="G9" s="184">
        <f t="shared" si="3"/>
        <v>0</v>
      </c>
      <c r="H9" s="184">
        <f t="shared" si="3"/>
        <v>0</v>
      </c>
      <c r="I9" s="184">
        <f t="shared" si="3"/>
        <v>0</v>
      </c>
      <c r="J9" s="184">
        <f t="shared" si="3"/>
        <v>0</v>
      </c>
      <c r="K9" s="184">
        <f t="shared" si="3"/>
        <v>0</v>
      </c>
      <c r="L9" s="184">
        <f t="shared" si="3"/>
        <v>0</v>
      </c>
      <c r="M9" s="184">
        <f t="shared" si="3"/>
        <v>0</v>
      </c>
      <c r="N9" s="184">
        <f t="shared" si="3"/>
        <v>0</v>
      </c>
      <c r="O9" s="184">
        <f t="shared" si="3"/>
        <v>0</v>
      </c>
      <c r="P9" s="184">
        <f t="shared" si="3"/>
        <v>0</v>
      </c>
      <c r="Q9" s="184">
        <f t="shared" si="3"/>
        <v>0</v>
      </c>
      <c r="R9" s="184">
        <f t="shared" si="3"/>
        <v>0</v>
      </c>
      <c r="S9" s="184">
        <f t="shared" si="3"/>
        <v>0</v>
      </c>
      <c r="T9" s="184">
        <f t="shared" si="3"/>
        <v>0</v>
      </c>
      <c r="U9" s="184">
        <f t="shared" si="3"/>
        <v>0</v>
      </c>
      <c r="V9" s="184">
        <f t="shared" si="3"/>
        <v>0</v>
      </c>
      <c r="W9" s="184">
        <f t="shared" si="3"/>
        <v>0</v>
      </c>
    </row>
    <row r="10" s="172" customFormat="1" ht="17.25" customHeight="1" spans="1:23">
      <c r="A10" s="187" t="s">
        <v>1438</v>
      </c>
      <c r="B10" s="184">
        <f t="shared" si="1"/>
        <v>0</v>
      </c>
      <c r="C10" s="188"/>
      <c r="D10" s="188"/>
      <c r="E10" s="188"/>
      <c r="F10" s="188"/>
      <c r="G10" s="188"/>
      <c r="H10" s="188"/>
      <c r="I10" s="188"/>
      <c r="J10" s="188"/>
      <c r="K10" s="200"/>
      <c r="L10" s="188"/>
      <c r="M10" s="188"/>
      <c r="N10" s="188"/>
      <c r="O10" s="188"/>
      <c r="P10" s="200"/>
      <c r="Q10" s="188"/>
      <c r="R10" s="188"/>
      <c r="S10" s="188"/>
      <c r="T10" s="188"/>
      <c r="U10" s="188"/>
      <c r="V10" s="188"/>
      <c r="W10" s="188"/>
    </row>
    <row r="11" s="172" customFormat="1" ht="17.25" customHeight="1" spans="1:23">
      <c r="A11" s="189" t="s">
        <v>1439</v>
      </c>
      <c r="B11" s="184">
        <f>SUM(B12:B20)</f>
        <v>0</v>
      </c>
      <c r="C11" s="184">
        <f t="shared" ref="C11:W11" si="4">SUM(C12:C20)</f>
        <v>0</v>
      </c>
      <c r="D11" s="184">
        <f t="shared" si="4"/>
        <v>0</v>
      </c>
      <c r="E11" s="184">
        <f t="shared" si="4"/>
        <v>0</v>
      </c>
      <c r="F11" s="184">
        <f t="shared" si="4"/>
        <v>0</v>
      </c>
      <c r="G11" s="184">
        <f t="shared" si="4"/>
        <v>0</v>
      </c>
      <c r="H11" s="184">
        <f t="shared" si="4"/>
        <v>0</v>
      </c>
      <c r="I11" s="184">
        <f t="shared" si="4"/>
        <v>0</v>
      </c>
      <c r="J11" s="184">
        <f t="shared" si="4"/>
        <v>0</v>
      </c>
      <c r="K11" s="184">
        <f t="shared" si="4"/>
        <v>0</v>
      </c>
      <c r="L11" s="184">
        <f t="shared" si="4"/>
        <v>0</v>
      </c>
      <c r="M11" s="184">
        <f t="shared" si="4"/>
        <v>0</v>
      </c>
      <c r="N11" s="184">
        <f t="shared" si="4"/>
        <v>0</v>
      </c>
      <c r="O11" s="184">
        <f t="shared" si="4"/>
        <v>0</v>
      </c>
      <c r="P11" s="184">
        <f t="shared" si="4"/>
        <v>0</v>
      </c>
      <c r="Q11" s="184">
        <f t="shared" si="4"/>
        <v>0</v>
      </c>
      <c r="R11" s="184">
        <f t="shared" si="4"/>
        <v>0</v>
      </c>
      <c r="S11" s="184">
        <f t="shared" si="4"/>
        <v>0</v>
      </c>
      <c r="T11" s="184">
        <f t="shared" si="4"/>
        <v>0</v>
      </c>
      <c r="U11" s="184">
        <f t="shared" si="4"/>
        <v>0</v>
      </c>
      <c r="V11" s="184">
        <f t="shared" si="4"/>
        <v>0</v>
      </c>
      <c r="W11" s="184">
        <f t="shared" si="4"/>
        <v>0</v>
      </c>
    </row>
    <row r="12" s="172" customFormat="1" ht="17.25" customHeight="1" spans="1:23">
      <c r="A12" s="187" t="s">
        <v>1440</v>
      </c>
      <c r="B12" s="184">
        <f t="shared" si="1"/>
        <v>0</v>
      </c>
      <c r="C12" s="188"/>
      <c r="D12" s="188"/>
      <c r="E12" s="188"/>
      <c r="F12" s="188"/>
      <c r="G12" s="188"/>
      <c r="H12" s="188"/>
      <c r="I12" s="188"/>
      <c r="J12" s="188"/>
      <c r="K12" s="200"/>
      <c r="L12" s="188"/>
      <c r="M12" s="188"/>
      <c r="N12" s="188"/>
      <c r="O12" s="188"/>
      <c r="P12" s="200"/>
      <c r="Q12" s="188"/>
      <c r="R12" s="188"/>
      <c r="S12" s="188"/>
      <c r="T12" s="188"/>
      <c r="U12" s="188"/>
      <c r="V12" s="188"/>
      <c r="W12" s="188"/>
    </row>
    <row r="13" s="172" customFormat="1" ht="17.25" customHeight="1" spans="1:23">
      <c r="A13" s="187" t="s">
        <v>1441</v>
      </c>
      <c r="B13" s="184">
        <f t="shared" si="1"/>
        <v>0</v>
      </c>
      <c r="C13" s="188"/>
      <c r="D13" s="188"/>
      <c r="E13" s="188"/>
      <c r="F13" s="188"/>
      <c r="G13" s="188"/>
      <c r="H13" s="188"/>
      <c r="I13" s="188"/>
      <c r="J13" s="188"/>
      <c r="K13" s="200"/>
      <c r="L13" s="188"/>
      <c r="M13" s="188"/>
      <c r="N13" s="188"/>
      <c r="O13" s="188"/>
      <c r="P13" s="200"/>
      <c r="Q13" s="188"/>
      <c r="R13" s="188"/>
      <c r="S13" s="188"/>
      <c r="T13" s="188"/>
      <c r="U13" s="188"/>
      <c r="V13" s="188"/>
      <c r="W13" s="188"/>
    </row>
    <row r="14" s="172" customFormat="1" ht="17.25" customHeight="1" spans="1:23">
      <c r="A14" s="187" t="s">
        <v>1442</v>
      </c>
      <c r="B14" s="184">
        <f t="shared" si="1"/>
        <v>0</v>
      </c>
      <c r="C14" s="188"/>
      <c r="D14" s="188"/>
      <c r="E14" s="188"/>
      <c r="F14" s="188"/>
      <c r="G14" s="188"/>
      <c r="H14" s="188"/>
      <c r="I14" s="188"/>
      <c r="J14" s="188"/>
      <c r="K14" s="200"/>
      <c r="L14" s="188"/>
      <c r="M14" s="188"/>
      <c r="N14" s="188"/>
      <c r="O14" s="188"/>
      <c r="P14" s="200"/>
      <c r="Q14" s="188"/>
      <c r="R14" s="188"/>
      <c r="S14" s="188"/>
      <c r="T14" s="188"/>
      <c r="U14" s="188"/>
      <c r="V14" s="188"/>
      <c r="W14" s="188"/>
    </row>
    <row r="15" s="172" customFormat="1" ht="17.25" customHeight="1" spans="1:23">
      <c r="A15" s="187" t="s">
        <v>1443</v>
      </c>
      <c r="B15" s="184">
        <f t="shared" si="1"/>
        <v>0</v>
      </c>
      <c r="C15" s="188"/>
      <c r="D15" s="188"/>
      <c r="E15" s="188"/>
      <c r="F15" s="188"/>
      <c r="G15" s="188"/>
      <c r="H15" s="188"/>
      <c r="I15" s="188"/>
      <c r="J15" s="188"/>
      <c r="K15" s="200"/>
      <c r="L15" s="188"/>
      <c r="M15" s="188"/>
      <c r="N15" s="188"/>
      <c r="O15" s="188"/>
      <c r="P15" s="200"/>
      <c r="Q15" s="188"/>
      <c r="R15" s="188"/>
      <c r="S15" s="188"/>
      <c r="T15" s="188"/>
      <c r="U15" s="188"/>
      <c r="V15" s="188"/>
      <c r="W15" s="188"/>
    </row>
    <row r="16" s="172" customFormat="1" ht="17.25" customHeight="1" spans="1:23">
      <c r="A16" s="187" t="s">
        <v>1444</v>
      </c>
      <c r="B16" s="184">
        <f t="shared" si="1"/>
        <v>0</v>
      </c>
      <c r="C16" s="188"/>
      <c r="D16" s="188"/>
      <c r="E16" s="188"/>
      <c r="F16" s="188"/>
      <c r="G16" s="188"/>
      <c r="H16" s="188"/>
      <c r="I16" s="188"/>
      <c r="J16" s="188"/>
      <c r="K16" s="200"/>
      <c r="L16" s="188"/>
      <c r="M16" s="188"/>
      <c r="N16" s="188"/>
      <c r="O16" s="188"/>
      <c r="P16" s="200"/>
      <c r="Q16" s="188"/>
      <c r="R16" s="188"/>
      <c r="S16" s="188"/>
      <c r="T16" s="188"/>
      <c r="U16" s="188"/>
      <c r="V16" s="188"/>
      <c r="W16" s="188"/>
    </row>
    <row r="17" s="172" customFormat="1" ht="17.25" customHeight="1" spans="1:23">
      <c r="A17" s="187" t="s">
        <v>1445</v>
      </c>
      <c r="B17" s="184">
        <f t="shared" si="1"/>
        <v>0</v>
      </c>
      <c r="C17" s="188"/>
      <c r="D17" s="188"/>
      <c r="E17" s="188"/>
      <c r="F17" s="188"/>
      <c r="G17" s="188"/>
      <c r="H17" s="188"/>
      <c r="I17" s="188"/>
      <c r="J17" s="188"/>
      <c r="K17" s="200"/>
      <c r="L17" s="188"/>
      <c r="M17" s="188"/>
      <c r="N17" s="188"/>
      <c r="O17" s="188"/>
      <c r="P17" s="200"/>
      <c r="Q17" s="188"/>
      <c r="R17" s="188"/>
      <c r="S17" s="188"/>
      <c r="T17" s="188"/>
      <c r="U17" s="188"/>
      <c r="V17" s="188"/>
      <c r="W17" s="188"/>
    </row>
    <row r="18" s="172" customFormat="1" ht="15.95" customHeight="1" spans="1:23">
      <c r="A18" s="187" t="s">
        <v>1446</v>
      </c>
      <c r="B18" s="184">
        <f t="shared" si="1"/>
        <v>0</v>
      </c>
      <c r="C18" s="188"/>
      <c r="D18" s="188"/>
      <c r="E18" s="188"/>
      <c r="F18" s="188"/>
      <c r="G18" s="188"/>
      <c r="H18" s="188"/>
      <c r="I18" s="188"/>
      <c r="J18" s="188"/>
      <c r="K18" s="200"/>
      <c r="L18" s="188"/>
      <c r="M18" s="188"/>
      <c r="N18" s="188"/>
      <c r="O18" s="188"/>
      <c r="P18" s="200"/>
      <c r="Q18" s="188"/>
      <c r="R18" s="188"/>
      <c r="S18" s="188"/>
      <c r="T18" s="188"/>
      <c r="U18" s="188"/>
      <c r="V18" s="188"/>
      <c r="W18" s="188"/>
    </row>
    <row r="19" s="172" customFormat="1" ht="15.95" customHeight="1" spans="1:23">
      <c r="A19" s="187" t="s">
        <v>1447</v>
      </c>
      <c r="B19" s="184">
        <f t="shared" si="1"/>
        <v>0</v>
      </c>
      <c r="C19" s="188"/>
      <c r="D19" s="188"/>
      <c r="E19" s="188"/>
      <c r="F19" s="188"/>
      <c r="G19" s="188"/>
      <c r="H19" s="188"/>
      <c r="I19" s="188"/>
      <c r="J19" s="188"/>
      <c r="K19" s="200"/>
      <c r="L19" s="188"/>
      <c r="M19" s="188"/>
      <c r="N19" s="188"/>
      <c r="O19" s="188"/>
      <c r="P19" s="200"/>
      <c r="Q19" s="188"/>
      <c r="R19" s="188"/>
      <c r="S19" s="188"/>
      <c r="T19" s="188"/>
      <c r="U19" s="188"/>
      <c r="V19" s="188"/>
      <c r="W19" s="188"/>
    </row>
    <row r="20" s="172" customFormat="1" ht="15.95" customHeight="1" spans="1:23">
      <c r="A20" s="187" t="s">
        <v>1448</v>
      </c>
      <c r="B20" s="184">
        <f t="shared" si="1"/>
        <v>0</v>
      </c>
      <c r="C20" s="188"/>
      <c r="D20" s="188"/>
      <c r="E20" s="188"/>
      <c r="F20" s="188"/>
      <c r="G20" s="188"/>
      <c r="H20" s="188"/>
      <c r="I20" s="188"/>
      <c r="J20" s="188"/>
      <c r="K20" s="200"/>
      <c r="L20" s="188"/>
      <c r="M20" s="188"/>
      <c r="N20" s="188"/>
      <c r="O20" s="188"/>
      <c r="P20" s="200"/>
      <c r="Q20" s="188"/>
      <c r="R20" s="188"/>
      <c r="S20" s="188"/>
      <c r="T20" s="188"/>
      <c r="U20" s="188"/>
      <c r="V20" s="188"/>
      <c r="W20" s="188"/>
    </row>
    <row r="21" s="172" customFormat="1" ht="15.95" customHeight="1" spans="1:23">
      <c r="A21" s="190" t="s">
        <v>1449</v>
      </c>
      <c r="B21" s="184">
        <f>B22+B23</f>
        <v>55368</v>
      </c>
      <c r="C21" s="184">
        <f t="shared" ref="C21:W21" si="5">C22+C23</f>
        <v>1755</v>
      </c>
      <c r="D21" s="184">
        <f t="shared" si="5"/>
        <v>0</v>
      </c>
      <c r="E21" s="184">
        <f t="shared" si="5"/>
        <v>0</v>
      </c>
      <c r="F21" s="184">
        <f t="shared" si="5"/>
        <v>230</v>
      </c>
      <c r="G21" s="184">
        <f t="shared" si="5"/>
        <v>390</v>
      </c>
      <c r="H21" s="184">
        <f t="shared" si="5"/>
        <v>1230</v>
      </c>
      <c r="I21" s="184">
        <f t="shared" si="5"/>
        <v>220</v>
      </c>
      <c r="J21" s="184">
        <f t="shared" si="5"/>
        <v>2430</v>
      </c>
      <c r="K21" s="184">
        <f t="shared" si="5"/>
        <v>1150</v>
      </c>
      <c r="L21" s="184">
        <f t="shared" si="5"/>
        <v>1480</v>
      </c>
      <c r="M21" s="184">
        <f t="shared" si="5"/>
        <v>3220</v>
      </c>
      <c r="N21" s="184">
        <f t="shared" si="5"/>
        <v>29980</v>
      </c>
      <c r="O21" s="184">
        <f t="shared" si="5"/>
        <v>4900</v>
      </c>
      <c r="P21" s="184">
        <f t="shared" si="5"/>
        <v>180</v>
      </c>
      <c r="Q21" s="184">
        <f t="shared" si="5"/>
        <v>675</v>
      </c>
      <c r="R21" s="184">
        <f t="shared" si="5"/>
        <v>50</v>
      </c>
      <c r="S21" s="184">
        <f t="shared" si="5"/>
        <v>870</v>
      </c>
      <c r="T21" s="184">
        <f t="shared" si="5"/>
        <v>4618</v>
      </c>
      <c r="U21" s="184">
        <f t="shared" si="5"/>
        <v>430</v>
      </c>
      <c r="V21" s="184">
        <f t="shared" si="5"/>
        <v>400</v>
      </c>
      <c r="W21" s="184">
        <f t="shared" si="5"/>
        <v>1160</v>
      </c>
    </row>
    <row r="22" s="172" customFormat="1" ht="15.95" customHeight="1" spans="1:23">
      <c r="A22" s="191" t="s">
        <v>1450</v>
      </c>
      <c r="B22" s="184">
        <f t="shared" si="1"/>
        <v>0</v>
      </c>
      <c r="C22" s="188"/>
      <c r="D22" s="188"/>
      <c r="E22" s="188"/>
      <c r="F22" s="188"/>
      <c r="G22" s="188"/>
      <c r="H22" s="188"/>
      <c r="I22" s="188"/>
      <c r="J22" s="188"/>
      <c r="K22" s="200"/>
      <c r="L22" s="188"/>
      <c r="M22" s="188"/>
      <c r="N22" s="188"/>
      <c r="O22" s="188"/>
      <c r="P22" s="200"/>
      <c r="Q22" s="188"/>
      <c r="R22" s="188"/>
      <c r="S22" s="188"/>
      <c r="T22" s="188"/>
      <c r="U22" s="188"/>
      <c r="V22" s="188"/>
      <c r="W22" s="188"/>
    </row>
    <row r="23" s="172" customFormat="1" ht="15.95" customHeight="1" spans="1:23">
      <c r="A23" s="192" t="s">
        <v>1451</v>
      </c>
      <c r="B23" s="184">
        <f>SUM(B24:B32)</f>
        <v>55368</v>
      </c>
      <c r="C23" s="184">
        <f t="shared" ref="C23:W23" si="6">SUM(C24:C32)</f>
        <v>1755</v>
      </c>
      <c r="D23" s="184">
        <f t="shared" si="6"/>
        <v>0</v>
      </c>
      <c r="E23" s="184">
        <f t="shared" si="6"/>
        <v>0</v>
      </c>
      <c r="F23" s="184">
        <f t="shared" si="6"/>
        <v>230</v>
      </c>
      <c r="G23" s="184">
        <f t="shared" si="6"/>
        <v>390</v>
      </c>
      <c r="H23" s="184">
        <f t="shared" si="6"/>
        <v>1230</v>
      </c>
      <c r="I23" s="184">
        <f t="shared" si="6"/>
        <v>220</v>
      </c>
      <c r="J23" s="184">
        <f t="shared" si="6"/>
        <v>2430</v>
      </c>
      <c r="K23" s="184">
        <f t="shared" si="6"/>
        <v>1150</v>
      </c>
      <c r="L23" s="184">
        <f t="shared" si="6"/>
        <v>1480</v>
      </c>
      <c r="M23" s="184">
        <f t="shared" si="6"/>
        <v>3220</v>
      </c>
      <c r="N23" s="184">
        <f t="shared" si="6"/>
        <v>29980</v>
      </c>
      <c r="O23" s="184">
        <f t="shared" si="6"/>
        <v>4900</v>
      </c>
      <c r="P23" s="184">
        <f t="shared" si="6"/>
        <v>180</v>
      </c>
      <c r="Q23" s="184">
        <f t="shared" si="6"/>
        <v>675</v>
      </c>
      <c r="R23" s="184">
        <f t="shared" si="6"/>
        <v>50</v>
      </c>
      <c r="S23" s="184">
        <f t="shared" si="6"/>
        <v>870</v>
      </c>
      <c r="T23" s="184">
        <f t="shared" si="6"/>
        <v>4618</v>
      </c>
      <c r="U23" s="184">
        <f t="shared" si="6"/>
        <v>430</v>
      </c>
      <c r="V23" s="184">
        <f t="shared" si="6"/>
        <v>400</v>
      </c>
      <c r="W23" s="184">
        <f t="shared" si="6"/>
        <v>1160</v>
      </c>
    </row>
    <row r="24" s="172" customFormat="1" ht="15.95" customHeight="1" spans="1:23">
      <c r="A24" s="191" t="s">
        <v>1452</v>
      </c>
      <c r="B24" s="184">
        <f t="shared" si="1"/>
        <v>0</v>
      </c>
      <c r="C24" s="188"/>
      <c r="D24" s="188"/>
      <c r="E24" s="188"/>
      <c r="F24" s="188"/>
      <c r="G24" s="188"/>
      <c r="H24" s="188"/>
      <c r="I24" s="188"/>
      <c r="J24" s="188"/>
      <c r="K24" s="200"/>
      <c r="L24" s="188"/>
      <c r="M24" s="188"/>
      <c r="N24" s="188"/>
      <c r="O24" s="188"/>
      <c r="P24" s="200"/>
      <c r="Q24" s="188"/>
      <c r="R24" s="188"/>
      <c r="S24" s="188"/>
      <c r="T24" s="188"/>
      <c r="U24" s="188"/>
      <c r="V24" s="188"/>
      <c r="W24" s="188"/>
    </row>
    <row r="25" s="172" customFormat="1" ht="15.95" customHeight="1" spans="1:23">
      <c r="A25" s="191" t="s">
        <v>1453</v>
      </c>
      <c r="B25" s="184">
        <f t="shared" si="1"/>
        <v>0</v>
      </c>
      <c r="C25" s="188"/>
      <c r="D25" s="188"/>
      <c r="E25" s="188"/>
      <c r="F25" s="188"/>
      <c r="G25" s="188"/>
      <c r="H25" s="188"/>
      <c r="I25" s="188"/>
      <c r="J25" s="188"/>
      <c r="K25" s="200"/>
      <c r="L25" s="188"/>
      <c r="M25" s="188"/>
      <c r="N25" s="188"/>
      <c r="O25" s="188"/>
      <c r="P25" s="200"/>
      <c r="Q25" s="188"/>
      <c r="R25" s="188"/>
      <c r="S25" s="188"/>
      <c r="T25" s="188"/>
      <c r="U25" s="188"/>
      <c r="V25" s="188"/>
      <c r="W25" s="188"/>
    </row>
    <row r="26" s="172" customFormat="1" ht="15.95" customHeight="1" spans="1:23">
      <c r="A26" s="191" t="s">
        <v>1454</v>
      </c>
      <c r="B26" s="184">
        <f t="shared" si="1"/>
        <v>0</v>
      </c>
      <c r="C26" s="188"/>
      <c r="D26" s="188"/>
      <c r="E26" s="188"/>
      <c r="F26" s="188"/>
      <c r="G26" s="188"/>
      <c r="H26" s="188"/>
      <c r="I26" s="188"/>
      <c r="J26" s="188"/>
      <c r="K26" s="200"/>
      <c r="L26" s="188"/>
      <c r="M26" s="188"/>
      <c r="N26" s="188"/>
      <c r="O26" s="188"/>
      <c r="P26" s="200"/>
      <c r="Q26" s="188"/>
      <c r="R26" s="188"/>
      <c r="S26" s="188"/>
      <c r="T26" s="188"/>
      <c r="U26" s="188"/>
      <c r="V26" s="188"/>
      <c r="W26" s="188"/>
    </row>
    <row r="27" s="172" customFormat="1" ht="15.95" customHeight="1" spans="1:23">
      <c r="A27" s="191" t="s">
        <v>1455</v>
      </c>
      <c r="B27" s="184">
        <f t="shared" si="1"/>
        <v>0</v>
      </c>
      <c r="C27" s="188"/>
      <c r="D27" s="188"/>
      <c r="E27" s="188"/>
      <c r="F27" s="188"/>
      <c r="G27" s="188"/>
      <c r="H27" s="188"/>
      <c r="I27" s="188"/>
      <c r="J27" s="188"/>
      <c r="K27" s="200"/>
      <c r="L27" s="188"/>
      <c r="M27" s="188"/>
      <c r="N27" s="188"/>
      <c r="O27" s="188"/>
      <c r="P27" s="200"/>
      <c r="Q27" s="188"/>
      <c r="R27" s="188"/>
      <c r="S27" s="188"/>
      <c r="T27" s="188"/>
      <c r="U27" s="188"/>
      <c r="V27" s="188"/>
      <c r="W27" s="188"/>
    </row>
    <row r="28" s="172" customFormat="1" ht="15.95" customHeight="1" spans="1:23">
      <c r="A28" s="191" t="s">
        <v>1456</v>
      </c>
      <c r="B28" s="184">
        <f t="shared" si="1"/>
        <v>55368</v>
      </c>
      <c r="C28" s="188">
        <v>1755</v>
      </c>
      <c r="D28" s="188"/>
      <c r="E28" s="188"/>
      <c r="F28" s="188">
        <v>230</v>
      </c>
      <c r="G28" s="188">
        <v>390</v>
      </c>
      <c r="H28" s="188">
        <v>1230</v>
      </c>
      <c r="I28" s="188">
        <v>220</v>
      </c>
      <c r="J28" s="188">
        <v>2430</v>
      </c>
      <c r="K28" s="200">
        <v>1150</v>
      </c>
      <c r="L28" s="188">
        <v>1480</v>
      </c>
      <c r="M28" s="188">
        <v>3220</v>
      </c>
      <c r="N28" s="188">
        <v>29980</v>
      </c>
      <c r="O28" s="188">
        <v>4900</v>
      </c>
      <c r="P28" s="200">
        <v>180</v>
      </c>
      <c r="Q28" s="188">
        <v>675</v>
      </c>
      <c r="R28" s="188">
        <v>50</v>
      </c>
      <c r="S28" s="188">
        <v>870</v>
      </c>
      <c r="T28" s="188">
        <v>4618</v>
      </c>
      <c r="U28" s="188">
        <v>430</v>
      </c>
      <c r="V28" s="188">
        <v>400</v>
      </c>
      <c r="W28" s="188">
        <v>1160</v>
      </c>
    </row>
    <row r="29" s="172" customFormat="1" ht="15.95" customHeight="1" spans="1:23">
      <c r="A29" s="193" t="s">
        <v>1457</v>
      </c>
      <c r="B29" s="184">
        <f t="shared" si="1"/>
        <v>0</v>
      </c>
      <c r="C29" s="188"/>
      <c r="D29" s="188"/>
      <c r="E29" s="188"/>
      <c r="F29" s="188"/>
      <c r="G29" s="188"/>
      <c r="H29" s="188"/>
      <c r="I29" s="188"/>
      <c r="J29" s="188"/>
      <c r="K29" s="200"/>
      <c r="L29" s="188"/>
      <c r="M29" s="188"/>
      <c r="N29" s="188"/>
      <c r="O29" s="188"/>
      <c r="P29" s="200"/>
      <c r="Q29" s="188"/>
      <c r="R29" s="188"/>
      <c r="S29" s="188"/>
      <c r="T29" s="188"/>
      <c r="U29" s="188"/>
      <c r="V29" s="188"/>
      <c r="W29" s="188"/>
    </row>
    <row r="30" spans="1:23">
      <c r="A30" s="191" t="s">
        <v>1458</v>
      </c>
      <c r="B30" s="184">
        <f t="shared" si="1"/>
        <v>0</v>
      </c>
      <c r="C30" s="194"/>
      <c r="D30" s="194"/>
      <c r="E30" s="194"/>
      <c r="F30" s="194"/>
      <c r="G30" s="194"/>
      <c r="H30" s="194"/>
      <c r="I30" s="194"/>
      <c r="J30" s="194"/>
      <c r="K30" s="201"/>
      <c r="L30" s="194"/>
      <c r="M30" s="194"/>
      <c r="N30" s="194"/>
      <c r="O30" s="194"/>
      <c r="P30" s="201"/>
      <c r="Q30" s="194"/>
      <c r="R30" s="194"/>
      <c r="S30" s="194"/>
      <c r="T30" s="194"/>
      <c r="U30" s="194"/>
      <c r="V30" s="194"/>
      <c r="W30" s="194"/>
    </row>
    <row r="31" spans="1:23">
      <c r="A31" s="193" t="s">
        <v>1459</v>
      </c>
      <c r="B31" s="184">
        <f t="shared" si="1"/>
        <v>0</v>
      </c>
      <c r="C31" s="194"/>
      <c r="D31" s="194"/>
      <c r="E31" s="194"/>
      <c r="F31" s="194"/>
      <c r="G31" s="194"/>
      <c r="H31" s="194"/>
      <c r="I31" s="194"/>
      <c r="J31" s="194"/>
      <c r="K31" s="201"/>
      <c r="L31" s="194"/>
      <c r="M31" s="194"/>
      <c r="N31" s="194"/>
      <c r="O31" s="194"/>
      <c r="P31" s="201"/>
      <c r="Q31" s="194"/>
      <c r="R31" s="194"/>
      <c r="S31" s="194"/>
      <c r="T31" s="194"/>
      <c r="U31" s="194"/>
      <c r="V31" s="194"/>
      <c r="W31" s="194"/>
    </row>
    <row r="32" spans="1:23">
      <c r="A32" s="193" t="s">
        <v>1460</v>
      </c>
      <c r="B32" s="184">
        <f t="shared" si="1"/>
        <v>0</v>
      </c>
      <c r="C32" s="194"/>
      <c r="D32" s="194"/>
      <c r="E32" s="194"/>
      <c r="F32" s="194"/>
      <c r="G32" s="194"/>
      <c r="H32" s="194"/>
      <c r="I32" s="194"/>
      <c r="J32" s="194"/>
      <c r="K32" s="201"/>
      <c r="L32" s="194"/>
      <c r="M32" s="194"/>
      <c r="N32" s="194"/>
      <c r="O32" s="194"/>
      <c r="P32" s="201"/>
      <c r="Q32" s="194"/>
      <c r="R32" s="194"/>
      <c r="S32" s="194"/>
      <c r="T32" s="194"/>
      <c r="U32" s="194"/>
      <c r="V32" s="194"/>
      <c r="W32" s="194"/>
    </row>
    <row r="33" ht="14.25" spans="1:23">
      <c r="A33" s="195" t="s">
        <v>1461</v>
      </c>
      <c r="B33" s="184">
        <f>B34+B35</f>
        <v>0</v>
      </c>
      <c r="C33" s="184">
        <f t="shared" ref="C33:W33" si="7">C34+C35</f>
        <v>0</v>
      </c>
      <c r="D33" s="184">
        <f t="shared" si="7"/>
        <v>0</v>
      </c>
      <c r="E33" s="184">
        <f t="shared" si="7"/>
        <v>0</v>
      </c>
      <c r="F33" s="184">
        <f t="shared" si="7"/>
        <v>0</v>
      </c>
      <c r="G33" s="184">
        <f t="shared" si="7"/>
        <v>0</v>
      </c>
      <c r="H33" s="184">
        <f t="shared" si="7"/>
        <v>0</v>
      </c>
      <c r="I33" s="184">
        <f t="shared" si="7"/>
        <v>0</v>
      </c>
      <c r="J33" s="184">
        <f t="shared" si="7"/>
        <v>0</v>
      </c>
      <c r="K33" s="184">
        <f t="shared" si="7"/>
        <v>0</v>
      </c>
      <c r="L33" s="184">
        <f t="shared" si="7"/>
        <v>0</v>
      </c>
      <c r="M33" s="184">
        <f t="shared" si="7"/>
        <v>0</v>
      </c>
      <c r="N33" s="184">
        <f t="shared" si="7"/>
        <v>0</v>
      </c>
      <c r="O33" s="184">
        <f t="shared" si="7"/>
        <v>0</v>
      </c>
      <c r="P33" s="184">
        <f t="shared" si="7"/>
        <v>0</v>
      </c>
      <c r="Q33" s="184">
        <f t="shared" si="7"/>
        <v>0</v>
      </c>
      <c r="R33" s="184">
        <f t="shared" si="7"/>
        <v>0</v>
      </c>
      <c r="S33" s="184">
        <f t="shared" si="7"/>
        <v>0</v>
      </c>
      <c r="T33" s="184">
        <f t="shared" si="7"/>
        <v>0</v>
      </c>
      <c r="U33" s="184">
        <f t="shared" si="7"/>
        <v>0</v>
      </c>
      <c r="V33" s="184">
        <f t="shared" si="7"/>
        <v>0</v>
      </c>
      <c r="W33" s="184">
        <f t="shared" si="7"/>
        <v>0</v>
      </c>
    </row>
    <row r="34" spans="1:23">
      <c r="A34" s="196" t="s">
        <v>1462</v>
      </c>
      <c r="B34" s="184">
        <f t="shared" si="1"/>
        <v>0</v>
      </c>
      <c r="C34" s="194"/>
      <c r="D34" s="194"/>
      <c r="E34" s="194"/>
      <c r="F34" s="194"/>
      <c r="G34" s="194"/>
      <c r="H34" s="194"/>
      <c r="I34" s="194"/>
      <c r="J34" s="194"/>
      <c r="K34" s="201"/>
      <c r="L34" s="194"/>
      <c r="M34" s="194"/>
      <c r="N34" s="194"/>
      <c r="O34" s="194"/>
      <c r="P34" s="201"/>
      <c r="Q34" s="194"/>
      <c r="R34" s="194"/>
      <c r="S34" s="194"/>
      <c r="T34" s="194"/>
      <c r="U34" s="194"/>
      <c r="V34" s="194"/>
      <c r="W34" s="194"/>
    </row>
    <row r="35" ht="14.25" spans="1:23">
      <c r="A35" s="197" t="s">
        <v>1463</v>
      </c>
      <c r="B35" s="184">
        <f>SUM(B36:B40)</f>
        <v>0</v>
      </c>
      <c r="C35" s="184">
        <f t="shared" ref="C35:W35" si="8">SUM(C36:C40)</f>
        <v>0</v>
      </c>
      <c r="D35" s="184">
        <f t="shared" si="8"/>
        <v>0</v>
      </c>
      <c r="E35" s="184">
        <f t="shared" si="8"/>
        <v>0</v>
      </c>
      <c r="F35" s="184">
        <f t="shared" si="8"/>
        <v>0</v>
      </c>
      <c r="G35" s="184">
        <f t="shared" si="8"/>
        <v>0</v>
      </c>
      <c r="H35" s="184">
        <f t="shared" si="8"/>
        <v>0</v>
      </c>
      <c r="I35" s="184">
        <f t="shared" si="8"/>
        <v>0</v>
      </c>
      <c r="J35" s="184">
        <f t="shared" si="8"/>
        <v>0</v>
      </c>
      <c r="K35" s="184">
        <f t="shared" si="8"/>
        <v>0</v>
      </c>
      <c r="L35" s="184">
        <f t="shared" si="8"/>
        <v>0</v>
      </c>
      <c r="M35" s="184">
        <f t="shared" si="8"/>
        <v>0</v>
      </c>
      <c r="N35" s="184">
        <f t="shared" si="8"/>
        <v>0</v>
      </c>
      <c r="O35" s="184">
        <f t="shared" si="8"/>
        <v>0</v>
      </c>
      <c r="P35" s="184">
        <f t="shared" si="8"/>
        <v>0</v>
      </c>
      <c r="Q35" s="184">
        <f t="shared" si="8"/>
        <v>0</v>
      </c>
      <c r="R35" s="184">
        <f t="shared" si="8"/>
        <v>0</v>
      </c>
      <c r="S35" s="184">
        <f t="shared" si="8"/>
        <v>0</v>
      </c>
      <c r="T35" s="184">
        <f t="shared" si="8"/>
        <v>0</v>
      </c>
      <c r="U35" s="184">
        <f t="shared" si="8"/>
        <v>0</v>
      </c>
      <c r="V35" s="184">
        <f t="shared" si="8"/>
        <v>0</v>
      </c>
      <c r="W35" s="184">
        <f t="shared" si="8"/>
        <v>0</v>
      </c>
    </row>
    <row r="36" spans="1:23">
      <c r="A36" s="196" t="s">
        <v>1464</v>
      </c>
      <c r="B36" s="184">
        <f t="shared" si="1"/>
        <v>0</v>
      </c>
      <c r="C36" s="194"/>
      <c r="D36" s="194"/>
      <c r="E36" s="194"/>
      <c r="F36" s="194"/>
      <c r="G36" s="194"/>
      <c r="H36" s="194"/>
      <c r="I36" s="194"/>
      <c r="J36" s="194"/>
      <c r="K36" s="201"/>
      <c r="L36" s="194"/>
      <c r="M36" s="194"/>
      <c r="N36" s="194"/>
      <c r="O36" s="194"/>
      <c r="P36" s="201"/>
      <c r="Q36" s="194"/>
      <c r="R36" s="194"/>
      <c r="S36" s="194"/>
      <c r="T36" s="194"/>
      <c r="U36" s="194"/>
      <c r="V36" s="194"/>
      <c r="W36" s="194"/>
    </row>
    <row r="37" spans="1:23">
      <c r="A37" s="196" t="s">
        <v>1465</v>
      </c>
      <c r="B37" s="184">
        <f t="shared" si="1"/>
        <v>0</v>
      </c>
      <c r="C37" s="194"/>
      <c r="D37" s="194"/>
      <c r="E37" s="194"/>
      <c r="F37" s="194"/>
      <c r="G37" s="194"/>
      <c r="H37" s="194"/>
      <c r="I37" s="194"/>
      <c r="J37" s="194"/>
      <c r="K37" s="201"/>
      <c r="L37" s="194"/>
      <c r="M37" s="194"/>
      <c r="N37" s="194"/>
      <c r="O37" s="194"/>
      <c r="P37" s="201"/>
      <c r="Q37" s="194"/>
      <c r="R37" s="194"/>
      <c r="S37" s="194"/>
      <c r="T37" s="194"/>
      <c r="U37" s="194"/>
      <c r="V37" s="194"/>
      <c r="W37" s="194"/>
    </row>
    <row r="38" spans="1:23">
      <c r="A38" s="196" t="s">
        <v>1466</v>
      </c>
      <c r="B38" s="184">
        <f t="shared" si="1"/>
        <v>0</v>
      </c>
      <c r="C38" s="194"/>
      <c r="D38" s="194"/>
      <c r="E38" s="194"/>
      <c r="F38" s="194"/>
      <c r="G38" s="194"/>
      <c r="H38" s="194"/>
      <c r="I38" s="194"/>
      <c r="J38" s="194"/>
      <c r="K38" s="201"/>
      <c r="L38" s="194"/>
      <c r="M38" s="194"/>
      <c r="N38" s="194"/>
      <c r="O38" s="194"/>
      <c r="P38" s="201"/>
      <c r="Q38" s="194"/>
      <c r="R38" s="194"/>
      <c r="S38" s="194"/>
      <c r="T38" s="194"/>
      <c r="U38" s="194"/>
      <c r="V38" s="194"/>
      <c r="W38" s="194"/>
    </row>
    <row r="39" spans="1:23">
      <c r="A39" s="196" t="s">
        <v>1467</v>
      </c>
      <c r="B39" s="184">
        <f t="shared" si="1"/>
        <v>0</v>
      </c>
      <c r="C39" s="194"/>
      <c r="D39" s="194"/>
      <c r="E39" s="194"/>
      <c r="F39" s="194"/>
      <c r="G39" s="194"/>
      <c r="H39" s="194"/>
      <c r="I39" s="194"/>
      <c r="J39" s="194"/>
      <c r="K39" s="201"/>
      <c r="L39" s="194"/>
      <c r="M39" s="194"/>
      <c r="N39" s="194"/>
      <c r="O39" s="194"/>
      <c r="P39" s="201"/>
      <c r="Q39" s="194"/>
      <c r="R39" s="194"/>
      <c r="S39" s="194"/>
      <c r="T39" s="194"/>
      <c r="U39" s="194"/>
      <c r="V39" s="194"/>
      <c r="W39" s="194"/>
    </row>
    <row r="40" spans="1:23">
      <c r="A40" s="196" t="s">
        <v>1468</v>
      </c>
      <c r="B40" s="184">
        <f t="shared" si="1"/>
        <v>0</v>
      </c>
      <c r="C40" s="194"/>
      <c r="D40" s="194"/>
      <c r="E40" s="194"/>
      <c r="F40" s="194"/>
      <c r="G40" s="194"/>
      <c r="H40" s="194"/>
      <c r="I40" s="194"/>
      <c r="J40" s="194"/>
      <c r="K40" s="201"/>
      <c r="L40" s="194"/>
      <c r="M40" s="194"/>
      <c r="N40" s="194"/>
      <c r="O40" s="194"/>
      <c r="P40" s="201"/>
      <c r="Q40" s="194"/>
      <c r="R40" s="194"/>
      <c r="S40" s="194"/>
      <c r="T40" s="194"/>
      <c r="U40" s="194"/>
      <c r="V40" s="194"/>
      <c r="W40" s="194"/>
    </row>
    <row r="41" ht="14.25" spans="1:23">
      <c r="A41" s="186" t="s">
        <v>1469</v>
      </c>
      <c r="B41" s="184">
        <f>B42+B43</f>
        <v>0</v>
      </c>
      <c r="C41" s="184">
        <f t="shared" ref="C41:W41" si="9">C42+C43</f>
        <v>0</v>
      </c>
      <c r="D41" s="184">
        <f t="shared" si="9"/>
        <v>0</v>
      </c>
      <c r="E41" s="184">
        <f t="shared" si="9"/>
        <v>0</v>
      </c>
      <c r="F41" s="184">
        <f t="shared" si="9"/>
        <v>0</v>
      </c>
      <c r="G41" s="184">
        <f t="shared" si="9"/>
        <v>0</v>
      </c>
      <c r="H41" s="184">
        <f t="shared" si="9"/>
        <v>0</v>
      </c>
      <c r="I41" s="184">
        <f t="shared" si="9"/>
        <v>0</v>
      </c>
      <c r="J41" s="184">
        <f t="shared" si="9"/>
        <v>0</v>
      </c>
      <c r="K41" s="184">
        <f t="shared" si="9"/>
        <v>0</v>
      </c>
      <c r="L41" s="184">
        <f t="shared" si="9"/>
        <v>0</v>
      </c>
      <c r="M41" s="184">
        <f t="shared" si="9"/>
        <v>0</v>
      </c>
      <c r="N41" s="184">
        <f t="shared" si="9"/>
        <v>0</v>
      </c>
      <c r="O41" s="184">
        <f t="shared" si="9"/>
        <v>0</v>
      </c>
      <c r="P41" s="184">
        <f t="shared" si="9"/>
        <v>0</v>
      </c>
      <c r="Q41" s="184">
        <f t="shared" si="9"/>
        <v>0</v>
      </c>
      <c r="R41" s="184">
        <f t="shared" si="9"/>
        <v>0</v>
      </c>
      <c r="S41" s="184">
        <f t="shared" si="9"/>
        <v>0</v>
      </c>
      <c r="T41" s="184">
        <f t="shared" si="9"/>
        <v>0</v>
      </c>
      <c r="U41" s="184">
        <f t="shared" si="9"/>
        <v>0</v>
      </c>
      <c r="V41" s="184">
        <f t="shared" si="9"/>
        <v>0</v>
      </c>
      <c r="W41" s="184">
        <f t="shared" si="9"/>
        <v>0</v>
      </c>
    </row>
    <row r="42" spans="1:23">
      <c r="A42" s="187" t="s">
        <v>1648</v>
      </c>
      <c r="B42" s="184">
        <f t="shared" si="1"/>
        <v>0</v>
      </c>
      <c r="C42" s="194"/>
      <c r="D42" s="194"/>
      <c r="E42" s="194"/>
      <c r="F42" s="194"/>
      <c r="G42" s="194"/>
      <c r="H42" s="194"/>
      <c r="I42" s="194"/>
      <c r="J42" s="194"/>
      <c r="K42" s="201"/>
      <c r="L42" s="194"/>
      <c r="M42" s="194"/>
      <c r="N42" s="194"/>
      <c r="O42" s="194"/>
      <c r="P42" s="201"/>
      <c r="Q42" s="194"/>
      <c r="R42" s="194"/>
      <c r="S42" s="194"/>
      <c r="T42" s="194"/>
      <c r="U42" s="194"/>
      <c r="V42" s="194"/>
      <c r="W42" s="194"/>
    </row>
    <row r="43" ht="14.25" spans="1:23">
      <c r="A43" s="198" t="s">
        <v>1471</v>
      </c>
      <c r="B43" s="184">
        <f>SUM(B44:B55)</f>
        <v>0</v>
      </c>
      <c r="C43" s="184">
        <f t="shared" ref="C43:W43" si="10">SUM(C44:C55)</f>
        <v>0</v>
      </c>
      <c r="D43" s="184">
        <f t="shared" si="10"/>
        <v>0</v>
      </c>
      <c r="E43" s="184">
        <f t="shared" si="10"/>
        <v>0</v>
      </c>
      <c r="F43" s="184">
        <f t="shared" si="10"/>
        <v>0</v>
      </c>
      <c r="G43" s="184">
        <f t="shared" si="10"/>
        <v>0</v>
      </c>
      <c r="H43" s="184">
        <f t="shared" si="10"/>
        <v>0</v>
      </c>
      <c r="I43" s="184">
        <f t="shared" si="10"/>
        <v>0</v>
      </c>
      <c r="J43" s="184">
        <f t="shared" si="10"/>
        <v>0</v>
      </c>
      <c r="K43" s="184">
        <f t="shared" si="10"/>
        <v>0</v>
      </c>
      <c r="L43" s="184">
        <f t="shared" si="10"/>
        <v>0</v>
      </c>
      <c r="M43" s="184">
        <f t="shared" si="10"/>
        <v>0</v>
      </c>
      <c r="N43" s="184">
        <f t="shared" si="10"/>
        <v>0</v>
      </c>
      <c r="O43" s="184">
        <f t="shared" si="10"/>
        <v>0</v>
      </c>
      <c r="P43" s="184">
        <f t="shared" si="10"/>
        <v>0</v>
      </c>
      <c r="Q43" s="184">
        <f t="shared" si="10"/>
        <v>0</v>
      </c>
      <c r="R43" s="184">
        <f t="shared" si="10"/>
        <v>0</v>
      </c>
      <c r="S43" s="184">
        <f t="shared" si="10"/>
        <v>0</v>
      </c>
      <c r="T43" s="184">
        <f t="shared" si="10"/>
        <v>0</v>
      </c>
      <c r="U43" s="184">
        <f t="shared" si="10"/>
        <v>0</v>
      </c>
      <c r="V43" s="184">
        <f t="shared" si="10"/>
        <v>0</v>
      </c>
      <c r="W43" s="184">
        <f t="shared" si="10"/>
        <v>0</v>
      </c>
    </row>
    <row r="44" spans="1:23">
      <c r="A44" s="187" t="s">
        <v>1472</v>
      </c>
      <c r="B44" s="184">
        <f t="shared" si="1"/>
        <v>0</v>
      </c>
      <c r="C44" s="194"/>
      <c r="D44" s="194"/>
      <c r="E44" s="194"/>
      <c r="F44" s="194"/>
      <c r="G44" s="194"/>
      <c r="H44" s="194"/>
      <c r="I44" s="194"/>
      <c r="J44" s="194"/>
      <c r="K44" s="201"/>
      <c r="L44" s="194"/>
      <c r="M44" s="194"/>
      <c r="N44" s="194"/>
      <c r="O44" s="194"/>
      <c r="P44" s="201"/>
      <c r="Q44" s="194"/>
      <c r="R44" s="194"/>
      <c r="S44" s="194"/>
      <c r="T44" s="194"/>
      <c r="U44" s="194"/>
      <c r="V44" s="194"/>
      <c r="W44" s="194"/>
    </row>
    <row r="45" spans="1:23">
      <c r="A45" s="187" t="s">
        <v>1473</v>
      </c>
      <c r="B45" s="184">
        <f t="shared" si="1"/>
        <v>0</v>
      </c>
      <c r="C45" s="194"/>
      <c r="D45" s="194"/>
      <c r="E45" s="194"/>
      <c r="F45" s="194"/>
      <c r="G45" s="194"/>
      <c r="H45" s="194"/>
      <c r="I45" s="194"/>
      <c r="J45" s="194"/>
      <c r="K45" s="201"/>
      <c r="L45" s="194"/>
      <c r="M45" s="194"/>
      <c r="N45" s="194"/>
      <c r="O45" s="194"/>
      <c r="P45" s="201"/>
      <c r="Q45" s="194"/>
      <c r="R45" s="194"/>
      <c r="S45" s="194"/>
      <c r="T45" s="194"/>
      <c r="U45" s="194"/>
      <c r="V45" s="194"/>
      <c r="W45" s="194"/>
    </row>
    <row r="46" spans="1:23">
      <c r="A46" s="187" t="s">
        <v>1474</v>
      </c>
      <c r="B46" s="184">
        <f t="shared" si="1"/>
        <v>0</v>
      </c>
      <c r="C46" s="194"/>
      <c r="D46" s="194"/>
      <c r="E46" s="194"/>
      <c r="F46" s="194"/>
      <c r="G46" s="194"/>
      <c r="H46" s="194"/>
      <c r="I46" s="194"/>
      <c r="J46" s="194"/>
      <c r="K46" s="201"/>
      <c r="L46" s="194"/>
      <c r="M46" s="194"/>
      <c r="N46" s="194"/>
      <c r="O46" s="194"/>
      <c r="P46" s="201"/>
      <c r="Q46" s="194"/>
      <c r="R46" s="194"/>
      <c r="S46" s="194"/>
      <c r="T46" s="194"/>
      <c r="U46" s="194"/>
      <c r="V46" s="194"/>
      <c r="W46" s="194"/>
    </row>
    <row r="47" spans="1:23">
      <c r="A47" s="187" t="s">
        <v>1475</v>
      </c>
      <c r="B47" s="184">
        <f t="shared" si="1"/>
        <v>0</v>
      </c>
      <c r="C47" s="194"/>
      <c r="D47" s="194"/>
      <c r="E47" s="194"/>
      <c r="F47" s="194"/>
      <c r="G47" s="194"/>
      <c r="H47" s="194"/>
      <c r="I47" s="194"/>
      <c r="J47" s="194"/>
      <c r="K47" s="201"/>
      <c r="L47" s="194"/>
      <c r="M47" s="194"/>
      <c r="N47" s="194"/>
      <c r="O47" s="194"/>
      <c r="P47" s="201"/>
      <c r="Q47" s="194"/>
      <c r="R47" s="194"/>
      <c r="S47" s="194"/>
      <c r="T47" s="194"/>
      <c r="U47" s="194"/>
      <c r="V47" s="194"/>
      <c r="W47" s="194"/>
    </row>
    <row r="48" spans="1:23">
      <c r="A48" s="187" t="s">
        <v>1476</v>
      </c>
      <c r="B48" s="184">
        <f t="shared" si="1"/>
        <v>0</v>
      </c>
      <c r="C48" s="194"/>
      <c r="D48" s="194"/>
      <c r="E48" s="194"/>
      <c r="F48" s="194"/>
      <c r="G48" s="194"/>
      <c r="H48" s="194"/>
      <c r="I48" s="194"/>
      <c r="J48" s="194"/>
      <c r="K48" s="201"/>
      <c r="L48" s="194"/>
      <c r="M48" s="194"/>
      <c r="N48" s="194"/>
      <c r="O48" s="194"/>
      <c r="P48" s="201"/>
      <c r="Q48" s="194"/>
      <c r="R48" s="194"/>
      <c r="S48" s="194"/>
      <c r="T48" s="194"/>
      <c r="U48" s="194"/>
      <c r="V48" s="194"/>
      <c r="W48" s="194"/>
    </row>
    <row r="49" spans="1:23">
      <c r="A49" s="187" t="s">
        <v>1477</v>
      </c>
      <c r="B49" s="184">
        <f t="shared" si="1"/>
        <v>0</v>
      </c>
      <c r="C49" s="194"/>
      <c r="D49" s="194"/>
      <c r="E49" s="194"/>
      <c r="F49" s="194"/>
      <c r="G49" s="194"/>
      <c r="H49" s="194"/>
      <c r="I49" s="194"/>
      <c r="J49" s="194"/>
      <c r="K49" s="201"/>
      <c r="L49" s="194"/>
      <c r="M49" s="194"/>
      <c r="N49" s="194"/>
      <c r="O49" s="194"/>
      <c r="P49" s="201"/>
      <c r="Q49" s="194"/>
      <c r="R49" s="194"/>
      <c r="S49" s="194"/>
      <c r="T49" s="194"/>
      <c r="U49" s="194"/>
      <c r="V49" s="194"/>
      <c r="W49" s="194"/>
    </row>
    <row r="50" spans="1:23">
      <c r="A50" s="187" t="s">
        <v>1478</v>
      </c>
      <c r="B50" s="184">
        <f t="shared" si="1"/>
        <v>0</v>
      </c>
      <c r="C50" s="194"/>
      <c r="D50" s="194"/>
      <c r="E50" s="194"/>
      <c r="F50" s="194"/>
      <c r="G50" s="194"/>
      <c r="H50" s="194"/>
      <c r="I50" s="194"/>
      <c r="J50" s="194"/>
      <c r="K50" s="201"/>
      <c r="L50" s="194"/>
      <c r="M50" s="194"/>
      <c r="N50" s="194"/>
      <c r="O50" s="194"/>
      <c r="P50" s="201"/>
      <c r="Q50" s="194"/>
      <c r="R50" s="194"/>
      <c r="S50" s="194"/>
      <c r="T50" s="194"/>
      <c r="U50" s="194"/>
      <c r="V50" s="194"/>
      <c r="W50" s="194"/>
    </row>
    <row r="51" spans="1:23">
      <c r="A51" s="187" t="s">
        <v>1479</v>
      </c>
      <c r="B51" s="184">
        <f t="shared" si="1"/>
        <v>0</v>
      </c>
      <c r="C51" s="194"/>
      <c r="D51" s="194"/>
      <c r="E51" s="194"/>
      <c r="F51" s="194"/>
      <c r="G51" s="194"/>
      <c r="H51" s="194"/>
      <c r="I51" s="194"/>
      <c r="J51" s="194"/>
      <c r="K51" s="201"/>
      <c r="L51" s="194"/>
      <c r="M51" s="194"/>
      <c r="N51" s="194"/>
      <c r="O51" s="194"/>
      <c r="P51" s="201"/>
      <c r="Q51" s="194"/>
      <c r="R51" s="194"/>
      <c r="S51" s="194"/>
      <c r="T51" s="194"/>
      <c r="U51" s="194"/>
      <c r="V51" s="194"/>
      <c r="W51" s="194"/>
    </row>
    <row r="52" spans="1:23">
      <c r="A52" s="187" t="s">
        <v>1480</v>
      </c>
      <c r="B52" s="184">
        <f t="shared" si="1"/>
        <v>0</v>
      </c>
      <c r="C52" s="194"/>
      <c r="D52" s="194"/>
      <c r="E52" s="194"/>
      <c r="F52" s="194"/>
      <c r="G52" s="194"/>
      <c r="H52" s="194"/>
      <c r="I52" s="194"/>
      <c r="J52" s="194"/>
      <c r="K52" s="201"/>
      <c r="L52" s="194"/>
      <c r="M52" s="194"/>
      <c r="N52" s="194"/>
      <c r="O52" s="194"/>
      <c r="P52" s="201"/>
      <c r="Q52" s="194"/>
      <c r="R52" s="194"/>
      <c r="S52" s="194"/>
      <c r="T52" s="194"/>
      <c r="U52" s="194"/>
      <c r="V52" s="194"/>
      <c r="W52" s="194"/>
    </row>
    <row r="53" spans="1:23">
      <c r="A53" s="187" t="s">
        <v>1481</v>
      </c>
      <c r="B53" s="184">
        <f t="shared" si="1"/>
        <v>0</v>
      </c>
      <c r="C53" s="194"/>
      <c r="D53" s="194"/>
      <c r="E53" s="194"/>
      <c r="F53" s="194"/>
      <c r="G53" s="194"/>
      <c r="H53" s="194"/>
      <c r="I53" s="194"/>
      <c r="J53" s="194"/>
      <c r="K53" s="201"/>
      <c r="L53" s="194"/>
      <c r="M53" s="194"/>
      <c r="N53" s="194"/>
      <c r="O53" s="194"/>
      <c r="P53" s="201"/>
      <c r="Q53" s="194"/>
      <c r="R53" s="194"/>
      <c r="S53" s="194"/>
      <c r="T53" s="194"/>
      <c r="U53" s="194"/>
      <c r="V53" s="194"/>
      <c r="W53" s="194"/>
    </row>
    <row r="54" spans="1:23">
      <c r="A54" s="187" t="s">
        <v>1482</v>
      </c>
      <c r="B54" s="184">
        <f t="shared" si="1"/>
        <v>0</v>
      </c>
      <c r="C54" s="194"/>
      <c r="D54" s="194"/>
      <c r="E54" s="194"/>
      <c r="F54" s="194"/>
      <c r="G54" s="194"/>
      <c r="H54" s="194"/>
      <c r="I54" s="194"/>
      <c r="J54" s="194"/>
      <c r="K54" s="201"/>
      <c r="L54" s="194"/>
      <c r="M54" s="194"/>
      <c r="N54" s="194"/>
      <c r="O54" s="194"/>
      <c r="P54" s="201"/>
      <c r="Q54" s="194"/>
      <c r="R54" s="194"/>
      <c r="S54" s="194"/>
      <c r="T54" s="194"/>
      <c r="U54" s="194"/>
      <c r="V54" s="194"/>
      <c r="W54" s="194"/>
    </row>
    <row r="55" spans="1:23">
      <c r="A55" s="187" t="s">
        <v>1483</v>
      </c>
      <c r="B55" s="184">
        <f t="shared" si="1"/>
        <v>0</v>
      </c>
      <c r="C55" s="194"/>
      <c r="D55" s="194"/>
      <c r="E55" s="194"/>
      <c r="F55" s="194"/>
      <c r="G55" s="194"/>
      <c r="H55" s="194"/>
      <c r="I55" s="194"/>
      <c r="J55" s="194"/>
      <c r="K55" s="201"/>
      <c r="L55" s="194"/>
      <c r="M55" s="194"/>
      <c r="N55" s="194"/>
      <c r="O55" s="194"/>
      <c r="P55" s="201"/>
      <c r="Q55" s="194"/>
      <c r="R55" s="194"/>
      <c r="S55" s="194"/>
      <c r="T55" s="194"/>
      <c r="U55" s="194"/>
      <c r="V55" s="194"/>
      <c r="W55" s="194"/>
    </row>
    <row r="56" ht="14.25" spans="1:23">
      <c r="A56" s="186" t="s">
        <v>1484</v>
      </c>
      <c r="B56" s="184">
        <f>B57+B58</f>
        <v>0</v>
      </c>
      <c r="C56" s="184">
        <f t="shared" ref="C56:W56" si="11">C57+C58</f>
        <v>0</v>
      </c>
      <c r="D56" s="184">
        <f t="shared" si="11"/>
        <v>0</v>
      </c>
      <c r="E56" s="184">
        <f t="shared" si="11"/>
        <v>0</v>
      </c>
      <c r="F56" s="184">
        <f t="shared" si="11"/>
        <v>0</v>
      </c>
      <c r="G56" s="184">
        <f t="shared" si="11"/>
        <v>0</v>
      </c>
      <c r="H56" s="184">
        <f t="shared" si="11"/>
        <v>0</v>
      </c>
      <c r="I56" s="184">
        <f t="shared" si="11"/>
        <v>0</v>
      </c>
      <c r="J56" s="184">
        <f t="shared" si="11"/>
        <v>0</v>
      </c>
      <c r="K56" s="184">
        <f t="shared" si="11"/>
        <v>0</v>
      </c>
      <c r="L56" s="184">
        <f t="shared" si="11"/>
        <v>0</v>
      </c>
      <c r="M56" s="184">
        <f t="shared" si="11"/>
        <v>0</v>
      </c>
      <c r="N56" s="184">
        <f t="shared" si="11"/>
        <v>0</v>
      </c>
      <c r="O56" s="184">
        <f t="shared" si="11"/>
        <v>0</v>
      </c>
      <c r="P56" s="184">
        <f t="shared" si="11"/>
        <v>0</v>
      </c>
      <c r="Q56" s="184">
        <f t="shared" si="11"/>
        <v>0</v>
      </c>
      <c r="R56" s="184">
        <f t="shared" si="11"/>
        <v>0</v>
      </c>
      <c r="S56" s="184">
        <f t="shared" si="11"/>
        <v>0</v>
      </c>
      <c r="T56" s="184">
        <f t="shared" si="11"/>
        <v>0</v>
      </c>
      <c r="U56" s="184">
        <f t="shared" si="11"/>
        <v>0</v>
      </c>
      <c r="V56" s="184">
        <f t="shared" si="11"/>
        <v>0</v>
      </c>
      <c r="W56" s="184">
        <f t="shared" si="11"/>
        <v>0</v>
      </c>
    </row>
    <row r="57" spans="1:23">
      <c r="A57" s="187" t="s">
        <v>1485</v>
      </c>
      <c r="B57" s="184">
        <f t="shared" si="1"/>
        <v>0</v>
      </c>
      <c r="C57" s="194"/>
      <c r="D57" s="194"/>
      <c r="E57" s="194"/>
      <c r="F57" s="194"/>
      <c r="G57" s="194"/>
      <c r="H57" s="194"/>
      <c r="I57" s="194"/>
      <c r="J57" s="194"/>
      <c r="K57" s="201"/>
      <c r="L57" s="194"/>
      <c r="M57" s="194"/>
      <c r="N57" s="194"/>
      <c r="O57" s="194"/>
      <c r="P57" s="201"/>
      <c r="Q57" s="194"/>
      <c r="R57" s="194"/>
      <c r="S57" s="194"/>
      <c r="T57" s="194"/>
      <c r="U57" s="194"/>
      <c r="V57" s="194"/>
      <c r="W57" s="194"/>
    </row>
    <row r="58" ht="14.25" spans="1:23">
      <c r="A58" s="189" t="s">
        <v>1486</v>
      </c>
      <c r="B58" s="184">
        <f>SUM(B59:B70)</f>
        <v>0</v>
      </c>
      <c r="C58" s="184">
        <f t="shared" ref="C58:W58" si="12">SUM(C59:C70)</f>
        <v>0</v>
      </c>
      <c r="D58" s="184">
        <f t="shared" si="12"/>
        <v>0</v>
      </c>
      <c r="E58" s="184">
        <f t="shared" si="12"/>
        <v>0</v>
      </c>
      <c r="F58" s="184">
        <f t="shared" si="12"/>
        <v>0</v>
      </c>
      <c r="G58" s="184">
        <f t="shared" si="12"/>
        <v>0</v>
      </c>
      <c r="H58" s="184">
        <f t="shared" si="12"/>
        <v>0</v>
      </c>
      <c r="I58" s="184">
        <f t="shared" si="12"/>
        <v>0</v>
      </c>
      <c r="J58" s="184">
        <f t="shared" si="12"/>
        <v>0</v>
      </c>
      <c r="K58" s="184">
        <f t="shared" si="12"/>
        <v>0</v>
      </c>
      <c r="L58" s="184">
        <f t="shared" si="12"/>
        <v>0</v>
      </c>
      <c r="M58" s="184">
        <f t="shared" si="12"/>
        <v>0</v>
      </c>
      <c r="N58" s="184">
        <f t="shared" si="12"/>
        <v>0</v>
      </c>
      <c r="O58" s="184">
        <f t="shared" si="12"/>
        <v>0</v>
      </c>
      <c r="P58" s="184">
        <f t="shared" si="12"/>
        <v>0</v>
      </c>
      <c r="Q58" s="184">
        <f t="shared" si="12"/>
        <v>0</v>
      </c>
      <c r="R58" s="184">
        <f t="shared" si="12"/>
        <v>0</v>
      </c>
      <c r="S58" s="184">
        <f t="shared" si="12"/>
        <v>0</v>
      </c>
      <c r="T58" s="184">
        <f t="shared" si="12"/>
        <v>0</v>
      </c>
      <c r="U58" s="184">
        <f t="shared" si="12"/>
        <v>0</v>
      </c>
      <c r="V58" s="184">
        <f t="shared" si="12"/>
        <v>0</v>
      </c>
      <c r="W58" s="184">
        <f t="shared" si="12"/>
        <v>0</v>
      </c>
    </row>
    <row r="59" spans="1:23">
      <c r="A59" s="187" t="s">
        <v>1487</v>
      </c>
      <c r="B59" s="184">
        <f t="shared" si="1"/>
        <v>0</v>
      </c>
      <c r="C59" s="194"/>
      <c r="D59" s="194"/>
      <c r="E59" s="194"/>
      <c r="F59" s="194"/>
      <c r="G59" s="194"/>
      <c r="H59" s="194"/>
      <c r="I59" s="194"/>
      <c r="J59" s="194"/>
      <c r="K59" s="201"/>
      <c r="L59" s="194"/>
      <c r="M59" s="194"/>
      <c r="N59" s="194"/>
      <c r="O59" s="194"/>
      <c r="P59" s="201"/>
      <c r="Q59" s="194"/>
      <c r="R59" s="194"/>
      <c r="S59" s="194"/>
      <c r="T59" s="194"/>
      <c r="U59" s="194"/>
      <c r="V59" s="194"/>
      <c r="W59" s="194"/>
    </row>
    <row r="60" spans="1:23">
      <c r="A60" s="187" t="s">
        <v>1488</v>
      </c>
      <c r="B60" s="184">
        <f t="shared" si="1"/>
        <v>0</v>
      </c>
      <c r="C60" s="194"/>
      <c r="D60" s="194"/>
      <c r="E60" s="194"/>
      <c r="F60" s="194"/>
      <c r="G60" s="194"/>
      <c r="H60" s="194"/>
      <c r="I60" s="194"/>
      <c r="J60" s="194"/>
      <c r="K60" s="201"/>
      <c r="L60" s="194"/>
      <c r="M60" s="194"/>
      <c r="N60" s="194"/>
      <c r="O60" s="194"/>
      <c r="P60" s="201"/>
      <c r="Q60" s="194"/>
      <c r="R60" s="194"/>
      <c r="S60" s="194"/>
      <c r="T60" s="194"/>
      <c r="U60" s="194"/>
      <c r="V60" s="194"/>
      <c r="W60" s="194"/>
    </row>
    <row r="61" spans="1:23">
      <c r="A61" s="187" t="s">
        <v>1489</v>
      </c>
      <c r="B61" s="184">
        <f t="shared" si="1"/>
        <v>0</v>
      </c>
      <c r="C61" s="194"/>
      <c r="D61" s="194"/>
      <c r="E61" s="194"/>
      <c r="F61" s="194"/>
      <c r="G61" s="194"/>
      <c r="H61" s="194"/>
      <c r="I61" s="194"/>
      <c r="J61" s="194"/>
      <c r="K61" s="201"/>
      <c r="L61" s="194"/>
      <c r="M61" s="194"/>
      <c r="N61" s="194"/>
      <c r="O61" s="194"/>
      <c r="P61" s="201"/>
      <c r="Q61" s="194"/>
      <c r="R61" s="194"/>
      <c r="S61" s="194"/>
      <c r="T61" s="194"/>
      <c r="U61" s="194"/>
      <c r="V61" s="194"/>
      <c r="W61" s="194"/>
    </row>
    <row r="62" spans="1:23">
      <c r="A62" s="187" t="s">
        <v>1490</v>
      </c>
      <c r="B62" s="184">
        <f t="shared" si="1"/>
        <v>0</v>
      </c>
      <c r="C62" s="194"/>
      <c r="D62" s="194"/>
      <c r="E62" s="194"/>
      <c r="F62" s="194"/>
      <c r="G62" s="194"/>
      <c r="H62" s="194"/>
      <c r="I62" s="194"/>
      <c r="J62" s="194"/>
      <c r="K62" s="201"/>
      <c r="L62" s="194"/>
      <c r="M62" s="194"/>
      <c r="N62" s="194"/>
      <c r="O62" s="194"/>
      <c r="P62" s="201"/>
      <c r="Q62" s="194"/>
      <c r="R62" s="194"/>
      <c r="S62" s="194"/>
      <c r="T62" s="194"/>
      <c r="U62" s="194"/>
      <c r="V62" s="194"/>
      <c r="W62" s="194"/>
    </row>
    <row r="63" spans="1:23">
      <c r="A63" s="187" t="s">
        <v>1491</v>
      </c>
      <c r="B63" s="184">
        <f t="shared" si="1"/>
        <v>0</v>
      </c>
      <c r="C63" s="194"/>
      <c r="D63" s="194"/>
      <c r="E63" s="194"/>
      <c r="F63" s="194"/>
      <c r="G63" s="194"/>
      <c r="H63" s="194"/>
      <c r="I63" s="194"/>
      <c r="J63" s="194"/>
      <c r="K63" s="201"/>
      <c r="L63" s="194"/>
      <c r="M63" s="194"/>
      <c r="N63" s="194"/>
      <c r="O63" s="194"/>
      <c r="P63" s="201"/>
      <c r="Q63" s="194"/>
      <c r="R63" s="194"/>
      <c r="S63" s="194"/>
      <c r="T63" s="194"/>
      <c r="U63" s="194"/>
      <c r="V63" s="194"/>
      <c r="W63" s="194"/>
    </row>
    <row r="64" spans="1:23">
      <c r="A64" s="187" t="s">
        <v>1492</v>
      </c>
      <c r="B64" s="184">
        <f t="shared" si="1"/>
        <v>0</v>
      </c>
      <c r="C64" s="194"/>
      <c r="D64" s="194"/>
      <c r="E64" s="194"/>
      <c r="F64" s="194"/>
      <c r="G64" s="194"/>
      <c r="H64" s="194"/>
      <c r="I64" s="194"/>
      <c r="J64" s="194"/>
      <c r="K64" s="201"/>
      <c r="L64" s="194"/>
      <c r="M64" s="194"/>
      <c r="N64" s="194"/>
      <c r="O64" s="194"/>
      <c r="P64" s="201"/>
      <c r="Q64" s="194"/>
      <c r="R64" s="194"/>
      <c r="S64" s="194"/>
      <c r="T64" s="194"/>
      <c r="U64" s="194"/>
      <c r="V64" s="194"/>
      <c r="W64" s="194"/>
    </row>
    <row r="65" spans="1:23">
      <c r="A65" s="187" t="s">
        <v>1493</v>
      </c>
      <c r="B65" s="184">
        <f t="shared" si="1"/>
        <v>0</v>
      </c>
      <c r="C65" s="194"/>
      <c r="D65" s="194"/>
      <c r="E65" s="194"/>
      <c r="F65" s="194"/>
      <c r="G65" s="194"/>
      <c r="H65" s="194"/>
      <c r="I65" s="194"/>
      <c r="J65" s="194"/>
      <c r="K65" s="201"/>
      <c r="L65" s="194"/>
      <c r="M65" s="194"/>
      <c r="N65" s="194"/>
      <c r="O65" s="194"/>
      <c r="P65" s="201"/>
      <c r="Q65" s="194"/>
      <c r="R65" s="194"/>
      <c r="S65" s="194"/>
      <c r="T65" s="194"/>
      <c r="U65" s="194"/>
      <c r="V65" s="194"/>
      <c r="W65" s="194"/>
    </row>
    <row r="66" spans="1:23">
      <c r="A66" s="187" t="s">
        <v>1494</v>
      </c>
      <c r="B66" s="184">
        <f t="shared" si="1"/>
        <v>0</v>
      </c>
      <c r="C66" s="194"/>
      <c r="D66" s="194"/>
      <c r="E66" s="194"/>
      <c r="F66" s="194"/>
      <c r="G66" s="194"/>
      <c r="H66" s="194"/>
      <c r="I66" s="194"/>
      <c r="J66" s="194"/>
      <c r="K66" s="201"/>
      <c r="L66" s="194"/>
      <c r="M66" s="194"/>
      <c r="N66" s="194"/>
      <c r="O66" s="194"/>
      <c r="P66" s="201"/>
      <c r="Q66" s="194"/>
      <c r="R66" s="194"/>
      <c r="S66" s="194"/>
      <c r="T66" s="194"/>
      <c r="U66" s="194"/>
      <c r="V66" s="194"/>
      <c r="W66" s="194"/>
    </row>
    <row r="67" spans="1:23">
      <c r="A67" s="187" t="s">
        <v>1495</v>
      </c>
      <c r="B67" s="184">
        <f t="shared" si="1"/>
        <v>0</v>
      </c>
      <c r="C67" s="194"/>
      <c r="D67" s="194"/>
      <c r="E67" s="194"/>
      <c r="F67" s="194"/>
      <c r="G67" s="194"/>
      <c r="H67" s="194"/>
      <c r="I67" s="194"/>
      <c r="J67" s="194"/>
      <c r="K67" s="201"/>
      <c r="L67" s="194"/>
      <c r="M67" s="194"/>
      <c r="N67" s="194"/>
      <c r="O67" s="194"/>
      <c r="P67" s="201"/>
      <c r="Q67" s="194"/>
      <c r="R67" s="194"/>
      <c r="S67" s="194"/>
      <c r="T67" s="194"/>
      <c r="U67" s="194"/>
      <c r="V67" s="194"/>
      <c r="W67" s="194"/>
    </row>
    <row r="68" spans="1:23">
      <c r="A68" s="187" t="s">
        <v>1496</v>
      </c>
      <c r="B68" s="184">
        <f t="shared" si="1"/>
        <v>0</v>
      </c>
      <c r="C68" s="194"/>
      <c r="D68" s="194"/>
      <c r="E68" s="194"/>
      <c r="F68" s="194"/>
      <c r="G68" s="194"/>
      <c r="H68" s="194"/>
      <c r="I68" s="194"/>
      <c r="J68" s="194"/>
      <c r="K68" s="201"/>
      <c r="L68" s="194"/>
      <c r="M68" s="194"/>
      <c r="N68" s="194"/>
      <c r="O68" s="194"/>
      <c r="P68" s="201"/>
      <c r="Q68" s="194"/>
      <c r="R68" s="194"/>
      <c r="S68" s="194"/>
      <c r="T68" s="194"/>
      <c r="U68" s="194"/>
      <c r="V68" s="194"/>
      <c r="W68" s="194"/>
    </row>
    <row r="69" spans="1:23">
      <c r="A69" s="187" t="s">
        <v>1497</v>
      </c>
      <c r="B69" s="184">
        <f t="shared" si="1"/>
        <v>0</v>
      </c>
      <c r="C69" s="194"/>
      <c r="D69" s="194"/>
      <c r="E69" s="194"/>
      <c r="F69" s="194"/>
      <c r="G69" s="194"/>
      <c r="H69" s="194"/>
      <c r="I69" s="194"/>
      <c r="J69" s="194"/>
      <c r="K69" s="201"/>
      <c r="L69" s="194"/>
      <c r="M69" s="194"/>
      <c r="N69" s="194"/>
      <c r="O69" s="194"/>
      <c r="P69" s="201"/>
      <c r="Q69" s="194"/>
      <c r="R69" s="194"/>
      <c r="S69" s="194"/>
      <c r="T69" s="194"/>
      <c r="U69" s="194"/>
      <c r="V69" s="194"/>
      <c r="W69" s="194"/>
    </row>
    <row r="70" spans="1:23">
      <c r="A70" s="187" t="s">
        <v>1498</v>
      </c>
      <c r="B70" s="184">
        <f t="shared" si="1"/>
        <v>0</v>
      </c>
      <c r="C70" s="194"/>
      <c r="D70" s="194"/>
      <c r="E70" s="194"/>
      <c r="F70" s="194"/>
      <c r="G70" s="194"/>
      <c r="H70" s="194"/>
      <c r="I70" s="194"/>
      <c r="J70" s="194"/>
      <c r="K70" s="201"/>
      <c r="L70" s="194"/>
      <c r="M70" s="194"/>
      <c r="N70" s="194"/>
      <c r="O70" s="194"/>
      <c r="P70" s="201"/>
      <c r="Q70" s="194"/>
      <c r="R70" s="194"/>
      <c r="S70" s="194"/>
      <c r="T70" s="194"/>
      <c r="U70" s="194"/>
      <c r="V70" s="194"/>
      <c r="W70" s="194"/>
    </row>
    <row r="71" ht="14.25" spans="1:23">
      <c r="A71" s="186" t="s">
        <v>1499</v>
      </c>
      <c r="B71" s="184">
        <f>B72+B73</f>
        <v>0</v>
      </c>
      <c r="C71" s="184">
        <f t="shared" ref="C71:W71" si="13">C72+C73</f>
        <v>0</v>
      </c>
      <c r="D71" s="184">
        <f t="shared" si="13"/>
        <v>0</v>
      </c>
      <c r="E71" s="184">
        <f t="shared" si="13"/>
        <v>0</v>
      </c>
      <c r="F71" s="184">
        <f t="shared" si="13"/>
        <v>0</v>
      </c>
      <c r="G71" s="184">
        <f t="shared" si="13"/>
        <v>0</v>
      </c>
      <c r="H71" s="184">
        <f t="shared" si="13"/>
        <v>0</v>
      </c>
      <c r="I71" s="184">
        <f t="shared" si="13"/>
        <v>0</v>
      </c>
      <c r="J71" s="184">
        <f t="shared" si="13"/>
        <v>0</v>
      </c>
      <c r="K71" s="184">
        <f t="shared" si="13"/>
        <v>0</v>
      </c>
      <c r="L71" s="184">
        <f t="shared" si="13"/>
        <v>0</v>
      </c>
      <c r="M71" s="184">
        <f t="shared" si="13"/>
        <v>0</v>
      </c>
      <c r="N71" s="184">
        <f t="shared" si="13"/>
        <v>0</v>
      </c>
      <c r="O71" s="184">
        <f t="shared" si="13"/>
        <v>0</v>
      </c>
      <c r="P71" s="184">
        <f t="shared" si="13"/>
        <v>0</v>
      </c>
      <c r="Q71" s="184">
        <f t="shared" si="13"/>
        <v>0</v>
      </c>
      <c r="R71" s="184">
        <f t="shared" si="13"/>
        <v>0</v>
      </c>
      <c r="S71" s="184">
        <f t="shared" si="13"/>
        <v>0</v>
      </c>
      <c r="T71" s="184">
        <f t="shared" si="13"/>
        <v>0</v>
      </c>
      <c r="U71" s="184">
        <f t="shared" si="13"/>
        <v>0</v>
      </c>
      <c r="V71" s="184">
        <f t="shared" si="13"/>
        <v>0</v>
      </c>
      <c r="W71" s="184">
        <f t="shared" si="13"/>
        <v>0</v>
      </c>
    </row>
    <row r="72" spans="1:23">
      <c r="A72" s="187" t="s">
        <v>1500</v>
      </c>
      <c r="B72" s="184">
        <f t="shared" ref="B72:B134" si="14">SUM(C72:W72)</f>
        <v>0</v>
      </c>
      <c r="C72" s="194"/>
      <c r="D72" s="194"/>
      <c r="E72" s="194"/>
      <c r="F72" s="194"/>
      <c r="G72" s="194"/>
      <c r="H72" s="194"/>
      <c r="I72" s="194"/>
      <c r="J72" s="194"/>
      <c r="K72" s="201"/>
      <c r="L72" s="194"/>
      <c r="M72" s="194"/>
      <c r="N72" s="194"/>
      <c r="O72" s="194"/>
      <c r="P72" s="201"/>
      <c r="Q72" s="194"/>
      <c r="R72" s="194"/>
      <c r="S72" s="194"/>
      <c r="T72" s="194"/>
      <c r="U72" s="194"/>
      <c r="V72" s="194"/>
      <c r="W72" s="194"/>
    </row>
    <row r="73" ht="14.25" spans="1:23">
      <c r="A73" s="189" t="s">
        <v>1501</v>
      </c>
      <c r="B73" s="184">
        <f>SUM(B74:B82)</f>
        <v>0</v>
      </c>
      <c r="C73" s="184">
        <f t="shared" ref="C73:W73" si="15">SUM(C74:C82)</f>
        <v>0</v>
      </c>
      <c r="D73" s="184">
        <f t="shared" si="15"/>
        <v>0</v>
      </c>
      <c r="E73" s="184">
        <f t="shared" si="15"/>
        <v>0</v>
      </c>
      <c r="F73" s="184">
        <f t="shared" si="15"/>
        <v>0</v>
      </c>
      <c r="G73" s="184">
        <f t="shared" si="15"/>
        <v>0</v>
      </c>
      <c r="H73" s="184">
        <f t="shared" si="15"/>
        <v>0</v>
      </c>
      <c r="I73" s="184">
        <f t="shared" si="15"/>
        <v>0</v>
      </c>
      <c r="J73" s="184">
        <f t="shared" si="15"/>
        <v>0</v>
      </c>
      <c r="K73" s="184">
        <f t="shared" si="15"/>
        <v>0</v>
      </c>
      <c r="L73" s="184">
        <f t="shared" si="15"/>
        <v>0</v>
      </c>
      <c r="M73" s="184">
        <f t="shared" si="15"/>
        <v>0</v>
      </c>
      <c r="N73" s="184">
        <f t="shared" si="15"/>
        <v>0</v>
      </c>
      <c r="O73" s="184">
        <f t="shared" si="15"/>
        <v>0</v>
      </c>
      <c r="P73" s="184">
        <f t="shared" si="15"/>
        <v>0</v>
      </c>
      <c r="Q73" s="184">
        <f t="shared" si="15"/>
        <v>0</v>
      </c>
      <c r="R73" s="184">
        <f t="shared" si="15"/>
        <v>0</v>
      </c>
      <c r="S73" s="184">
        <f t="shared" si="15"/>
        <v>0</v>
      </c>
      <c r="T73" s="184">
        <f t="shared" si="15"/>
        <v>0</v>
      </c>
      <c r="U73" s="184">
        <f t="shared" si="15"/>
        <v>0</v>
      </c>
      <c r="V73" s="184">
        <f t="shared" si="15"/>
        <v>0</v>
      </c>
      <c r="W73" s="184">
        <f t="shared" si="15"/>
        <v>0</v>
      </c>
    </row>
    <row r="74" spans="1:23">
      <c r="A74" s="187" t="s">
        <v>1650</v>
      </c>
      <c r="B74" s="184">
        <f t="shared" si="14"/>
        <v>0</v>
      </c>
      <c r="C74" s="194"/>
      <c r="D74" s="194"/>
      <c r="E74" s="194"/>
      <c r="F74" s="194"/>
      <c r="G74" s="194"/>
      <c r="H74" s="194"/>
      <c r="I74" s="194"/>
      <c r="J74" s="194"/>
      <c r="K74" s="201"/>
      <c r="L74" s="194"/>
      <c r="M74" s="194"/>
      <c r="N74" s="194"/>
      <c r="O74" s="194"/>
      <c r="P74" s="201"/>
      <c r="Q74" s="194"/>
      <c r="R74" s="194"/>
      <c r="S74" s="194"/>
      <c r="T74" s="194"/>
      <c r="U74" s="194"/>
      <c r="V74" s="194"/>
      <c r="W74" s="194"/>
    </row>
    <row r="75" spans="1:23">
      <c r="A75" s="187" t="s">
        <v>1651</v>
      </c>
      <c r="B75" s="184">
        <f t="shared" si="14"/>
        <v>0</v>
      </c>
      <c r="C75" s="194"/>
      <c r="D75" s="194"/>
      <c r="E75" s="194"/>
      <c r="F75" s="194"/>
      <c r="G75" s="194"/>
      <c r="H75" s="194"/>
      <c r="I75" s="194"/>
      <c r="J75" s="194"/>
      <c r="K75" s="201"/>
      <c r="L75" s="194"/>
      <c r="M75" s="194"/>
      <c r="N75" s="194"/>
      <c r="O75" s="194"/>
      <c r="P75" s="201"/>
      <c r="Q75" s="194"/>
      <c r="R75" s="194"/>
      <c r="S75" s="194"/>
      <c r="T75" s="194"/>
      <c r="U75" s="194"/>
      <c r="V75" s="194"/>
      <c r="W75" s="194"/>
    </row>
    <row r="76" spans="1:23">
      <c r="A76" s="187" t="s">
        <v>1652</v>
      </c>
      <c r="B76" s="184">
        <f t="shared" si="14"/>
        <v>0</v>
      </c>
      <c r="C76" s="194"/>
      <c r="D76" s="194"/>
      <c r="E76" s="194"/>
      <c r="F76" s="194"/>
      <c r="G76" s="194"/>
      <c r="H76" s="194"/>
      <c r="I76" s="194"/>
      <c r="J76" s="194"/>
      <c r="K76" s="201"/>
      <c r="L76" s="194"/>
      <c r="M76" s="194"/>
      <c r="N76" s="194"/>
      <c r="O76" s="194"/>
      <c r="P76" s="201"/>
      <c r="Q76" s="194"/>
      <c r="R76" s="194"/>
      <c r="S76" s="194"/>
      <c r="T76" s="194"/>
      <c r="U76" s="194"/>
      <c r="V76" s="194"/>
      <c r="W76" s="194"/>
    </row>
    <row r="77" spans="1:23">
      <c r="A77" s="187" t="s">
        <v>1653</v>
      </c>
      <c r="B77" s="184">
        <f t="shared" si="14"/>
        <v>0</v>
      </c>
      <c r="C77" s="194"/>
      <c r="D77" s="194"/>
      <c r="E77" s="194"/>
      <c r="F77" s="194"/>
      <c r="G77" s="194"/>
      <c r="H77" s="194"/>
      <c r="I77" s="194"/>
      <c r="J77" s="194"/>
      <c r="K77" s="201"/>
      <c r="L77" s="194"/>
      <c r="M77" s="194"/>
      <c r="N77" s="194"/>
      <c r="O77" s="194"/>
      <c r="P77" s="201"/>
      <c r="Q77" s="194"/>
      <c r="R77" s="194"/>
      <c r="S77" s="194"/>
      <c r="T77" s="194"/>
      <c r="U77" s="194"/>
      <c r="V77" s="194"/>
      <c r="W77" s="194"/>
    </row>
    <row r="78" spans="1:23">
      <c r="A78" s="187" t="s">
        <v>1654</v>
      </c>
      <c r="B78" s="184">
        <f t="shared" si="14"/>
        <v>0</v>
      </c>
      <c r="C78" s="194"/>
      <c r="D78" s="194"/>
      <c r="E78" s="194"/>
      <c r="F78" s="194"/>
      <c r="G78" s="194"/>
      <c r="H78" s="194"/>
      <c r="I78" s="194"/>
      <c r="J78" s="194"/>
      <c r="K78" s="201"/>
      <c r="L78" s="194"/>
      <c r="M78" s="194"/>
      <c r="N78" s="194"/>
      <c r="O78" s="194"/>
      <c r="P78" s="201"/>
      <c r="Q78" s="194"/>
      <c r="R78" s="194"/>
      <c r="S78" s="194"/>
      <c r="T78" s="194"/>
      <c r="U78" s="194"/>
      <c r="V78" s="194"/>
      <c r="W78" s="194"/>
    </row>
    <row r="79" spans="1:23">
      <c r="A79" s="187" t="s">
        <v>1655</v>
      </c>
      <c r="B79" s="184">
        <f t="shared" si="14"/>
        <v>0</v>
      </c>
      <c r="C79" s="194"/>
      <c r="D79" s="194"/>
      <c r="E79" s="194"/>
      <c r="F79" s="194"/>
      <c r="G79" s="194"/>
      <c r="H79" s="194"/>
      <c r="I79" s="194"/>
      <c r="J79" s="194"/>
      <c r="K79" s="201"/>
      <c r="L79" s="194"/>
      <c r="M79" s="194"/>
      <c r="N79" s="194"/>
      <c r="O79" s="194"/>
      <c r="P79" s="201"/>
      <c r="Q79" s="194"/>
      <c r="R79" s="194"/>
      <c r="S79" s="194"/>
      <c r="T79" s="194"/>
      <c r="U79" s="194"/>
      <c r="V79" s="194"/>
      <c r="W79" s="194"/>
    </row>
    <row r="80" spans="1:23">
      <c r="A80" s="187" t="s">
        <v>1656</v>
      </c>
      <c r="B80" s="184">
        <f t="shared" si="14"/>
        <v>0</v>
      </c>
      <c r="C80" s="194"/>
      <c r="D80" s="194"/>
      <c r="E80" s="194"/>
      <c r="F80" s="194"/>
      <c r="G80" s="194"/>
      <c r="H80" s="194"/>
      <c r="I80" s="194"/>
      <c r="J80" s="194"/>
      <c r="K80" s="201"/>
      <c r="L80" s="194"/>
      <c r="M80" s="194"/>
      <c r="N80" s="194"/>
      <c r="O80" s="194"/>
      <c r="P80" s="201"/>
      <c r="Q80" s="194"/>
      <c r="R80" s="194"/>
      <c r="S80" s="194"/>
      <c r="T80" s="194"/>
      <c r="U80" s="194"/>
      <c r="V80" s="194"/>
      <c r="W80" s="194"/>
    </row>
    <row r="81" spans="1:23">
      <c r="A81" s="187" t="s">
        <v>1657</v>
      </c>
      <c r="B81" s="184">
        <f t="shared" si="14"/>
        <v>0</v>
      </c>
      <c r="C81" s="194"/>
      <c r="D81" s="194"/>
      <c r="E81" s="194"/>
      <c r="F81" s="194"/>
      <c r="G81" s="194"/>
      <c r="H81" s="194"/>
      <c r="I81" s="194"/>
      <c r="J81" s="194"/>
      <c r="K81" s="201"/>
      <c r="L81" s="194"/>
      <c r="M81" s="194"/>
      <c r="N81" s="194"/>
      <c r="O81" s="194"/>
      <c r="P81" s="201"/>
      <c r="Q81" s="194"/>
      <c r="R81" s="194"/>
      <c r="S81" s="194"/>
      <c r="T81" s="194"/>
      <c r="U81" s="194"/>
      <c r="V81" s="194"/>
      <c r="W81" s="194"/>
    </row>
    <row r="82" spans="1:23">
      <c r="A82" s="187" t="s">
        <v>1658</v>
      </c>
      <c r="B82" s="184">
        <f t="shared" si="14"/>
        <v>0</v>
      </c>
      <c r="C82" s="194"/>
      <c r="D82" s="194"/>
      <c r="E82" s="194"/>
      <c r="F82" s="194"/>
      <c r="G82" s="194"/>
      <c r="H82" s="194"/>
      <c r="I82" s="194"/>
      <c r="J82" s="194"/>
      <c r="K82" s="201"/>
      <c r="L82" s="194"/>
      <c r="M82" s="194"/>
      <c r="N82" s="194"/>
      <c r="O82" s="194"/>
      <c r="P82" s="201"/>
      <c r="Q82" s="194"/>
      <c r="R82" s="194"/>
      <c r="S82" s="194"/>
      <c r="T82" s="194"/>
      <c r="U82" s="194"/>
      <c r="V82" s="194"/>
      <c r="W82" s="194"/>
    </row>
    <row r="83" ht="14.25" spans="1:23">
      <c r="A83" s="203" t="s">
        <v>1511</v>
      </c>
      <c r="B83" s="184">
        <f>B84+B85</f>
        <v>0</v>
      </c>
      <c r="C83" s="184">
        <f t="shared" ref="C83:W83" si="16">C84+C85</f>
        <v>0</v>
      </c>
      <c r="D83" s="184">
        <f t="shared" si="16"/>
        <v>0</v>
      </c>
      <c r="E83" s="184">
        <f t="shared" si="16"/>
        <v>0</v>
      </c>
      <c r="F83" s="184">
        <f t="shared" si="16"/>
        <v>0</v>
      </c>
      <c r="G83" s="184">
        <f t="shared" si="16"/>
        <v>0</v>
      </c>
      <c r="H83" s="184">
        <f t="shared" si="16"/>
        <v>0</v>
      </c>
      <c r="I83" s="184">
        <f t="shared" si="16"/>
        <v>0</v>
      </c>
      <c r="J83" s="184">
        <f t="shared" si="16"/>
        <v>0</v>
      </c>
      <c r="K83" s="184">
        <f t="shared" si="16"/>
        <v>0</v>
      </c>
      <c r="L83" s="184">
        <f t="shared" si="16"/>
        <v>0</v>
      </c>
      <c r="M83" s="184">
        <f t="shared" si="16"/>
        <v>0</v>
      </c>
      <c r="N83" s="184">
        <f t="shared" si="16"/>
        <v>0</v>
      </c>
      <c r="O83" s="184">
        <f t="shared" si="16"/>
        <v>0</v>
      </c>
      <c r="P83" s="184">
        <f t="shared" si="16"/>
        <v>0</v>
      </c>
      <c r="Q83" s="184">
        <f t="shared" si="16"/>
        <v>0</v>
      </c>
      <c r="R83" s="184">
        <f t="shared" si="16"/>
        <v>0</v>
      </c>
      <c r="S83" s="184">
        <f t="shared" si="16"/>
        <v>0</v>
      </c>
      <c r="T83" s="184">
        <f t="shared" si="16"/>
        <v>0</v>
      </c>
      <c r="U83" s="184">
        <f t="shared" si="16"/>
        <v>0</v>
      </c>
      <c r="V83" s="184">
        <f t="shared" si="16"/>
        <v>0</v>
      </c>
      <c r="W83" s="184">
        <f t="shared" si="16"/>
        <v>0</v>
      </c>
    </row>
    <row r="84" spans="1:23">
      <c r="A84" s="204" t="s">
        <v>1512</v>
      </c>
      <c r="B84" s="184">
        <f t="shared" si="14"/>
        <v>0</v>
      </c>
      <c r="C84" s="194"/>
      <c r="D84" s="194"/>
      <c r="E84" s="194"/>
      <c r="F84" s="194"/>
      <c r="G84" s="194"/>
      <c r="H84" s="194"/>
      <c r="I84" s="194"/>
      <c r="J84" s="194"/>
      <c r="K84" s="201"/>
      <c r="L84" s="194"/>
      <c r="M84" s="194"/>
      <c r="N84" s="194"/>
      <c r="O84" s="194"/>
      <c r="P84" s="201"/>
      <c r="Q84" s="194"/>
      <c r="R84" s="194"/>
      <c r="S84" s="194"/>
      <c r="T84" s="194"/>
      <c r="U84" s="194"/>
      <c r="V84" s="194"/>
      <c r="W84" s="194"/>
    </row>
    <row r="85" ht="14.25" spans="1:23">
      <c r="A85" s="205" t="s">
        <v>1513</v>
      </c>
      <c r="B85" s="184">
        <f>SUM(B86:B94)</f>
        <v>0</v>
      </c>
      <c r="C85" s="184">
        <f t="shared" ref="C85:W85" si="17">SUM(C86:C94)</f>
        <v>0</v>
      </c>
      <c r="D85" s="184">
        <f t="shared" si="17"/>
        <v>0</v>
      </c>
      <c r="E85" s="184">
        <f t="shared" si="17"/>
        <v>0</v>
      </c>
      <c r="F85" s="184">
        <f t="shared" si="17"/>
        <v>0</v>
      </c>
      <c r="G85" s="184">
        <f t="shared" si="17"/>
        <v>0</v>
      </c>
      <c r="H85" s="184">
        <f t="shared" si="17"/>
        <v>0</v>
      </c>
      <c r="I85" s="184">
        <f t="shared" si="17"/>
        <v>0</v>
      </c>
      <c r="J85" s="184">
        <f t="shared" si="17"/>
        <v>0</v>
      </c>
      <c r="K85" s="184">
        <f t="shared" si="17"/>
        <v>0</v>
      </c>
      <c r="L85" s="184">
        <f t="shared" si="17"/>
        <v>0</v>
      </c>
      <c r="M85" s="184">
        <f t="shared" si="17"/>
        <v>0</v>
      </c>
      <c r="N85" s="184">
        <f t="shared" si="17"/>
        <v>0</v>
      </c>
      <c r="O85" s="184">
        <f t="shared" si="17"/>
        <v>0</v>
      </c>
      <c r="P85" s="184">
        <f t="shared" si="17"/>
        <v>0</v>
      </c>
      <c r="Q85" s="184">
        <f t="shared" si="17"/>
        <v>0</v>
      </c>
      <c r="R85" s="184">
        <f t="shared" si="17"/>
        <v>0</v>
      </c>
      <c r="S85" s="184">
        <f t="shared" si="17"/>
        <v>0</v>
      </c>
      <c r="T85" s="184">
        <f t="shared" si="17"/>
        <v>0</v>
      </c>
      <c r="U85" s="184">
        <f t="shared" si="17"/>
        <v>0</v>
      </c>
      <c r="V85" s="184">
        <f t="shared" si="17"/>
        <v>0</v>
      </c>
      <c r="W85" s="184">
        <f t="shared" si="17"/>
        <v>0</v>
      </c>
    </row>
    <row r="86" spans="1:23">
      <c r="A86" s="204" t="s">
        <v>1514</v>
      </c>
      <c r="B86" s="184">
        <f t="shared" si="14"/>
        <v>0</v>
      </c>
      <c r="C86" s="194"/>
      <c r="D86" s="194"/>
      <c r="E86" s="194"/>
      <c r="F86" s="194"/>
      <c r="G86" s="194"/>
      <c r="H86" s="194"/>
      <c r="I86" s="194"/>
      <c r="J86" s="194"/>
      <c r="K86" s="201"/>
      <c r="L86" s="194"/>
      <c r="M86" s="194"/>
      <c r="N86" s="194"/>
      <c r="O86" s="194"/>
      <c r="P86" s="201"/>
      <c r="Q86" s="194"/>
      <c r="R86" s="194"/>
      <c r="S86" s="194"/>
      <c r="T86" s="194"/>
      <c r="U86" s="194"/>
      <c r="V86" s="194"/>
      <c r="W86" s="194"/>
    </row>
    <row r="87" spans="1:23">
      <c r="A87" s="204" t="s">
        <v>1515</v>
      </c>
      <c r="B87" s="184">
        <f t="shared" si="14"/>
        <v>0</v>
      </c>
      <c r="C87" s="194"/>
      <c r="D87" s="194"/>
      <c r="E87" s="194"/>
      <c r="F87" s="194"/>
      <c r="G87" s="194"/>
      <c r="H87" s="194"/>
      <c r="I87" s="194"/>
      <c r="J87" s="194"/>
      <c r="K87" s="201"/>
      <c r="L87" s="194"/>
      <c r="M87" s="194"/>
      <c r="N87" s="194"/>
      <c r="O87" s="194"/>
      <c r="P87" s="201"/>
      <c r="Q87" s="194"/>
      <c r="R87" s="194"/>
      <c r="S87" s="194"/>
      <c r="T87" s="194"/>
      <c r="U87" s="194"/>
      <c r="V87" s="194"/>
      <c r="W87" s="194"/>
    </row>
    <row r="88" spans="1:23">
      <c r="A88" s="204" t="s">
        <v>1516</v>
      </c>
      <c r="B88" s="184">
        <f t="shared" si="14"/>
        <v>0</v>
      </c>
      <c r="C88" s="194"/>
      <c r="D88" s="194"/>
      <c r="E88" s="194"/>
      <c r="F88" s="194"/>
      <c r="G88" s="194"/>
      <c r="H88" s="194"/>
      <c r="I88" s="194"/>
      <c r="J88" s="194"/>
      <c r="K88" s="201"/>
      <c r="L88" s="194"/>
      <c r="M88" s="194"/>
      <c r="N88" s="194"/>
      <c r="O88" s="194"/>
      <c r="P88" s="201"/>
      <c r="Q88" s="194"/>
      <c r="R88" s="194"/>
      <c r="S88" s="194"/>
      <c r="T88" s="194"/>
      <c r="U88" s="194"/>
      <c r="V88" s="194"/>
      <c r="W88" s="194"/>
    </row>
    <row r="89" spans="1:23">
      <c r="A89" s="204" t="s">
        <v>1517</v>
      </c>
      <c r="B89" s="184">
        <f t="shared" si="14"/>
        <v>0</v>
      </c>
      <c r="C89" s="194"/>
      <c r="D89" s="194"/>
      <c r="E89" s="194"/>
      <c r="F89" s="194"/>
      <c r="G89" s="194"/>
      <c r="H89" s="194"/>
      <c r="I89" s="194"/>
      <c r="J89" s="194"/>
      <c r="K89" s="201"/>
      <c r="L89" s="194"/>
      <c r="M89" s="194"/>
      <c r="N89" s="194"/>
      <c r="O89" s="194"/>
      <c r="P89" s="201"/>
      <c r="Q89" s="194"/>
      <c r="R89" s="194"/>
      <c r="S89" s="194"/>
      <c r="T89" s="194"/>
      <c r="U89" s="194"/>
      <c r="V89" s="194"/>
      <c r="W89" s="194"/>
    </row>
    <row r="90" spans="1:23">
      <c r="A90" s="204" t="s">
        <v>1518</v>
      </c>
      <c r="B90" s="184">
        <f t="shared" si="14"/>
        <v>0</v>
      </c>
      <c r="C90" s="194"/>
      <c r="D90" s="194"/>
      <c r="E90" s="194"/>
      <c r="F90" s="194"/>
      <c r="G90" s="194"/>
      <c r="H90" s="194"/>
      <c r="I90" s="194"/>
      <c r="J90" s="194"/>
      <c r="K90" s="201"/>
      <c r="L90" s="194"/>
      <c r="M90" s="194"/>
      <c r="N90" s="194"/>
      <c r="O90" s="194"/>
      <c r="P90" s="201"/>
      <c r="Q90" s="194"/>
      <c r="R90" s="194"/>
      <c r="S90" s="194"/>
      <c r="T90" s="194"/>
      <c r="U90" s="194"/>
      <c r="V90" s="194"/>
      <c r="W90" s="194"/>
    </row>
    <row r="91" spans="1:23">
      <c r="A91" s="204" t="s">
        <v>1519</v>
      </c>
      <c r="B91" s="184">
        <f t="shared" si="14"/>
        <v>0</v>
      </c>
      <c r="C91" s="194"/>
      <c r="D91" s="194"/>
      <c r="E91" s="194"/>
      <c r="F91" s="194"/>
      <c r="G91" s="194"/>
      <c r="H91" s="194"/>
      <c r="I91" s="194"/>
      <c r="J91" s="194"/>
      <c r="K91" s="201"/>
      <c r="L91" s="194"/>
      <c r="M91" s="194"/>
      <c r="N91" s="194"/>
      <c r="O91" s="194"/>
      <c r="P91" s="201"/>
      <c r="Q91" s="194"/>
      <c r="R91" s="194"/>
      <c r="S91" s="194"/>
      <c r="T91" s="194"/>
      <c r="U91" s="194"/>
      <c r="V91" s="194"/>
      <c r="W91" s="194"/>
    </row>
    <row r="92" spans="1:23">
      <c r="A92" s="204" t="s">
        <v>1520</v>
      </c>
      <c r="B92" s="184">
        <f t="shared" si="14"/>
        <v>0</v>
      </c>
      <c r="C92" s="194"/>
      <c r="D92" s="194"/>
      <c r="E92" s="194"/>
      <c r="F92" s="194"/>
      <c r="G92" s="194"/>
      <c r="H92" s="194"/>
      <c r="I92" s="194"/>
      <c r="J92" s="194"/>
      <c r="K92" s="201"/>
      <c r="L92" s="194"/>
      <c r="M92" s="194"/>
      <c r="N92" s="194"/>
      <c r="O92" s="194"/>
      <c r="P92" s="201"/>
      <c r="Q92" s="194"/>
      <c r="R92" s="194"/>
      <c r="S92" s="194"/>
      <c r="T92" s="194"/>
      <c r="U92" s="194"/>
      <c r="V92" s="194"/>
      <c r="W92" s="194"/>
    </row>
    <row r="93" spans="1:23">
      <c r="A93" s="204" t="s">
        <v>1521</v>
      </c>
      <c r="B93" s="184">
        <f t="shared" si="14"/>
        <v>0</v>
      </c>
      <c r="C93" s="194"/>
      <c r="D93" s="194"/>
      <c r="E93" s="194"/>
      <c r="F93" s="194"/>
      <c r="G93" s="194"/>
      <c r="H93" s="194"/>
      <c r="I93" s="194"/>
      <c r="J93" s="194"/>
      <c r="K93" s="201"/>
      <c r="L93" s="194"/>
      <c r="M93" s="194"/>
      <c r="N93" s="194"/>
      <c r="O93" s="194"/>
      <c r="P93" s="201"/>
      <c r="Q93" s="194"/>
      <c r="R93" s="194"/>
      <c r="S93" s="194"/>
      <c r="T93" s="194"/>
      <c r="U93" s="194"/>
      <c r="V93" s="194"/>
      <c r="W93" s="194"/>
    </row>
    <row r="94" spans="1:23">
      <c r="A94" s="204" t="s">
        <v>1522</v>
      </c>
      <c r="B94" s="184">
        <f t="shared" si="14"/>
        <v>0</v>
      </c>
      <c r="C94" s="194"/>
      <c r="D94" s="194"/>
      <c r="E94" s="194"/>
      <c r="F94" s="194"/>
      <c r="G94" s="194"/>
      <c r="H94" s="194"/>
      <c r="I94" s="194"/>
      <c r="J94" s="194"/>
      <c r="K94" s="201"/>
      <c r="L94" s="194"/>
      <c r="M94" s="194"/>
      <c r="N94" s="194"/>
      <c r="O94" s="194"/>
      <c r="P94" s="201"/>
      <c r="Q94" s="194"/>
      <c r="R94" s="194"/>
      <c r="S94" s="194"/>
      <c r="T94" s="194"/>
      <c r="U94" s="194"/>
      <c r="V94" s="194"/>
      <c r="W94" s="194"/>
    </row>
    <row r="95" ht="14.25" spans="1:23">
      <c r="A95" s="186" t="s">
        <v>1523</v>
      </c>
      <c r="B95" s="184">
        <f>B96+B97</f>
        <v>0</v>
      </c>
      <c r="C95" s="184">
        <f t="shared" ref="C95:W95" si="18">C96+C97</f>
        <v>0</v>
      </c>
      <c r="D95" s="184">
        <f t="shared" si="18"/>
        <v>0</v>
      </c>
      <c r="E95" s="184">
        <f t="shared" si="18"/>
        <v>0</v>
      </c>
      <c r="F95" s="184">
        <f t="shared" si="18"/>
        <v>0</v>
      </c>
      <c r="G95" s="184">
        <f t="shared" si="18"/>
        <v>0</v>
      </c>
      <c r="H95" s="184">
        <f t="shared" si="18"/>
        <v>0</v>
      </c>
      <c r="I95" s="184">
        <f t="shared" si="18"/>
        <v>0</v>
      </c>
      <c r="J95" s="184">
        <f t="shared" si="18"/>
        <v>0</v>
      </c>
      <c r="K95" s="184">
        <f t="shared" si="18"/>
        <v>0</v>
      </c>
      <c r="L95" s="184">
        <f t="shared" si="18"/>
        <v>0</v>
      </c>
      <c r="M95" s="184">
        <f t="shared" si="18"/>
        <v>0</v>
      </c>
      <c r="N95" s="184">
        <f t="shared" si="18"/>
        <v>0</v>
      </c>
      <c r="O95" s="184">
        <f t="shared" si="18"/>
        <v>0</v>
      </c>
      <c r="P95" s="184">
        <f t="shared" si="18"/>
        <v>0</v>
      </c>
      <c r="Q95" s="184">
        <f t="shared" si="18"/>
        <v>0</v>
      </c>
      <c r="R95" s="184">
        <f t="shared" si="18"/>
        <v>0</v>
      </c>
      <c r="S95" s="184">
        <f t="shared" si="18"/>
        <v>0</v>
      </c>
      <c r="T95" s="184">
        <f t="shared" si="18"/>
        <v>0</v>
      </c>
      <c r="U95" s="184">
        <f t="shared" si="18"/>
        <v>0</v>
      </c>
      <c r="V95" s="184">
        <f t="shared" si="18"/>
        <v>0</v>
      </c>
      <c r="W95" s="184">
        <f t="shared" si="18"/>
        <v>0</v>
      </c>
    </row>
    <row r="96" spans="1:23">
      <c r="A96" s="187" t="s">
        <v>1524</v>
      </c>
      <c r="B96" s="184">
        <f t="shared" si="14"/>
        <v>0</v>
      </c>
      <c r="C96" s="194"/>
      <c r="D96" s="194"/>
      <c r="E96" s="194"/>
      <c r="F96" s="194"/>
      <c r="G96" s="194"/>
      <c r="H96" s="194"/>
      <c r="I96" s="194"/>
      <c r="J96" s="194"/>
      <c r="K96" s="201"/>
      <c r="L96" s="194"/>
      <c r="M96" s="194"/>
      <c r="N96" s="194"/>
      <c r="O96" s="194"/>
      <c r="P96" s="201"/>
      <c r="Q96" s="194"/>
      <c r="R96" s="194"/>
      <c r="S96" s="194"/>
      <c r="T96" s="194"/>
      <c r="U96" s="194"/>
      <c r="V96" s="194"/>
      <c r="W96" s="194"/>
    </row>
    <row r="97" ht="14.25" spans="1:23">
      <c r="A97" s="189" t="s">
        <v>1525</v>
      </c>
      <c r="B97" s="184">
        <f>SUM(B98:B101)</f>
        <v>0</v>
      </c>
      <c r="C97" s="184">
        <f t="shared" ref="C97:W97" si="19">SUM(C98:C101)</f>
        <v>0</v>
      </c>
      <c r="D97" s="184">
        <f t="shared" si="19"/>
        <v>0</v>
      </c>
      <c r="E97" s="184">
        <f t="shared" si="19"/>
        <v>0</v>
      </c>
      <c r="F97" s="184">
        <f t="shared" si="19"/>
        <v>0</v>
      </c>
      <c r="G97" s="184">
        <f t="shared" si="19"/>
        <v>0</v>
      </c>
      <c r="H97" s="184">
        <f t="shared" si="19"/>
        <v>0</v>
      </c>
      <c r="I97" s="184">
        <f t="shared" si="19"/>
        <v>0</v>
      </c>
      <c r="J97" s="184">
        <f t="shared" si="19"/>
        <v>0</v>
      </c>
      <c r="K97" s="184">
        <f t="shared" si="19"/>
        <v>0</v>
      </c>
      <c r="L97" s="184">
        <f t="shared" si="19"/>
        <v>0</v>
      </c>
      <c r="M97" s="184">
        <f t="shared" si="19"/>
        <v>0</v>
      </c>
      <c r="N97" s="184">
        <f t="shared" si="19"/>
        <v>0</v>
      </c>
      <c r="O97" s="184">
        <f t="shared" si="19"/>
        <v>0</v>
      </c>
      <c r="P97" s="184">
        <f t="shared" si="19"/>
        <v>0</v>
      </c>
      <c r="Q97" s="184">
        <f t="shared" si="19"/>
        <v>0</v>
      </c>
      <c r="R97" s="184">
        <f t="shared" si="19"/>
        <v>0</v>
      </c>
      <c r="S97" s="184">
        <f t="shared" si="19"/>
        <v>0</v>
      </c>
      <c r="T97" s="184">
        <f t="shared" si="19"/>
        <v>0</v>
      </c>
      <c r="U97" s="184">
        <f t="shared" si="19"/>
        <v>0</v>
      </c>
      <c r="V97" s="184">
        <f t="shared" si="19"/>
        <v>0</v>
      </c>
      <c r="W97" s="184">
        <f t="shared" si="19"/>
        <v>0</v>
      </c>
    </row>
    <row r="98" spans="1:23">
      <c r="A98" s="187" t="s">
        <v>1526</v>
      </c>
      <c r="B98" s="184">
        <f t="shared" si="14"/>
        <v>0</v>
      </c>
      <c r="C98" s="194"/>
      <c r="D98" s="194"/>
      <c r="E98" s="194"/>
      <c r="F98" s="194"/>
      <c r="G98" s="194"/>
      <c r="H98" s="194"/>
      <c r="I98" s="194"/>
      <c r="J98" s="194"/>
      <c r="K98" s="201"/>
      <c r="L98" s="194"/>
      <c r="M98" s="194"/>
      <c r="N98" s="194"/>
      <c r="O98" s="194"/>
      <c r="P98" s="201"/>
      <c r="Q98" s="194"/>
      <c r="R98" s="194"/>
      <c r="S98" s="194"/>
      <c r="T98" s="194"/>
      <c r="U98" s="194"/>
      <c r="V98" s="194"/>
      <c r="W98" s="194"/>
    </row>
    <row r="99" spans="1:23">
      <c r="A99" s="187" t="s">
        <v>1527</v>
      </c>
      <c r="B99" s="184">
        <f t="shared" si="14"/>
        <v>0</v>
      </c>
      <c r="C99" s="194"/>
      <c r="D99" s="194"/>
      <c r="E99" s="194"/>
      <c r="F99" s="194"/>
      <c r="G99" s="194"/>
      <c r="H99" s="194"/>
      <c r="I99" s="194"/>
      <c r="J99" s="194"/>
      <c r="K99" s="201"/>
      <c r="L99" s="194"/>
      <c r="M99" s="194"/>
      <c r="N99" s="194"/>
      <c r="O99" s="194"/>
      <c r="P99" s="201"/>
      <c r="Q99" s="194"/>
      <c r="R99" s="194"/>
      <c r="S99" s="194"/>
      <c r="T99" s="194"/>
      <c r="U99" s="194"/>
      <c r="V99" s="194"/>
      <c r="W99" s="194"/>
    </row>
    <row r="100" spans="1:23">
      <c r="A100" s="187" t="s">
        <v>1528</v>
      </c>
      <c r="B100" s="184">
        <f t="shared" si="14"/>
        <v>0</v>
      </c>
      <c r="C100" s="194"/>
      <c r="D100" s="194"/>
      <c r="E100" s="194"/>
      <c r="F100" s="194"/>
      <c r="G100" s="194"/>
      <c r="H100" s="194"/>
      <c r="I100" s="194"/>
      <c r="J100" s="194"/>
      <c r="K100" s="201"/>
      <c r="L100" s="194"/>
      <c r="M100" s="194"/>
      <c r="N100" s="194"/>
      <c r="O100" s="194"/>
      <c r="P100" s="201"/>
      <c r="Q100" s="194"/>
      <c r="R100" s="194"/>
      <c r="S100" s="194"/>
      <c r="T100" s="194"/>
      <c r="U100" s="194"/>
      <c r="V100" s="194"/>
      <c r="W100" s="194"/>
    </row>
    <row r="101" spans="1:23">
      <c r="A101" s="187" t="s">
        <v>1529</v>
      </c>
      <c r="B101" s="184">
        <f t="shared" si="14"/>
        <v>0</v>
      </c>
      <c r="C101" s="194"/>
      <c r="D101" s="194"/>
      <c r="E101" s="194"/>
      <c r="F101" s="194"/>
      <c r="G101" s="194"/>
      <c r="H101" s="194"/>
      <c r="I101" s="194"/>
      <c r="J101" s="194"/>
      <c r="K101" s="201"/>
      <c r="L101" s="194"/>
      <c r="M101" s="194"/>
      <c r="N101" s="194"/>
      <c r="O101" s="194"/>
      <c r="P101" s="201"/>
      <c r="Q101" s="194"/>
      <c r="R101" s="194"/>
      <c r="S101" s="194"/>
      <c r="T101" s="194"/>
      <c r="U101" s="194"/>
      <c r="V101" s="194"/>
      <c r="W101" s="194"/>
    </row>
    <row r="102" ht="14.25" spans="1:23">
      <c r="A102" s="186" t="s">
        <v>1530</v>
      </c>
      <c r="B102" s="184">
        <f>B103+B104</f>
        <v>0</v>
      </c>
      <c r="C102" s="184">
        <f t="shared" ref="C102:W102" si="20">C103+C104</f>
        <v>0</v>
      </c>
      <c r="D102" s="184">
        <f t="shared" si="20"/>
        <v>0</v>
      </c>
      <c r="E102" s="184">
        <f t="shared" si="20"/>
        <v>0</v>
      </c>
      <c r="F102" s="184">
        <f t="shared" si="20"/>
        <v>0</v>
      </c>
      <c r="G102" s="184">
        <f t="shared" si="20"/>
        <v>0</v>
      </c>
      <c r="H102" s="184">
        <f t="shared" si="20"/>
        <v>0</v>
      </c>
      <c r="I102" s="184">
        <f t="shared" si="20"/>
        <v>0</v>
      </c>
      <c r="J102" s="184">
        <f t="shared" si="20"/>
        <v>0</v>
      </c>
      <c r="K102" s="184">
        <f t="shared" si="20"/>
        <v>0</v>
      </c>
      <c r="L102" s="184">
        <f t="shared" si="20"/>
        <v>0</v>
      </c>
      <c r="M102" s="184">
        <f t="shared" si="20"/>
        <v>0</v>
      </c>
      <c r="N102" s="184">
        <f t="shared" si="20"/>
        <v>0</v>
      </c>
      <c r="O102" s="184">
        <f t="shared" si="20"/>
        <v>0</v>
      </c>
      <c r="P102" s="184">
        <f t="shared" si="20"/>
        <v>0</v>
      </c>
      <c r="Q102" s="184">
        <f t="shared" si="20"/>
        <v>0</v>
      </c>
      <c r="R102" s="184">
        <f t="shared" si="20"/>
        <v>0</v>
      </c>
      <c r="S102" s="184">
        <f t="shared" si="20"/>
        <v>0</v>
      </c>
      <c r="T102" s="184">
        <f t="shared" si="20"/>
        <v>0</v>
      </c>
      <c r="U102" s="184">
        <f t="shared" si="20"/>
        <v>0</v>
      </c>
      <c r="V102" s="184">
        <f t="shared" si="20"/>
        <v>0</v>
      </c>
      <c r="W102" s="184">
        <f t="shared" si="20"/>
        <v>0</v>
      </c>
    </row>
    <row r="103" spans="1:23">
      <c r="A103" s="187" t="s">
        <v>1531</v>
      </c>
      <c r="B103" s="184">
        <f t="shared" si="14"/>
        <v>0</v>
      </c>
      <c r="C103" s="194"/>
      <c r="D103" s="194"/>
      <c r="E103" s="194"/>
      <c r="F103" s="194"/>
      <c r="G103" s="194"/>
      <c r="H103" s="194"/>
      <c r="I103" s="194"/>
      <c r="J103" s="194"/>
      <c r="K103" s="201"/>
      <c r="L103" s="194"/>
      <c r="M103" s="194"/>
      <c r="N103" s="194"/>
      <c r="O103" s="194"/>
      <c r="P103" s="201"/>
      <c r="Q103" s="194"/>
      <c r="R103" s="194"/>
      <c r="S103" s="194"/>
      <c r="T103" s="194"/>
      <c r="U103" s="194"/>
      <c r="V103" s="194"/>
      <c r="W103" s="194"/>
    </row>
    <row r="104" ht="14.25" spans="1:23">
      <c r="A104" s="189" t="s">
        <v>1532</v>
      </c>
      <c r="B104" s="184">
        <f>SUM(B105:B110)</f>
        <v>0</v>
      </c>
      <c r="C104" s="184">
        <f t="shared" ref="C104:W104" si="21">SUM(C105:C110)</f>
        <v>0</v>
      </c>
      <c r="D104" s="184">
        <f t="shared" si="21"/>
        <v>0</v>
      </c>
      <c r="E104" s="184">
        <f t="shared" si="21"/>
        <v>0</v>
      </c>
      <c r="F104" s="184">
        <f t="shared" si="21"/>
        <v>0</v>
      </c>
      <c r="G104" s="184">
        <f t="shared" si="21"/>
        <v>0</v>
      </c>
      <c r="H104" s="184">
        <f t="shared" si="21"/>
        <v>0</v>
      </c>
      <c r="I104" s="184">
        <f t="shared" si="21"/>
        <v>0</v>
      </c>
      <c r="J104" s="184">
        <f t="shared" si="21"/>
        <v>0</v>
      </c>
      <c r="K104" s="184">
        <f t="shared" si="21"/>
        <v>0</v>
      </c>
      <c r="L104" s="184">
        <f t="shared" si="21"/>
        <v>0</v>
      </c>
      <c r="M104" s="184">
        <f t="shared" si="21"/>
        <v>0</v>
      </c>
      <c r="N104" s="184">
        <f t="shared" si="21"/>
        <v>0</v>
      </c>
      <c r="O104" s="184">
        <f t="shared" si="21"/>
        <v>0</v>
      </c>
      <c r="P104" s="184">
        <f t="shared" si="21"/>
        <v>0</v>
      </c>
      <c r="Q104" s="184">
        <f t="shared" si="21"/>
        <v>0</v>
      </c>
      <c r="R104" s="184">
        <f t="shared" si="21"/>
        <v>0</v>
      </c>
      <c r="S104" s="184">
        <f t="shared" si="21"/>
        <v>0</v>
      </c>
      <c r="T104" s="184">
        <f t="shared" si="21"/>
        <v>0</v>
      </c>
      <c r="U104" s="184">
        <f t="shared" si="21"/>
        <v>0</v>
      </c>
      <c r="V104" s="184">
        <f t="shared" si="21"/>
        <v>0</v>
      </c>
      <c r="W104" s="184">
        <f t="shared" si="21"/>
        <v>0</v>
      </c>
    </row>
    <row r="105" spans="1:23">
      <c r="A105" s="187" t="s">
        <v>1533</v>
      </c>
      <c r="B105" s="184">
        <f t="shared" si="14"/>
        <v>0</v>
      </c>
      <c r="C105" s="194"/>
      <c r="D105" s="194"/>
      <c r="E105" s="194"/>
      <c r="F105" s="194"/>
      <c r="G105" s="194"/>
      <c r="H105" s="194"/>
      <c r="I105" s="194"/>
      <c r="J105" s="194"/>
      <c r="K105" s="201"/>
      <c r="L105" s="194"/>
      <c r="M105" s="194"/>
      <c r="N105" s="194"/>
      <c r="O105" s="194"/>
      <c r="P105" s="201"/>
      <c r="Q105" s="194"/>
      <c r="R105" s="194"/>
      <c r="S105" s="194"/>
      <c r="T105" s="194"/>
      <c r="U105" s="194"/>
      <c r="V105" s="194"/>
      <c r="W105" s="194"/>
    </row>
    <row r="106" spans="1:23">
      <c r="A106" s="187" t="s">
        <v>1534</v>
      </c>
      <c r="B106" s="184">
        <f t="shared" si="14"/>
        <v>0</v>
      </c>
      <c r="C106" s="194"/>
      <c r="D106" s="194"/>
      <c r="E106" s="194"/>
      <c r="F106" s="194"/>
      <c r="G106" s="194"/>
      <c r="H106" s="194"/>
      <c r="I106" s="194"/>
      <c r="J106" s="194"/>
      <c r="K106" s="201"/>
      <c r="L106" s="194"/>
      <c r="M106" s="194"/>
      <c r="N106" s="194"/>
      <c r="O106" s="194"/>
      <c r="P106" s="201"/>
      <c r="Q106" s="194"/>
      <c r="R106" s="194"/>
      <c r="S106" s="194"/>
      <c r="T106" s="194"/>
      <c r="U106" s="194"/>
      <c r="V106" s="194"/>
      <c r="W106" s="194"/>
    </row>
    <row r="107" spans="1:23">
      <c r="A107" s="187" t="s">
        <v>1535</v>
      </c>
      <c r="B107" s="184">
        <f t="shared" si="14"/>
        <v>0</v>
      </c>
      <c r="C107" s="194"/>
      <c r="D107" s="194"/>
      <c r="E107" s="194"/>
      <c r="F107" s="194"/>
      <c r="G107" s="194"/>
      <c r="H107" s="194"/>
      <c r="I107" s="194"/>
      <c r="J107" s="194"/>
      <c r="K107" s="201"/>
      <c r="L107" s="194"/>
      <c r="M107" s="194"/>
      <c r="N107" s="194"/>
      <c r="O107" s="194"/>
      <c r="P107" s="201"/>
      <c r="Q107" s="194"/>
      <c r="R107" s="194"/>
      <c r="S107" s="194"/>
      <c r="T107" s="194"/>
      <c r="U107" s="194"/>
      <c r="V107" s="194"/>
      <c r="W107" s="194"/>
    </row>
    <row r="108" spans="1:23">
      <c r="A108" s="187" t="s">
        <v>1536</v>
      </c>
      <c r="B108" s="184">
        <f t="shared" si="14"/>
        <v>0</v>
      </c>
      <c r="C108" s="194"/>
      <c r="D108" s="194"/>
      <c r="E108" s="194"/>
      <c r="F108" s="194"/>
      <c r="G108" s="194"/>
      <c r="H108" s="194"/>
      <c r="I108" s="194"/>
      <c r="J108" s="194"/>
      <c r="K108" s="201"/>
      <c r="L108" s="194"/>
      <c r="M108" s="194"/>
      <c r="N108" s="194"/>
      <c r="O108" s="194"/>
      <c r="P108" s="201"/>
      <c r="Q108" s="194"/>
      <c r="R108" s="194"/>
      <c r="S108" s="194"/>
      <c r="T108" s="194"/>
      <c r="U108" s="194"/>
      <c r="V108" s="194"/>
      <c r="W108" s="194"/>
    </row>
    <row r="109" spans="1:23">
      <c r="A109" s="187" t="s">
        <v>1537</v>
      </c>
      <c r="B109" s="184">
        <f t="shared" si="14"/>
        <v>0</v>
      </c>
      <c r="C109" s="194"/>
      <c r="D109" s="194"/>
      <c r="E109" s="194"/>
      <c r="F109" s="194"/>
      <c r="G109" s="194"/>
      <c r="H109" s="194"/>
      <c r="I109" s="194"/>
      <c r="J109" s="194"/>
      <c r="K109" s="201"/>
      <c r="L109" s="194"/>
      <c r="M109" s="194"/>
      <c r="N109" s="194"/>
      <c r="O109" s="194"/>
      <c r="P109" s="201"/>
      <c r="Q109" s="194"/>
      <c r="R109" s="194"/>
      <c r="S109" s="194"/>
      <c r="T109" s="194"/>
      <c r="U109" s="194"/>
      <c r="V109" s="194"/>
      <c r="W109" s="194"/>
    </row>
    <row r="110" spans="1:23">
      <c r="A110" s="187" t="s">
        <v>1538</v>
      </c>
      <c r="B110" s="184">
        <f t="shared" si="14"/>
        <v>0</v>
      </c>
      <c r="C110" s="194"/>
      <c r="D110" s="194"/>
      <c r="E110" s="194"/>
      <c r="F110" s="194"/>
      <c r="G110" s="194"/>
      <c r="H110" s="194"/>
      <c r="I110" s="194"/>
      <c r="J110" s="194"/>
      <c r="K110" s="201"/>
      <c r="L110" s="194"/>
      <c r="M110" s="194"/>
      <c r="N110" s="194"/>
      <c r="O110" s="194"/>
      <c r="P110" s="201"/>
      <c r="Q110" s="194"/>
      <c r="R110" s="194"/>
      <c r="S110" s="194"/>
      <c r="T110" s="194"/>
      <c r="U110" s="194"/>
      <c r="V110" s="194"/>
      <c r="W110" s="194"/>
    </row>
    <row r="111" ht="14.25" spans="1:23">
      <c r="A111" s="186" t="s">
        <v>1539</v>
      </c>
      <c r="B111" s="184">
        <f>B112+B113</f>
        <v>0</v>
      </c>
      <c r="C111" s="184">
        <f t="shared" ref="C111:W111" si="22">C112+C113</f>
        <v>0</v>
      </c>
      <c r="D111" s="184">
        <f t="shared" si="22"/>
        <v>0</v>
      </c>
      <c r="E111" s="184">
        <f t="shared" si="22"/>
        <v>0</v>
      </c>
      <c r="F111" s="184">
        <f t="shared" si="22"/>
        <v>0</v>
      </c>
      <c r="G111" s="184">
        <f t="shared" si="22"/>
        <v>0</v>
      </c>
      <c r="H111" s="184">
        <f t="shared" si="22"/>
        <v>0</v>
      </c>
      <c r="I111" s="184">
        <f t="shared" si="22"/>
        <v>0</v>
      </c>
      <c r="J111" s="184">
        <f t="shared" si="22"/>
        <v>0</v>
      </c>
      <c r="K111" s="184">
        <f t="shared" si="22"/>
        <v>0</v>
      </c>
      <c r="L111" s="184">
        <f t="shared" si="22"/>
        <v>0</v>
      </c>
      <c r="M111" s="184">
        <f t="shared" si="22"/>
        <v>0</v>
      </c>
      <c r="N111" s="184">
        <f t="shared" si="22"/>
        <v>0</v>
      </c>
      <c r="O111" s="184">
        <f t="shared" si="22"/>
        <v>0</v>
      </c>
      <c r="P111" s="184">
        <f t="shared" si="22"/>
        <v>0</v>
      </c>
      <c r="Q111" s="184">
        <f t="shared" si="22"/>
        <v>0</v>
      </c>
      <c r="R111" s="184">
        <f t="shared" si="22"/>
        <v>0</v>
      </c>
      <c r="S111" s="184">
        <f t="shared" si="22"/>
        <v>0</v>
      </c>
      <c r="T111" s="184">
        <f t="shared" si="22"/>
        <v>0</v>
      </c>
      <c r="U111" s="184">
        <f t="shared" si="22"/>
        <v>0</v>
      </c>
      <c r="V111" s="184">
        <f t="shared" si="22"/>
        <v>0</v>
      </c>
      <c r="W111" s="184">
        <f t="shared" si="22"/>
        <v>0</v>
      </c>
    </row>
    <row r="112" spans="1:23">
      <c r="A112" s="187" t="s">
        <v>1540</v>
      </c>
      <c r="B112" s="184">
        <f t="shared" si="14"/>
        <v>0</v>
      </c>
      <c r="C112" s="194"/>
      <c r="D112" s="194"/>
      <c r="E112" s="194"/>
      <c r="F112" s="194"/>
      <c r="G112" s="194"/>
      <c r="H112" s="194"/>
      <c r="I112" s="194"/>
      <c r="J112" s="194"/>
      <c r="K112" s="201"/>
      <c r="L112" s="194"/>
      <c r="M112" s="194"/>
      <c r="N112" s="194"/>
      <c r="O112" s="194"/>
      <c r="P112" s="201"/>
      <c r="Q112" s="194"/>
      <c r="R112" s="194"/>
      <c r="S112" s="194"/>
      <c r="T112" s="194"/>
      <c r="U112" s="194"/>
      <c r="V112" s="194"/>
      <c r="W112" s="194"/>
    </row>
    <row r="113" ht="14.25" spans="1:23">
      <c r="A113" s="189" t="s">
        <v>1541</v>
      </c>
      <c r="B113" s="184">
        <f>SUM(B114:B124)</f>
        <v>0</v>
      </c>
      <c r="C113" s="184">
        <f t="shared" ref="C113:W113" si="23">SUM(C114:C124)</f>
        <v>0</v>
      </c>
      <c r="D113" s="184">
        <f t="shared" si="23"/>
        <v>0</v>
      </c>
      <c r="E113" s="184">
        <f t="shared" si="23"/>
        <v>0</v>
      </c>
      <c r="F113" s="184">
        <f t="shared" si="23"/>
        <v>0</v>
      </c>
      <c r="G113" s="184">
        <f t="shared" si="23"/>
        <v>0</v>
      </c>
      <c r="H113" s="184">
        <f t="shared" si="23"/>
        <v>0</v>
      </c>
      <c r="I113" s="184">
        <f t="shared" si="23"/>
        <v>0</v>
      </c>
      <c r="J113" s="184">
        <f t="shared" si="23"/>
        <v>0</v>
      </c>
      <c r="K113" s="184">
        <f t="shared" si="23"/>
        <v>0</v>
      </c>
      <c r="L113" s="184">
        <f t="shared" si="23"/>
        <v>0</v>
      </c>
      <c r="M113" s="184">
        <f t="shared" si="23"/>
        <v>0</v>
      </c>
      <c r="N113" s="184">
        <f t="shared" si="23"/>
        <v>0</v>
      </c>
      <c r="O113" s="184">
        <f t="shared" si="23"/>
        <v>0</v>
      </c>
      <c r="P113" s="184">
        <f t="shared" si="23"/>
        <v>0</v>
      </c>
      <c r="Q113" s="184">
        <f t="shared" si="23"/>
        <v>0</v>
      </c>
      <c r="R113" s="184">
        <f t="shared" si="23"/>
        <v>0</v>
      </c>
      <c r="S113" s="184">
        <f t="shared" si="23"/>
        <v>0</v>
      </c>
      <c r="T113" s="184">
        <f t="shared" si="23"/>
        <v>0</v>
      </c>
      <c r="U113" s="184">
        <f t="shared" si="23"/>
        <v>0</v>
      </c>
      <c r="V113" s="184">
        <f t="shared" si="23"/>
        <v>0</v>
      </c>
      <c r="W113" s="184">
        <f t="shared" si="23"/>
        <v>0</v>
      </c>
    </row>
    <row r="114" spans="1:23">
      <c r="A114" s="187" t="s">
        <v>1542</v>
      </c>
      <c r="B114" s="184">
        <f t="shared" si="14"/>
        <v>0</v>
      </c>
      <c r="C114" s="194"/>
      <c r="D114" s="194"/>
      <c r="E114" s="194"/>
      <c r="F114" s="194"/>
      <c r="G114" s="194"/>
      <c r="H114" s="194"/>
      <c r="I114" s="194"/>
      <c r="J114" s="194"/>
      <c r="K114" s="201"/>
      <c r="L114" s="194"/>
      <c r="M114" s="194"/>
      <c r="N114" s="194"/>
      <c r="O114" s="194"/>
      <c r="P114" s="201"/>
      <c r="Q114" s="194"/>
      <c r="R114" s="194"/>
      <c r="S114" s="194"/>
      <c r="T114" s="194"/>
      <c r="U114" s="194"/>
      <c r="V114" s="194"/>
      <c r="W114" s="194"/>
    </row>
    <row r="115" spans="1:23">
      <c r="A115" s="187" t="s">
        <v>1543</v>
      </c>
      <c r="B115" s="184">
        <f t="shared" si="14"/>
        <v>0</v>
      </c>
      <c r="C115" s="194"/>
      <c r="D115" s="194"/>
      <c r="E115" s="194"/>
      <c r="F115" s="194"/>
      <c r="G115" s="194"/>
      <c r="H115" s="194"/>
      <c r="I115" s="194"/>
      <c r="J115" s="194"/>
      <c r="K115" s="201"/>
      <c r="L115" s="194"/>
      <c r="M115" s="194"/>
      <c r="N115" s="194"/>
      <c r="O115" s="194"/>
      <c r="P115" s="201"/>
      <c r="Q115" s="194"/>
      <c r="R115" s="194"/>
      <c r="S115" s="194"/>
      <c r="T115" s="194"/>
      <c r="U115" s="194"/>
      <c r="V115" s="194"/>
      <c r="W115" s="194"/>
    </row>
    <row r="116" spans="1:23">
      <c r="A116" s="187" t="s">
        <v>1544</v>
      </c>
      <c r="B116" s="184">
        <f t="shared" si="14"/>
        <v>0</v>
      </c>
      <c r="C116" s="194"/>
      <c r="D116" s="194"/>
      <c r="E116" s="194"/>
      <c r="F116" s="194"/>
      <c r="G116" s="194"/>
      <c r="H116" s="194"/>
      <c r="I116" s="194"/>
      <c r="J116" s="194"/>
      <c r="K116" s="201"/>
      <c r="L116" s="194"/>
      <c r="M116" s="194"/>
      <c r="N116" s="194"/>
      <c r="O116" s="194"/>
      <c r="P116" s="201"/>
      <c r="Q116" s="194"/>
      <c r="R116" s="194"/>
      <c r="S116" s="194"/>
      <c r="T116" s="194"/>
      <c r="U116" s="194"/>
      <c r="V116" s="194"/>
      <c r="W116" s="194"/>
    </row>
    <row r="117" spans="1:23">
      <c r="A117" s="187" t="s">
        <v>1545</v>
      </c>
      <c r="B117" s="184">
        <f t="shared" si="14"/>
        <v>0</v>
      </c>
      <c r="C117" s="194"/>
      <c r="D117" s="194"/>
      <c r="E117" s="194"/>
      <c r="F117" s="194"/>
      <c r="G117" s="194"/>
      <c r="H117" s="194"/>
      <c r="I117" s="194"/>
      <c r="J117" s="194"/>
      <c r="K117" s="201"/>
      <c r="L117" s="194"/>
      <c r="M117" s="194"/>
      <c r="N117" s="194"/>
      <c r="O117" s="194"/>
      <c r="P117" s="201"/>
      <c r="Q117" s="194"/>
      <c r="R117" s="194"/>
      <c r="S117" s="194"/>
      <c r="T117" s="194"/>
      <c r="U117" s="194"/>
      <c r="V117" s="194"/>
      <c r="W117" s="194"/>
    </row>
    <row r="118" spans="1:23">
      <c r="A118" s="187" t="s">
        <v>1546</v>
      </c>
      <c r="B118" s="184">
        <f t="shared" si="14"/>
        <v>0</v>
      </c>
      <c r="C118" s="194"/>
      <c r="D118" s="194"/>
      <c r="E118" s="194"/>
      <c r="F118" s="194"/>
      <c r="G118" s="194"/>
      <c r="H118" s="194"/>
      <c r="I118" s="194"/>
      <c r="J118" s="194"/>
      <c r="K118" s="201"/>
      <c r="L118" s="194"/>
      <c r="M118" s="194"/>
      <c r="N118" s="194"/>
      <c r="O118" s="194"/>
      <c r="P118" s="201"/>
      <c r="Q118" s="194"/>
      <c r="R118" s="194"/>
      <c r="S118" s="194"/>
      <c r="T118" s="194"/>
      <c r="U118" s="194"/>
      <c r="V118" s="194"/>
      <c r="W118" s="194"/>
    </row>
    <row r="119" spans="1:23">
      <c r="A119" s="187" t="s">
        <v>1547</v>
      </c>
      <c r="B119" s="184">
        <f t="shared" si="14"/>
        <v>0</v>
      </c>
      <c r="C119" s="194"/>
      <c r="D119" s="194"/>
      <c r="E119" s="194"/>
      <c r="F119" s="194"/>
      <c r="G119" s="194"/>
      <c r="H119" s="194"/>
      <c r="I119" s="194"/>
      <c r="J119" s="194"/>
      <c r="K119" s="201"/>
      <c r="L119" s="194"/>
      <c r="M119" s="194"/>
      <c r="N119" s="194"/>
      <c r="O119" s="194"/>
      <c r="P119" s="201"/>
      <c r="Q119" s="194"/>
      <c r="R119" s="194"/>
      <c r="S119" s="194"/>
      <c r="T119" s="194"/>
      <c r="U119" s="194"/>
      <c r="V119" s="194"/>
      <c r="W119" s="194"/>
    </row>
    <row r="120" spans="1:23">
      <c r="A120" s="187" t="s">
        <v>1548</v>
      </c>
      <c r="B120" s="184">
        <f t="shared" si="14"/>
        <v>0</v>
      </c>
      <c r="C120" s="194"/>
      <c r="D120" s="194"/>
      <c r="E120" s="194"/>
      <c r="F120" s="194"/>
      <c r="G120" s="194"/>
      <c r="H120" s="194"/>
      <c r="I120" s="194"/>
      <c r="J120" s="194"/>
      <c r="K120" s="201"/>
      <c r="L120" s="194"/>
      <c r="M120" s="194"/>
      <c r="N120" s="194"/>
      <c r="O120" s="194"/>
      <c r="P120" s="201"/>
      <c r="Q120" s="194"/>
      <c r="R120" s="194"/>
      <c r="S120" s="194"/>
      <c r="T120" s="194"/>
      <c r="U120" s="194"/>
      <c r="V120" s="194"/>
      <c r="W120" s="194"/>
    </row>
    <row r="121" spans="1:23">
      <c r="A121" s="187" t="s">
        <v>1549</v>
      </c>
      <c r="B121" s="184">
        <f t="shared" si="14"/>
        <v>0</v>
      </c>
      <c r="C121" s="194"/>
      <c r="D121" s="194"/>
      <c r="E121" s="194"/>
      <c r="F121" s="194"/>
      <c r="G121" s="194"/>
      <c r="H121" s="194"/>
      <c r="I121" s="194"/>
      <c r="J121" s="194"/>
      <c r="K121" s="201"/>
      <c r="L121" s="194"/>
      <c r="M121" s="194"/>
      <c r="N121" s="194"/>
      <c r="O121" s="194"/>
      <c r="P121" s="201"/>
      <c r="Q121" s="194"/>
      <c r="R121" s="194"/>
      <c r="S121" s="194"/>
      <c r="T121" s="194"/>
      <c r="U121" s="194"/>
      <c r="V121" s="194"/>
      <c r="W121" s="194"/>
    </row>
    <row r="122" spans="1:23">
      <c r="A122" s="187" t="s">
        <v>1550</v>
      </c>
      <c r="B122" s="184">
        <f t="shared" si="14"/>
        <v>0</v>
      </c>
      <c r="C122" s="194"/>
      <c r="D122" s="194"/>
      <c r="E122" s="194"/>
      <c r="F122" s="194"/>
      <c r="G122" s="194"/>
      <c r="H122" s="194"/>
      <c r="I122" s="194"/>
      <c r="J122" s="194"/>
      <c r="K122" s="201"/>
      <c r="L122" s="194"/>
      <c r="M122" s="194"/>
      <c r="N122" s="194"/>
      <c r="O122" s="194"/>
      <c r="P122" s="201"/>
      <c r="Q122" s="194"/>
      <c r="R122" s="194"/>
      <c r="S122" s="194"/>
      <c r="T122" s="194"/>
      <c r="U122" s="194"/>
      <c r="V122" s="194"/>
      <c r="W122" s="194"/>
    </row>
    <row r="123" spans="1:23">
      <c r="A123" s="187" t="s">
        <v>1551</v>
      </c>
      <c r="B123" s="184">
        <f t="shared" si="14"/>
        <v>0</v>
      </c>
      <c r="C123" s="194"/>
      <c r="D123" s="194"/>
      <c r="E123" s="194"/>
      <c r="F123" s="194"/>
      <c r="G123" s="194"/>
      <c r="H123" s="194"/>
      <c r="I123" s="194"/>
      <c r="J123" s="194"/>
      <c r="K123" s="201"/>
      <c r="L123" s="194"/>
      <c r="M123" s="194"/>
      <c r="N123" s="194"/>
      <c r="O123" s="194"/>
      <c r="P123" s="201"/>
      <c r="Q123" s="194"/>
      <c r="R123" s="194"/>
      <c r="S123" s="194"/>
      <c r="T123" s="194"/>
      <c r="U123" s="194"/>
      <c r="V123" s="194"/>
      <c r="W123" s="194"/>
    </row>
    <row r="124" spans="1:23">
      <c r="A124" s="187" t="s">
        <v>1552</v>
      </c>
      <c r="B124" s="184">
        <f t="shared" si="14"/>
        <v>0</v>
      </c>
      <c r="C124" s="194"/>
      <c r="D124" s="194"/>
      <c r="E124" s="194"/>
      <c r="F124" s="194"/>
      <c r="G124" s="194"/>
      <c r="H124" s="194"/>
      <c r="I124" s="194"/>
      <c r="J124" s="194"/>
      <c r="K124" s="201"/>
      <c r="L124" s="194"/>
      <c r="M124" s="194"/>
      <c r="N124" s="194"/>
      <c r="O124" s="194"/>
      <c r="P124" s="201"/>
      <c r="Q124" s="194"/>
      <c r="R124" s="194"/>
      <c r="S124" s="194"/>
      <c r="T124" s="194"/>
      <c r="U124" s="194"/>
      <c r="V124" s="194"/>
      <c r="W124" s="194"/>
    </row>
    <row r="125" ht="14.25" spans="1:23">
      <c r="A125" s="186" t="s">
        <v>1553</v>
      </c>
      <c r="B125" s="184">
        <f>B126+B127</f>
        <v>0</v>
      </c>
      <c r="C125" s="184">
        <f t="shared" ref="C125:W125" si="24">C126+C127</f>
        <v>0</v>
      </c>
      <c r="D125" s="184">
        <f t="shared" si="24"/>
        <v>0</v>
      </c>
      <c r="E125" s="184">
        <f t="shared" si="24"/>
        <v>0</v>
      </c>
      <c r="F125" s="184">
        <f t="shared" si="24"/>
        <v>0</v>
      </c>
      <c r="G125" s="184">
        <f t="shared" si="24"/>
        <v>0</v>
      </c>
      <c r="H125" s="184">
        <f t="shared" si="24"/>
        <v>0</v>
      </c>
      <c r="I125" s="184">
        <f t="shared" si="24"/>
        <v>0</v>
      </c>
      <c r="J125" s="184">
        <f t="shared" si="24"/>
        <v>0</v>
      </c>
      <c r="K125" s="184">
        <f t="shared" si="24"/>
        <v>0</v>
      </c>
      <c r="L125" s="184">
        <f t="shared" si="24"/>
        <v>0</v>
      </c>
      <c r="M125" s="184">
        <f t="shared" si="24"/>
        <v>0</v>
      </c>
      <c r="N125" s="184">
        <f t="shared" si="24"/>
        <v>0</v>
      </c>
      <c r="O125" s="184">
        <f t="shared" si="24"/>
        <v>0</v>
      </c>
      <c r="P125" s="184">
        <f t="shared" si="24"/>
        <v>0</v>
      </c>
      <c r="Q125" s="184">
        <f t="shared" si="24"/>
        <v>0</v>
      </c>
      <c r="R125" s="184">
        <f t="shared" si="24"/>
        <v>0</v>
      </c>
      <c r="S125" s="184">
        <f t="shared" si="24"/>
        <v>0</v>
      </c>
      <c r="T125" s="184">
        <f t="shared" si="24"/>
        <v>0</v>
      </c>
      <c r="U125" s="184">
        <f t="shared" si="24"/>
        <v>0</v>
      </c>
      <c r="V125" s="184">
        <f t="shared" si="24"/>
        <v>0</v>
      </c>
      <c r="W125" s="184">
        <f t="shared" si="24"/>
        <v>0</v>
      </c>
    </row>
    <row r="126" spans="1:23">
      <c r="A126" s="187" t="s">
        <v>1554</v>
      </c>
      <c r="B126" s="184">
        <f t="shared" si="14"/>
        <v>0</v>
      </c>
      <c r="C126" s="194"/>
      <c r="D126" s="194"/>
      <c r="E126" s="194"/>
      <c r="F126" s="194"/>
      <c r="G126" s="194"/>
      <c r="H126" s="194"/>
      <c r="I126" s="194"/>
      <c r="J126" s="194"/>
      <c r="K126" s="201"/>
      <c r="L126" s="194"/>
      <c r="M126" s="194"/>
      <c r="N126" s="194"/>
      <c r="O126" s="194"/>
      <c r="P126" s="201"/>
      <c r="Q126" s="194"/>
      <c r="R126" s="194"/>
      <c r="S126" s="194"/>
      <c r="T126" s="194"/>
      <c r="U126" s="194"/>
      <c r="V126" s="194"/>
      <c r="W126" s="194"/>
    </row>
    <row r="127" ht="14.25" spans="1:23">
      <c r="A127" s="189" t="s">
        <v>1555</v>
      </c>
      <c r="B127" s="184">
        <f>SUM(B128:B138)</f>
        <v>0</v>
      </c>
      <c r="C127" s="184">
        <f t="shared" ref="C127:W127" si="25">SUM(C128:C138)</f>
        <v>0</v>
      </c>
      <c r="D127" s="184">
        <f t="shared" si="25"/>
        <v>0</v>
      </c>
      <c r="E127" s="184">
        <f t="shared" si="25"/>
        <v>0</v>
      </c>
      <c r="F127" s="184">
        <f t="shared" si="25"/>
        <v>0</v>
      </c>
      <c r="G127" s="184">
        <f t="shared" si="25"/>
        <v>0</v>
      </c>
      <c r="H127" s="184">
        <f t="shared" si="25"/>
        <v>0</v>
      </c>
      <c r="I127" s="184">
        <f t="shared" si="25"/>
        <v>0</v>
      </c>
      <c r="J127" s="184">
        <f t="shared" si="25"/>
        <v>0</v>
      </c>
      <c r="K127" s="184">
        <f t="shared" si="25"/>
        <v>0</v>
      </c>
      <c r="L127" s="184">
        <f t="shared" si="25"/>
        <v>0</v>
      </c>
      <c r="M127" s="184">
        <f t="shared" si="25"/>
        <v>0</v>
      </c>
      <c r="N127" s="184">
        <f t="shared" si="25"/>
        <v>0</v>
      </c>
      <c r="O127" s="184">
        <f t="shared" si="25"/>
        <v>0</v>
      </c>
      <c r="P127" s="184">
        <f t="shared" si="25"/>
        <v>0</v>
      </c>
      <c r="Q127" s="184">
        <f t="shared" si="25"/>
        <v>0</v>
      </c>
      <c r="R127" s="184">
        <f t="shared" si="25"/>
        <v>0</v>
      </c>
      <c r="S127" s="184">
        <f t="shared" si="25"/>
        <v>0</v>
      </c>
      <c r="T127" s="184">
        <f t="shared" si="25"/>
        <v>0</v>
      </c>
      <c r="U127" s="184">
        <f t="shared" si="25"/>
        <v>0</v>
      </c>
      <c r="V127" s="184">
        <f t="shared" si="25"/>
        <v>0</v>
      </c>
      <c r="W127" s="184">
        <f t="shared" si="25"/>
        <v>0</v>
      </c>
    </row>
    <row r="128" spans="1:23">
      <c r="A128" s="187" t="s">
        <v>1556</v>
      </c>
      <c r="B128" s="184">
        <f t="shared" si="14"/>
        <v>0</v>
      </c>
      <c r="C128" s="194"/>
      <c r="D128" s="194"/>
      <c r="E128" s="194"/>
      <c r="F128" s="194"/>
      <c r="G128" s="194"/>
      <c r="H128" s="194"/>
      <c r="I128" s="194"/>
      <c r="J128" s="194"/>
      <c r="K128" s="201"/>
      <c r="L128" s="194"/>
      <c r="M128" s="194"/>
      <c r="N128" s="194"/>
      <c r="O128" s="194"/>
      <c r="P128" s="201"/>
      <c r="Q128" s="194"/>
      <c r="R128" s="194"/>
      <c r="S128" s="194"/>
      <c r="T128" s="194"/>
      <c r="U128" s="194"/>
      <c r="V128" s="194"/>
      <c r="W128" s="194"/>
    </row>
    <row r="129" spans="1:23">
      <c r="A129" s="187" t="s">
        <v>1557</v>
      </c>
      <c r="B129" s="184">
        <f t="shared" si="14"/>
        <v>0</v>
      </c>
      <c r="C129" s="194"/>
      <c r="D129" s="194"/>
      <c r="E129" s="194"/>
      <c r="F129" s="194"/>
      <c r="G129" s="194"/>
      <c r="H129" s="194"/>
      <c r="I129" s="194"/>
      <c r="J129" s="194"/>
      <c r="K129" s="201"/>
      <c r="L129" s="194"/>
      <c r="M129" s="194"/>
      <c r="N129" s="194"/>
      <c r="O129" s="194"/>
      <c r="P129" s="201"/>
      <c r="Q129" s="194"/>
      <c r="R129" s="194"/>
      <c r="S129" s="194"/>
      <c r="T129" s="194"/>
      <c r="U129" s="194"/>
      <c r="V129" s="194"/>
      <c r="W129" s="194"/>
    </row>
    <row r="130" spans="1:23">
      <c r="A130" s="187" t="s">
        <v>1558</v>
      </c>
      <c r="B130" s="184">
        <f t="shared" si="14"/>
        <v>0</v>
      </c>
      <c r="C130" s="194"/>
      <c r="D130" s="194"/>
      <c r="E130" s="194"/>
      <c r="F130" s="194"/>
      <c r="G130" s="194"/>
      <c r="H130" s="194"/>
      <c r="I130" s="194"/>
      <c r="J130" s="194"/>
      <c r="K130" s="201"/>
      <c r="L130" s="194"/>
      <c r="M130" s="194"/>
      <c r="N130" s="194"/>
      <c r="O130" s="194"/>
      <c r="P130" s="201"/>
      <c r="Q130" s="194"/>
      <c r="R130" s="194"/>
      <c r="S130" s="194"/>
      <c r="T130" s="194"/>
      <c r="U130" s="194"/>
      <c r="V130" s="194"/>
      <c r="W130" s="194"/>
    </row>
    <row r="131" spans="1:23">
      <c r="A131" s="187" t="s">
        <v>1559</v>
      </c>
      <c r="B131" s="184">
        <f t="shared" si="14"/>
        <v>0</v>
      </c>
      <c r="C131" s="194"/>
      <c r="D131" s="194"/>
      <c r="E131" s="194"/>
      <c r="F131" s="194"/>
      <c r="G131" s="194"/>
      <c r="H131" s="194"/>
      <c r="I131" s="194"/>
      <c r="J131" s="194"/>
      <c r="K131" s="201"/>
      <c r="L131" s="194"/>
      <c r="M131" s="194"/>
      <c r="N131" s="194"/>
      <c r="O131" s="194"/>
      <c r="P131" s="201"/>
      <c r="Q131" s="194"/>
      <c r="R131" s="194"/>
      <c r="S131" s="194"/>
      <c r="T131" s="194"/>
      <c r="U131" s="194"/>
      <c r="V131" s="194"/>
      <c r="W131" s="194"/>
    </row>
    <row r="132" spans="1:23">
      <c r="A132" s="187" t="s">
        <v>1560</v>
      </c>
      <c r="B132" s="184">
        <f t="shared" si="14"/>
        <v>0</v>
      </c>
      <c r="C132" s="194"/>
      <c r="D132" s="194"/>
      <c r="E132" s="194"/>
      <c r="F132" s="194"/>
      <c r="G132" s="194"/>
      <c r="H132" s="194"/>
      <c r="I132" s="194"/>
      <c r="J132" s="194"/>
      <c r="K132" s="201"/>
      <c r="L132" s="194"/>
      <c r="M132" s="194"/>
      <c r="N132" s="194"/>
      <c r="O132" s="194"/>
      <c r="P132" s="201"/>
      <c r="Q132" s="194"/>
      <c r="R132" s="194"/>
      <c r="S132" s="194"/>
      <c r="T132" s="194"/>
      <c r="U132" s="194"/>
      <c r="V132" s="194"/>
      <c r="W132" s="194"/>
    </row>
    <row r="133" spans="1:23">
      <c r="A133" s="187" t="s">
        <v>1561</v>
      </c>
      <c r="B133" s="184">
        <f t="shared" si="14"/>
        <v>0</v>
      </c>
      <c r="C133" s="194"/>
      <c r="D133" s="194"/>
      <c r="E133" s="194"/>
      <c r="F133" s="194"/>
      <c r="G133" s="194"/>
      <c r="H133" s="194"/>
      <c r="I133" s="194"/>
      <c r="J133" s="194"/>
      <c r="K133" s="201"/>
      <c r="L133" s="194"/>
      <c r="M133" s="194"/>
      <c r="N133" s="194"/>
      <c r="O133" s="194"/>
      <c r="P133" s="201"/>
      <c r="Q133" s="194"/>
      <c r="R133" s="194"/>
      <c r="S133" s="194"/>
      <c r="T133" s="194"/>
      <c r="U133" s="194"/>
      <c r="V133" s="194"/>
      <c r="W133" s="194"/>
    </row>
    <row r="134" spans="1:23">
      <c r="A134" s="187" t="s">
        <v>1562</v>
      </c>
      <c r="B134" s="184">
        <f t="shared" si="14"/>
        <v>0</v>
      </c>
      <c r="C134" s="194"/>
      <c r="D134" s="194"/>
      <c r="E134" s="194"/>
      <c r="F134" s="194"/>
      <c r="G134" s="194"/>
      <c r="H134" s="194"/>
      <c r="I134" s="194"/>
      <c r="J134" s="194"/>
      <c r="K134" s="201"/>
      <c r="L134" s="194"/>
      <c r="M134" s="194"/>
      <c r="N134" s="194"/>
      <c r="O134" s="194"/>
      <c r="P134" s="201"/>
      <c r="Q134" s="194"/>
      <c r="R134" s="194"/>
      <c r="S134" s="194"/>
      <c r="T134" s="194"/>
      <c r="U134" s="194"/>
      <c r="V134" s="194"/>
      <c r="W134" s="194"/>
    </row>
    <row r="135" spans="1:23">
      <c r="A135" s="187" t="s">
        <v>1563</v>
      </c>
      <c r="B135" s="184">
        <f t="shared" ref="B135:B172" si="26">SUM(C135:W135)</f>
        <v>0</v>
      </c>
      <c r="C135" s="194"/>
      <c r="D135" s="194"/>
      <c r="E135" s="194"/>
      <c r="F135" s="194"/>
      <c r="G135" s="194"/>
      <c r="H135" s="194"/>
      <c r="I135" s="194"/>
      <c r="J135" s="194"/>
      <c r="K135" s="201"/>
      <c r="L135" s="194"/>
      <c r="M135" s="194"/>
      <c r="N135" s="194"/>
      <c r="O135" s="194"/>
      <c r="P135" s="201"/>
      <c r="Q135" s="194"/>
      <c r="R135" s="194"/>
      <c r="S135" s="194"/>
      <c r="T135" s="194"/>
      <c r="U135" s="194"/>
      <c r="V135" s="194"/>
      <c r="W135" s="194"/>
    </row>
    <row r="136" spans="1:23">
      <c r="A136" s="187" t="s">
        <v>1564</v>
      </c>
      <c r="B136" s="184">
        <f t="shared" si="26"/>
        <v>0</v>
      </c>
      <c r="C136" s="194"/>
      <c r="D136" s="194"/>
      <c r="E136" s="194"/>
      <c r="F136" s="194"/>
      <c r="G136" s="194"/>
      <c r="H136" s="194"/>
      <c r="I136" s="194"/>
      <c r="J136" s="194"/>
      <c r="K136" s="201"/>
      <c r="L136" s="194"/>
      <c r="M136" s="194"/>
      <c r="N136" s="194"/>
      <c r="O136" s="194"/>
      <c r="P136" s="201"/>
      <c r="Q136" s="194"/>
      <c r="R136" s="194"/>
      <c r="S136" s="194"/>
      <c r="T136" s="194"/>
      <c r="U136" s="194"/>
      <c r="V136" s="194"/>
      <c r="W136" s="194"/>
    </row>
    <row r="137" spans="1:23">
      <c r="A137" s="187" t="s">
        <v>1565</v>
      </c>
      <c r="B137" s="184">
        <f t="shared" si="26"/>
        <v>0</v>
      </c>
      <c r="C137" s="194"/>
      <c r="D137" s="194"/>
      <c r="E137" s="194"/>
      <c r="F137" s="194"/>
      <c r="G137" s="194"/>
      <c r="H137" s="194"/>
      <c r="I137" s="194"/>
      <c r="J137" s="194"/>
      <c r="K137" s="201"/>
      <c r="L137" s="194"/>
      <c r="M137" s="194"/>
      <c r="N137" s="194"/>
      <c r="O137" s="194"/>
      <c r="P137" s="201"/>
      <c r="Q137" s="194"/>
      <c r="R137" s="194"/>
      <c r="S137" s="194"/>
      <c r="T137" s="194"/>
      <c r="U137" s="194"/>
      <c r="V137" s="194"/>
      <c r="W137" s="194"/>
    </row>
    <row r="138" spans="1:23">
      <c r="A138" s="187" t="s">
        <v>1566</v>
      </c>
      <c r="B138" s="184">
        <f t="shared" si="26"/>
        <v>0</v>
      </c>
      <c r="C138" s="194"/>
      <c r="D138" s="194"/>
      <c r="E138" s="194"/>
      <c r="F138" s="194"/>
      <c r="G138" s="194"/>
      <c r="H138" s="194"/>
      <c r="I138" s="194"/>
      <c r="J138" s="194"/>
      <c r="K138" s="201"/>
      <c r="L138" s="194"/>
      <c r="M138" s="194"/>
      <c r="N138" s="194"/>
      <c r="O138" s="194"/>
      <c r="P138" s="201"/>
      <c r="Q138" s="194"/>
      <c r="R138" s="194"/>
      <c r="S138" s="194"/>
      <c r="T138" s="194"/>
      <c r="U138" s="194"/>
      <c r="V138" s="194"/>
      <c r="W138" s="194"/>
    </row>
    <row r="139" ht="14.25" spans="1:23">
      <c r="A139" s="186" t="s">
        <v>1567</v>
      </c>
      <c r="B139" s="184">
        <f>B140+B141</f>
        <v>0</v>
      </c>
      <c r="C139" s="184">
        <f t="shared" ref="C139:W139" si="27">C140+C141</f>
        <v>0</v>
      </c>
      <c r="D139" s="184">
        <f t="shared" si="27"/>
        <v>0</v>
      </c>
      <c r="E139" s="184">
        <f t="shared" si="27"/>
        <v>0</v>
      </c>
      <c r="F139" s="184">
        <f t="shared" si="27"/>
        <v>0</v>
      </c>
      <c r="G139" s="184">
        <f t="shared" si="27"/>
        <v>0</v>
      </c>
      <c r="H139" s="184">
        <f t="shared" si="27"/>
        <v>0</v>
      </c>
      <c r="I139" s="184">
        <f t="shared" si="27"/>
        <v>0</v>
      </c>
      <c r="J139" s="184">
        <f t="shared" si="27"/>
        <v>0</v>
      </c>
      <c r="K139" s="184">
        <f t="shared" si="27"/>
        <v>0</v>
      </c>
      <c r="L139" s="184">
        <f t="shared" si="27"/>
        <v>0</v>
      </c>
      <c r="M139" s="184">
        <f t="shared" si="27"/>
        <v>0</v>
      </c>
      <c r="N139" s="184">
        <f t="shared" si="27"/>
        <v>0</v>
      </c>
      <c r="O139" s="184">
        <f t="shared" si="27"/>
        <v>0</v>
      </c>
      <c r="P139" s="184">
        <f t="shared" si="27"/>
        <v>0</v>
      </c>
      <c r="Q139" s="184">
        <f t="shared" si="27"/>
        <v>0</v>
      </c>
      <c r="R139" s="184">
        <f t="shared" si="27"/>
        <v>0</v>
      </c>
      <c r="S139" s="184">
        <f t="shared" si="27"/>
        <v>0</v>
      </c>
      <c r="T139" s="184">
        <f t="shared" si="27"/>
        <v>0</v>
      </c>
      <c r="U139" s="184">
        <f t="shared" si="27"/>
        <v>0</v>
      </c>
      <c r="V139" s="184">
        <f t="shared" si="27"/>
        <v>0</v>
      </c>
      <c r="W139" s="184">
        <f t="shared" si="27"/>
        <v>0</v>
      </c>
    </row>
    <row r="140" spans="1:23">
      <c r="A140" s="187" t="s">
        <v>1568</v>
      </c>
      <c r="B140" s="184">
        <f t="shared" si="26"/>
        <v>0</v>
      </c>
      <c r="C140" s="194"/>
      <c r="D140" s="194"/>
      <c r="E140" s="194"/>
      <c r="F140" s="194"/>
      <c r="G140" s="194"/>
      <c r="H140" s="194"/>
      <c r="I140" s="194"/>
      <c r="J140" s="194"/>
      <c r="K140" s="201"/>
      <c r="L140" s="194"/>
      <c r="M140" s="194"/>
      <c r="N140" s="194"/>
      <c r="O140" s="194"/>
      <c r="P140" s="201"/>
      <c r="Q140" s="194"/>
      <c r="R140" s="194"/>
      <c r="S140" s="194"/>
      <c r="T140" s="194"/>
      <c r="U140" s="194"/>
      <c r="V140" s="194"/>
      <c r="W140" s="194"/>
    </row>
    <row r="141" ht="14.25" spans="1:23">
      <c r="A141" s="189" t="s">
        <v>1569</v>
      </c>
      <c r="B141" s="184">
        <f>SUM(B142:B146)</f>
        <v>0</v>
      </c>
      <c r="C141" s="184">
        <f t="shared" ref="C141:W141" si="28">SUM(C142:C146)</f>
        <v>0</v>
      </c>
      <c r="D141" s="184">
        <f t="shared" si="28"/>
        <v>0</v>
      </c>
      <c r="E141" s="184">
        <f t="shared" si="28"/>
        <v>0</v>
      </c>
      <c r="F141" s="184">
        <f t="shared" si="28"/>
        <v>0</v>
      </c>
      <c r="G141" s="184">
        <f t="shared" si="28"/>
        <v>0</v>
      </c>
      <c r="H141" s="184">
        <f t="shared" si="28"/>
        <v>0</v>
      </c>
      <c r="I141" s="184">
        <f t="shared" si="28"/>
        <v>0</v>
      </c>
      <c r="J141" s="184">
        <f t="shared" si="28"/>
        <v>0</v>
      </c>
      <c r="K141" s="184">
        <f t="shared" si="28"/>
        <v>0</v>
      </c>
      <c r="L141" s="184">
        <f t="shared" si="28"/>
        <v>0</v>
      </c>
      <c r="M141" s="184">
        <f t="shared" si="28"/>
        <v>0</v>
      </c>
      <c r="N141" s="184">
        <f t="shared" si="28"/>
        <v>0</v>
      </c>
      <c r="O141" s="184">
        <f t="shared" si="28"/>
        <v>0</v>
      </c>
      <c r="P141" s="184">
        <f t="shared" si="28"/>
        <v>0</v>
      </c>
      <c r="Q141" s="184">
        <f t="shared" si="28"/>
        <v>0</v>
      </c>
      <c r="R141" s="184">
        <f t="shared" si="28"/>
        <v>0</v>
      </c>
      <c r="S141" s="184">
        <f t="shared" si="28"/>
        <v>0</v>
      </c>
      <c r="T141" s="184">
        <f t="shared" si="28"/>
        <v>0</v>
      </c>
      <c r="U141" s="184">
        <f t="shared" si="28"/>
        <v>0</v>
      </c>
      <c r="V141" s="184">
        <f t="shared" si="28"/>
        <v>0</v>
      </c>
      <c r="W141" s="184">
        <f t="shared" si="28"/>
        <v>0</v>
      </c>
    </row>
    <row r="142" spans="1:23">
      <c r="A142" s="187" t="s">
        <v>1570</v>
      </c>
      <c r="B142" s="184">
        <f t="shared" si="26"/>
        <v>0</v>
      </c>
      <c r="C142" s="194"/>
      <c r="D142" s="194"/>
      <c r="E142" s="194"/>
      <c r="F142" s="194"/>
      <c r="G142" s="194"/>
      <c r="H142" s="194"/>
      <c r="I142" s="194"/>
      <c r="J142" s="194"/>
      <c r="K142" s="201"/>
      <c r="L142" s="194"/>
      <c r="M142" s="194"/>
      <c r="N142" s="194"/>
      <c r="O142" s="194"/>
      <c r="P142" s="201"/>
      <c r="Q142" s="194"/>
      <c r="R142" s="194"/>
      <c r="S142" s="194"/>
      <c r="T142" s="194"/>
      <c r="U142" s="194"/>
      <c r="V142" s="194"/>
      <c r="W142" s="194"/>
    </row>
    <row r="143" spans="1:23">
      <c r="A143" s="187" t="s">
        <v>1571</v>
      </c>
      <c r="B143" s="184">
        <f t="shared" si="26"/>
        <v>0</v>
      </c>
      <c r="C143" s="194"/>
      <c r="D143" s="194"/>
      <c r="E143" s="194"/>
      <c r="F143" s="194"/>
      <c r="G143" s="194"/>
      <c r="H143" s="194"/>
      <c r="I143" s="194"/>
      <c r="J143" s="194"/>
      <c r="K143" s="201"/>
      <c r="L143" s="194"/>
      <c r="M143" s="194"/>
      <c r="N143" s="194"/>
      <c r="O143" s="194"/>
      <c r="P143" s="201"/>
      <c r="Q143" s="194"/>
      <c r="R143" s="194"/>
      <c r="S143" s="194"/>
      <c r="T143" s="194"/>
      <c r="U143" s="194"/>
      <c r="V143" s="194"/>
      <c r="W143" s="194"/>
    </row>
    <row r="144" spans="1:23">
      <c r="A144" s="187" t="s">
        <v>1572</v>
      </c>
      <c r="B144" s="184">
        <f t="shared" si="26"/>
        <v>0</v>
      </c>
      <c r="C144" s="194"/>
      <c r="D144" s="194"/>
      <c r="E144" s="194"/>
      <c r="F144" s="194"/>
      <c r="G144" s="194"/>
      <c r="H144" s="194"/>
      <c r="I144" s="194"/>
      <c r="J144" s="194"/>
      <c r="K144" s="201"/>
      <c r="L144" s="194"/>
      <c r="M144" s="194"/>
      <c r="N144" s="194"/>
      <c r="O144" s="194"/>
      <c r="P144" s="201"/>
      <c r="Q144" s="194"/>
      <c r="R144" s="194"/>
      <c r="S144" s="194"/>
      <c r="T144" s="194"/>
      <c r="U144" s="194"/>
      <c r="V144" s="194"/>
      <c r="W144" s="194"/>
    </row>
    <row r="145" spans="1:23">
      <c r="A145" s="187" t="s">
        <v>1573</v>
      </c>
      <c r="B145" s="184">
        <f t="shared" si="26"/>
        <v>0</v>
      </c>
      <c r="C145" s="194"/>
      <c r="D145" s="194"/>
      <c r="E145" s="194"/>
      <c r="F145" s="194"/>
      <c r="G145" s="194"/>
      <c r="H145" s="194"/>
      <c r="I145" s="194"/>
      <c r="J145" s="194"/>
      <c r="K145" s="201"/>
      <c r="L145" s="194"/>
      <c r="M145" s="194"/>
      <c r="N145" s="194"/>
      <c r="O145" s="194"/>
      <c r="P145" s="201"/>
      <c r="Q145" s="194"/>
      <c r="R145" s="194"/>
      <c r="S145" s="194"/>
      <c r="T145" s="194"/>
      <c r="U145" s="194"/>
      <c r="V145" s="194"/>
      <c r="W145" s="194"/>
    </row>
    <row r="146" spans="1:23">
      <c r="A146" s="187" t="s">
        <v>1574</v>
      </c>
      <c r="B146" s="184">
        <f t="shared" si="26"/>
        <v>0</v>
      </c>
      <c r="C146" s="194"/>
      <c r="D146" s="194"/>
      <c r="E146" s="194"/>
      <c r="F146" s="194"/>
      <c r="G146" s="194"/>
      <c r="H146" s="194"/>
      <c r="I146" s="194"/>
      <c r="J146" s="194"/>
      <c r="K146" s="201"/>
      <c r="L146" s="194"/>
      <c r="M146" s="194"/>
      <c r="N146" s="194"/>
      <c r="O146" s="194"/>
      <c r="P146" s="201"/>
      <c r="Q146" s="194"/>
      <c r="R146" s="194"/>
      <c r="S146" s="194"/>
      <c r="T146" s="194"/>
      <c r="U146" s="194"/>
      <c r="V146" s="194"/>
      <c r="W146" s="194"/>
    </row>
    <row r="147" ht="14.25" spans="1:23">
      <c r="A147" s="186" t="s">
        <v>1676</v>
      </c>
      <c r="B147" s="184">
        <f>B148+B149</f>
        <v>0</v>
      </c>
      <c r="C147" s="184">
        <f t="shared" ref="C147:W147" si="29">C148+C149</f>
        <v>0</v>
      </c>
      <c r="D147" s="184">
        <f t="shared" si="29"/>
        <v>0</v>
      </c>
      <c r="E147" s="184">
        <f t="shared" si="29"/>
        <v>0</v>
      </c>
      <c r="F147" s="184">
        <f t="shared" si="29"/>
        <v>0</v>
      </c>
      <c r="G147" s="184">
        <f t="shared" si="29"/>
        <v>0</v>
      </c>
      <c r="H147" s="184">
        <f t="shared" si="29"/>
        <v>0</v>
      </c>
      <c r="I147" s="184">
        <f t="shared" si="29"/>
        <v>0</v>
      </c>
      <c r="J147" s="184">
        <f t="shared" si="29"/>
        <v>0</v>
      </c>
      <c r="K147" s="184">
        <f t="shared" si="29"/>
        <v>0</v>
      </c>
      <c r="L147" s="184">
        <f t="shared" si="29"/>
        <v>0</v>
      </c>
      <c r="M147" s="184">
        <f t="shared" si="29"/>
        <v>0</v>
      </c>
      <c r="N147" s="184">
        <f t="shared" si="29"/>
        <v>0</v>
      </c>
      <c r="O147" s="184">
        <f t="shared" si="29"/>
        <v>0</v>
      </c>
      <c r="P147" s="184">
        <f t="shared" si="29"/>
        <v>0</v>
      </c>
      <c r="Q147" s="184">
        <f t="shared" si="29"/>
        <v>0</v>
      </c>
      <c r="R147" s="184">
        <f t="shared" si="29"/>
        <v>0</v>
      </c>
      <c r="S147" s="184">
        <f t="shared" si="29"/>
        <v>0</v>
      </c>
      <c r="T147" s="184">
        <f t="shared" si="29"/>
        <v>0</v>
      </c>
      <c r="U147" s="184">
        <f t="shared" si="29"/>
        <v>0</v>
      </c>
      <c r="V147" s="184">
        <f t="shared" si="29"/>
        <v>0</v>
      </c>
      <c r="W147" s="184">
        <f t="shared" si="29"/>
        <v>0</v>
      </c>
    </row>
    <row r="148" spans="1:23">
      <c r="A148" s="187" t="s">
        <v>1576</v>
      </c>
      <c r="B148" s="184">
        <f t="shared" si="26"/>
        <v>0</v>
      </c>
      <c r="C148" s="194"/>
      <c r="D148" s="194"/>
      <c r="E148" s="194"/>
      <c r="F148" s="194"/>
      <c r="G148" s="194"/>
      <c r="H148" s="194"/>
      <c r="I148" s="194"/>
      <c r="J148" s="194"/>
      <c r="K148" s="201"/>
      <c r="L148" s="194"/>
      <c r="M148" s="194"/>
      <c r="N148" s="194"/>
      <c r="O148" s="194"/>
      <c r="P148" s="201"/>
      <c r="Q148" s="194"/>
      <c r="R148" s="194"/>
      <c r="S148" s="194"/>
      <c r="T148" s="194"/>
      <c r="U148" s="194"/>
      <c r="V148" s="194"/>
      <c r="W148" s="194"/>
    </row>
    <row r="149" ht="14.25" spans="1:23">
      <c r="A149" s="189" t="s">
        <v>1577</v>
      </c>
      <c r="B149" s="184">
        <f>SUM(B150:B161)</f>
        <v>0</v>
      </c>
      <c r="C149" s="184">
        <f t="shared" ref="C149:W149" si="30">SUM(C150:C161)</f>
        <v>0</v>
      </c>
      <c r="D149" s="184">
        <f t="shared" si="30"/>
        <v>0</v>
      </c>
      <c r="E149" s="184">
        <f t="shared" si="30"/>
        <v>0</v>
      </c>
      <c r="F149" s="184">
        <f t="shared" si="30"/>
        <v>0</v>
      </c>
      <c r="G149" s="184">
        <f t="shared" si="30"/>
        <v>0</v>
      </c>
      <c r="H149" s="184">
        <f t="shared" si="30"/>
        <v>0</v>
      </c>
      <c r="I149" s="184">
        <f t="shared" si="30"/>
        <v>0</v>
      </c>
      <c r="J149" s="184">
        <f t="shared" si="30"/>
        <v>0</v>
      </c>
      <c r="K149" s="184">
        <f t="shared" si="30"/>
        <v>0</v>
      </c>
      <c r="L149" s="184">
        <f t="shared" si="30"/>
        <v>0</v>
      </c>
      <c r="M149" s="184">
        <f t="shared" si="30"/>
        <v>0</v>
      </c>
      <c r="N149" s="184">
        <f t="shared" si="30"/>
        <v>0</v>
      </c>
      <c r="O149" s="184">
        <f t="shared" si="30"/>
        <v>0</v>
      </c>
      <c r="P149" s="184">
        <f t="shared" si="30"/>
        <v>0</v>
      </c>
      <c r="Q149" s="184">
        <f t="shared" si="30"/>
        <v>0</v>
      </c>
      <c r="R149" s="184">
        <f t="shared" si="30"/>
        <v>0</v>
      </c>
      <c r="S149" s="184">
        <f t="shared" si="30"/>
        <v>0</v>
      </c>
      <c r="T149" s="184">
        <f t="shared" si="30"/>
        <v>0</v>
      </c>
      <c r="U149" s="184">
        <f t="shared" si="30"/>
        <v>0</v>
      </c>
      <c r="V149" s="184">
        <f t="shared" si="30"/>
        <v>0</v>
      </c>
      <c r="W149" s="184">
        <f t="shared" si="30"/>
        <v>0</v>
      </c>
    </row>
    <row r="150" spans="1:23">
      <c r="A150" s="187" t="s">
        <v>1679</v>
      </c>
      <c r="B150" s="184">
        <f t="shared" si="26"/>
        <v>0</v>
      </c>
      <c r="C150" s="194"/>
      <c r="D150" s="194"/>
      <c r="E150" s="194"/>
      <c r="F150" s="194"/>
      <c r="G150" s="194"/>
      <c r="H150" s="194"/>
      <c r="I150" s="194"/>
      <c r="J150" s="194"/>
      <c r="K150" s="201"/>
      <c r="L150" s="194"/>
      <c r="M150" s="194"/>
      <c r="N150" s="194"/>
      <c r="O150" s="194"/>
      <c r="P150" s="201"/>
      <c r="Q150" s="194"/>
      <c r="R150" s="194"/>
      <c r="S150" s="194"/>
      <c r="T150" s="194"/>
      <c r="U150" s="194"/>
      <c r="V150" s="194"/>
      <c r="W150" s="194"/>
    </row>
    <row r="151" spans="1:23">
      <c r="A151" s="187" t="s">
        <v>1680</v>
      </c>
      <c r="B151" s="184">
        <f t="shared" si="26"/>
        <v>0</v>
      </c>
      <c r="C151" s="194"/>
      <c r="D151" s="194"/>
      <c r="E151" s="194"/>
      <c r="F151" s="194"/>
      <c r="G151" s="194"/>
      <c r="H151" s="194"/>
      <c r="I151" s="194"/>
      <c r="J151" s="194"/>
      <c r="K151" s="201"/>
      <c r="L151" s="194"/>
      <c r="M151" s="194"/>
      <c r="N151" s="194"/>
      <c r="O151" s="194"/>
      <c r="P151" s="201"/>
      <c r="Q151" s="194"/>
      <c r="R151" s="194"/>
      <c r="S151" s="194"/>
      <c r="T151" s="194"/>
      <c r="U151" s="194"/>
      <c r="V151" s="194"/>
      <c r="W151" s="194"/>
    </row>
    <row r="152" spans="1:23">
      <c r="A152" s="187" t="s">
        <v>1681</v>
      </c>
      <c r="B152" s="184">
        <f t="shared" si="26"/>
        <v>0</v>
      </c>
      <c r="C152" s="194"/>
      <c r="D152" s="194"/>
      <c r="E152" s="194"/>
      <c r="F152" s="194"/>
      <c r="G152" s="194"/>
      <c r="H152" s="194"/>
      <c r="I152" s="194"/>
      <c r="J152" s="194"/>
      <c r="K152" s="201"/>
      <c r="L152" s="194"/>
      <c r="M152" s="194"/>
      <c r="N152" s="194"/>
      <c r="O152" s="194"/>
      <c r="P152" s="201"/>
      <c r="Q152" s="194"/>
      <c r="R152" s="194"/>
      <c r="S152" s="194"/>
      <c r="T152" s="194"/>
      <c r="U152" s="194"/>
      <c r="V152" s="194"/>
      <c r="W152" s="194"/>
    </row>
    <row r="153" spans="1:23">
      <c r="A153" s="187" t="s">
        <v>1682</v>
      </c>
      <c r="B153" s="184">
        <f t="shared" si="26"/>
        <v>0</v>
      </c>
      <c r="C153" s="194"/>
      <c r="D153" s="194"/>
      <c r="E153" s="194"/>
      <c r="F153" s="194"/>
      <c r="G153" s="194"/>
      <c r="H153" s="194"/>
      <c r="I153" s="194"/>
      <c r="J153" s="194"/>
      <c r="K153" s="201"/>
      <c r="L153" s="194"/>
      <c r="M153" s="194"/>
      <c r="N153" s="194"/>
      <c r="O153" s="194"/>
      <c r="P153" s="201"/>
      <c r="Q153" s="194"/>
      <c r="R153" s="194"/>
      <c r="S153" s="194"/>
      <c r="T153" s="194"/>
      <c r="U153" s="194"/>
      <c r="V153" s="194"/>
      <c r="W153" s="194"/>
    </row>
    <row r="154" spans="1:23">
      <c r="A154" s="187" t="s">
        <v>1683</v>
      </c>
      <c r="B154" s="184">
        <f t="shared" si="26"/>
        <v>0</v>
      </c>
      <c r="C154" s="194"/>
      <c r="D154" s="194"/>
      <c r="E154" s="194"/>
      <c r="F154" s="194"/>
      <c r="G154" s="194"/>
      <c r="H154" s="194"/>
      <c r="I154" s="194"/>
      <c r="J154" s="194"/>
      <c r="K154" s="201"/>
      <c r="L154" s="194"/>
      <c r="M154" s="194"/>
      <c r="N154" s="194"/>
      <c r="O154" s="194"/>
      <c r="P154" s="201"/>
      <c r="Q154" s="194"/>
      <c r="R154" s="194"/>
      <c r="S154" s="194"/>
      <c r="T154" s="194"/>
      <c r="U154" s="194"/>
      <c r="V154" s="194"/>
      <c r="W154" s="194"/>
    </row>
    <row r="155" spans="1:23">
      <c r="A155" s="187" t="s">
        <v>1684</v>
      </c>
      <c r="B155" s="184">
        <f t="shared" si="26"/>
        <v>0</v>
      </c>
      <c r="C155" s="194"/>
      <c r="D155" s="194"/>
      <c r="E155" s="194"/>
      <c r="F155" s="194"/>
      <c r="G155" s="194"/>
      <c r="H155" s="194"/>
      <c r="I155" s="194"/>
      <c r="J155" s="194"/>
      <c r="K155" s="201"/>
      <c r="L155" s="194"/>
      <c r="M155" s="194"/>
      <c r="N155" s="194"/>
      <c r="O155" s="194"/>
      <c r="P155" s="201"/>
      <c r="Q155" s="194"/>
      <c r="R155" s="194"/>
      <c r="S155" s="194"/>
      <c r="T155" s="194"/>
      <c r="U155" s="194"/>
      <c r="V155" s="194"/>
      <c r="W155" s="194"/>
    </row>
    <row r="156" spans="1:23">
      <c r="A156" s="187" t="s">
        <v>1685</v>
      </c>
      <c r="B156" s="184">
        <f t="shared" si="26"/>
        <v>0</v>
      </c>
      <c r="C156" s="194"/>
      <c r="D156" s="194"/>
      <c r="E156" s="194"/>
      <c r="F156" s="194"/>
      <c r="G156" s="194"/>
      <c r="H156" s="194"/>
      <c r="I156" s="194"/>
      <c r="J156" s="194"/>
      <c r="K156" s="201"/>
      <c r="L156" s="194"/>
      <c r="M156" s="194"/>
      <c r="N156" s="194"/>
      <c r="O156" s="194"/>
      <c r="P156" s="201"/>
      <c r="Q156" s="194"/>
      <c r="R156" s="194"/>
      <c r="S156" s="194"/>
      <c r="T156" s="194"/>
      <c r="U156" s="194"/>
      <c r="V156" s="194"/>
      <c r="W156" s="194"/>
    </row>
    <row r="157" spans="1:23">
      <c r="A157" s="187" t="s">
        <v>1686</v>
      </c>
      <c r="B157" s="184">
        <f t="shared" si="26"/>
        <v>0</v>
      </c>
      <c r="C157" s="194"/>
      <c r="D157" s="194"/>
      <c r="E157" s="194"/>
      <c r="F157" s="194"/>
      <c r="G157" s="194"/>
      <c r="H157" s="194"/>
      <c r="I157" s="194"/>
      <c r="J157" s="194"/>
      <c r="K157" s="201"/>
      <c r="L157" s="194"/>
      <c r="M157" s="194"/>
      <c r="N157" s="194"/>
      <c r="O157" s="194"/>
      <c r="P157" s="201"/>
      <c r="Q157" s="194"/>
      <c r="R157" s="194"/>
      <c r="S157" s="194"/>
      <c r="T157" s="194"/>
      <c r="U157" s="194"/>
      <c r="V157" s="194"/>
      <c r="W157" s="194"/>
    </row>
    <row r="158" spans="1:23">
      <c r="A158" s="187" t="s">
        <v>1687</v>
      </c>
      <c r="B158" s="184">
        <f t="shared" si="26"/>
        <v>0</v>
      </c>
      <c r="C158" s="194"/>
      <c r="D158" s="194"/>
      <c r="E158" s="194"/>
      <c r="F158" s="194"/>
      <c r="G158" s="194"/>
      <c r="H158" s="194"/>
      <c r="I158" s="194"/>
      <c r="J158" s="194"/>
      <c r="K158" s="201"/>
      <c r="L158" s="194"/>
      <c r="M158" s="194"/>
      <c r="N158" s="194"/>
      <c r="O158" s="194"/>
      <c r="P158" s="201"/>
      <c r="Q158" s="194"/>
      <c r="R158" s="194"/>
      <c r="S158" s="194"/>
      <c r="T158" s="194"/>
      <c r="U158" s="194"/>
      <c r="V158" s="194"/>
      <c r="W158" s="194"/>
    </row>
    <row r="159" spans="1:23">
      <c r="A159" s="187" t="s">
        <v>1688</v>
      </c>
      <c r="B159" s="184">
        <f t="shared" si="26"/>
        <v>0</v>
      </c>
      <c r="C159" s="194"/>
      <c r="D159" s="194"/>
      <c r="E159" s="194"/>
      <c r="F159" s="194"/>
      <c r="G159" s="194"/>
      <c r="H159" s="194"/>
      <c r="I159" s="194"/>
      <c r="J159" s="194"/>
      <c r="K159" s="201"/>
      <c r="L159" s="194"/>
      <c r="M159" s="194"/>
      <c r="N159" s="194"/>
      <c r="O159" s="194"/>
      <c r="P159" s="201"/>
      <c r="Q159" s="194"/>
      <c r="R159" s="194"/>
      <c r="S159" s="194"/>
      <c r="T159" s="194"/>
      <c r="U159" s="194"/>
      <c r="V159" s="194"/>
      <c r="W159" s="194"/>
    </row>
    <row r="160" spans="1:23">
      <c r="A160" s="187" t="s">
        <v>1689</v>
      </c>
      <c r="B160" s="184">
        <f t="shared" si="26"/>
        <v>0</v>
      </c>
      <c r="C160" s="194"/>
      <c r="D160" s="194"/>
      <c r="E160" s="194"/>
      <c r="F160" s="194"/>
      <c r="G160" s="194"/>
      <c r="H160" s="194"/>
      <c r="I160" s="194"/>
      <c r="J160" s="194"/>
      <c r="K160" s="201"/>
      <c r="L160" s="194"/>
      <c r="M160" s="194"/>
      <c r="N160" s="194"/>
      <c r="O160" s="194"/>
      <c r="P160" s="201"/>
      <c r="Q160" s="194"/>
      <c r="R160" s="194"/>
      <c r="S160" s="194"/>
      <c r="T160" s="194"/>
      <c r="U160" s="194"/>
      <c r="V160" s="194"/>
      <c r="W160" s="194"/>
    </row>
    <row r="161" spans="1:23">
      <c r="A161" s="187" t="s">
        <v>1690</v>
      </c>
      <c r="B161" s="184">
        <f t="shared" si="26"/>
        <v>0</v>
      </c>
      <c r="C161" s="194"/>
      <c r="D161" s="194"/>
      <c r="E161" s="194"/>
      <c r="F161" s="194"/>
      <c r="G161" s="194"/>
      <c r="H161" s="194"/>
      <c r="I161" s="194"/>
      <c r="J161" s="194"/>
      <c r="K161" s="201"/>
      <c r="L161" s="194"/>
      <c r="M161" s="194"/>
      <c r="N161" s="194"/>
      <c r="O161" s="194"/>
      <c r="P161" s="201"/>
      <c r="Q161" s="194"/>
      <c r="R161" s="194"/>
      <c r="S161" s="194"/>
      <c r="T161" s="194"/>
      <c r="U161" s="194"/>
      <c r="V161" s="194"/>
      <c r="W161" s="194"/>
    </row>
    <row r="162" ht="14.25" spans="1:23">
      <c r="A162" s="186" t="s">
        <v>1590</v>
      </c>
      <c r="B162" s="184">
        <f>B163+B164</f>
        <v>0</v>
      </c>
      <c r="C162" s="184">
        <f t="shared" ref="C162:W162" si="31">C163+C164</f>
        <v>0</v>
      </c>
      <c r="D162" s="184">
        <f t="shared" si="31"/>
        <v>0</v>
      </c>
      <c r="E162" s="184">
        <f t="shared" si="31"/>
        <v>0</v>
      </c>
      <c r="F162" s="184">
        <f t="shared" si="31"/>
        <v>0</v>
      </c>
      <c r="G162" s="184">
        <f t="shared" si="31"/>
        <v>0</v>
      </c>
      <c r="H162" s="184">
        <f t="shared" si="31"/>
        <v>0</v>
      </c>
      <c r="I162" s="184">
        <f t="shared" si="31"/>
        <v>0</v>
      </c>
      <c r="J162" s="184">
        <f t="shared" si="31"/>
        <v>0</v>
      </c>
      <c r="K162" s="184">
        <f t="shared" si="31"/>
        <v>0</v>
      </c>
      <c r="L162" s="184">
        <f t="shared" si="31"/>
        <v>0</v>
      </c>
      <c r="M162" s="184">
        <f t="shared" si="31"/>
        <v>0</v>
      </c>
      <c r="N162" s="184">
        <f t="shared" si="31"/>
        <v>0</v>
      </c>
      <c r="O162" s="184">
        <f t="shared" si="31"/>
        <v>0</v>
      </c>
      <c r="P162" s="184">
        <f t="shared" si="31"/>
        <v>0</v>
      </c>
      <c r="Q162" s="184">
        <f t="shared" si="31"/>
        <v>0</v>
      </c>
      <c r="R162" s="184">
        <f t="shared" si="31"/>
        <v>0</v>
      </c>
      <c r="S162" s="184">
        <f t="shared" si="31"/>
        <v>0</v>
      </c>
      <c r="T162" s="184">
        <f t="shared" si="31"/>
        <v>0</v>
      </c>
      <c r="U162" s="184">
        <f t="shared" si="31"/>
        <v>0</v>
      </c>
      <c r="V162" s="184">
        <f t="shared" si="31"/>
        <v>0</v>
      </c>
      <c r="W162" s="184">
        <f t="shared" si="31"/>
        <v>0</v>
      </c>
    </row>
    <row r="163" spans="1:23">
      <c r="A163" s="187" t="s">
        <v>1591</v>
      </c>
      <c r="B163" s="184">
        <f t="shared" si="26"/>
        <v>0</v>
      </c>
      <c r="C163" s="194"/>
      <c r="D163" s="194"/>
      <c r="E163" s="194"/>
      <c r="F163" s="194"/>
      <c r="G163" s="194"/>
      <c r="H163" s="194"/>
      <c r="I163" s="194"/>
      <c r="J163" s="194"/>
      <c r="K163" s="201"/>
      <c r="L163" s="194"/>
      <c r="M163" s="194"/>
      <c r="N163" s="194"/>
      <c r="O163" s="194"/>
      <c r="P163" s="201"/>
      <c r="Q163" s="194"/>
      <c r="R163" s="194"/>
      <c r="S163" s="194"/>
      <c r="T163" s="194"/>
      <c r="U163" s="194"/>
      <c r="V163" s="194"/>
      <c r="W163" s="194"/>
    </row>
    <row r="164" ht="24" spans="1:23">
      <c r="A164" s="189" t="s">
        <v>1592</v>
      </c>
      <c r="B164" s="184">
        <f>SUM(B165:B172)</f>
        <v>0</v>
      </c>
      <c r="C164" s="184">
        <f t="shared" ref="C164:W164" si="32">SUM(C165:C172)</f>
        <v>0</v>
      </c>
      <c r="D164" s="184">
        <f t="shared" si="32"/>
        <v>0</v>
      </c>
      <c r="E164" s="184">
        <f t="shared" si="32"/>
        <v>0</v>
      </c>
      <c r="F164" s="184">
        <f t="shared" si="32"/>
        <v>0</v>
      </c>
      <c r="G164" s="184">
        <f t="shared" si="32"/>
        <v>0</v>
      </c>
      <c r="H164" s="184">
        <f t="shared" si="32"/>
        <v>0</v>
      </c>
      <c r="I164" s="184">
        <f t="shared" si="32"/>
        <v>0</v>
      </c>
      <c r="J164" s="184">
        <f t="shared" si="32"/>
        <v>0</v>
      </c>
      <c r="K164" s="184">
        <f t="shared" si="32"/>
        <v>0</v>
      </c>
      <c r="L164" s="184">
        <f t="shared" si="32"/>
        <v>0</v>
      </c>
      <c r="M164" s="184">
        <f t="shared" si="32"/>
        <v>0</v>
      </c>
      <c r="N164" s="184">
        <f t="shared" si="32"/>
        <v>0</v>
      </c>
      <c r="O164" s="184">
        <f t="shared" si="32"/>
        <v>0</v>
      </c>
      <c r="P164" s="184">
        <f t="shared" si="32"/>
        <v>0</v>
      </c>
      <c r="Q164" s="184">
        <f t="shared" si="32"/>
        <v>0</v>
      </c>
      <c r="R164" s="184">
        <f t="shared" si="32"/>
        <v>0</v>
      </c>
      <c r="S164" s="184">
        <f t="shared" si="32"/>
        <v>0</v>
      </c>
      <c r="T164" s="184">
        <f t="shared" si="32"/>
        <v>0</v>
      </c>
      <c r="U164" s="184">
        <f t="shared" si="32"/>
        <v>0</v>
      </c>
      <c r="V164" s="184">
        <f t="shared" si="32"/>
        <v>0</v>
      </c>
      <c r="W164" s="184">
        <f t="shared" si="32"/>
        <v>0</v>
      </c>
    </row>
    <row r="165" spans="1:23">
      <c r="A165" s="187" t="s">
        <v>1593</v>
      </c>
      <c r="B165" s="184">
        <f t="shared" si="26"/>
        <v>0</v>
      </c>
      <c r="C165" s="194"/>
      <c r="D165" s="194"/>
      <c r="E165" s="194"/>
      <c r="F165" s="194"/>
      <c r="G165" s="194"/>
      <c r="H165" s="194"/>
      <c r="I165" s="194"/>
      <c r="J165" s="194"/>
      <c r="K165" s="201"/>
      <c r="L165" s="194"/>
      <c r="M165" s="194"/>
      <c r="N165" s="194"/>
      <c r="O165" s="194"/>
      <c r="P165" s="201"/>
      <c r="Q165" s="194"/>
      <c r="R165" s="194"/>
      <c r="S165" s="194"/>
      <c r="T165" s="194"/>
      <c r="U165" s="194"/>
      <c r="V165" s="194"/>
      <c r="W165" s="194"/>
    </row>
    <row r="166" spans="1:23">
      <c r="A166" s="187" t="s">
        <v>1594</v>
      </c>
      <c r="B166" s="184">
        <f t="shared" si="26"/>
        <v>0</v>
      </c>
      <c r="C166" s="194"/>
      <c r="D166" s="194"/>
      <c r="E166" s="194"/>
      <c r="F166" s="194"/>
      <c r="G166" s="194"/>
      <c r="H166" s="194"/>
      <c r="I166" s="194"/>
      <c r="J166" s="194"/>
      <c r="K166" s="201"/>
      <c r="L166" s="194"/>
      <c r="M166" s="194"/>
      <c r="N166" s="194"/>
      <c r="O166" s="194"/>
      <c r="P166" s="201"/>
      <c r="Q166" s="194"/>
      <c r="R166" s="194"/>
      <c r="S166" s="194"/>
      <c r="T166" s="194"/>
      <c r="U166" s="194"/>
      <c r="V166" s="194"/>
      <c r="W166" s="194"/>
    </row>
    <row r="167" spans="1:23">
      <c r="A167" s="187" t="s">
        <v>1595</v>
      </c>
      <c r="B167" s="184">
        <f t="shared" si="26"/>
        <v>0</v>
      </c>
      <c r="C167" s="194"/>
      <c r="D167" s="194"/>
      <c r="E167" s="194"/>
      <c r="F167" s="194"/>
      <c r="G167" s="194"/>
      <c r="H167" s="194"/>
      <c r="I167" s="194"/>
      <c r="J167" s="194"/>
      <c r="K167" s="201"/>
      <c r="L167" s="194"/>
      <c r="M167" s="194"/>
      <c r="N167" s="194"/>
      <c r="O167" s="194"/>
      <c r="P167" s="201"/>
      <c r="Q167" s="194"/>
      <c r="R167" s="194"/>
      <c r="S167" s="194"/>
      <c r="T167" s="194"/>
      <c r="U167" s="194"/>
      <c r="V167" s="194"/>
      <c r="W167" s="194"/>
    </row>
    <row r="168" spans="1:23">
      <c r="A168" s="187" t="s">
        <v>1596</v>
      </c>
      <c r="B168" s="184">
        <f t="shared" si="26"/>
        <v>0</v>
      </c>
      <c r="C168" s="194"/>
      <c r="D168" s="194"/>
      <c r="E168" s="194"/>
      <c r="F168" s="194"/>
      <c r="G168" s="194"/>
      <c r="H168" s="194"/>
      <c r="I168" s="194"/>
      <c r="J168" s="194"/>
      <c r="K168" s="201"/>
      <c r="L168" s="194"/>
      <c r="M168" s="194"/>
      <c r="N168" s="194"/>
      <c r="O168" s="194"/>
      <c r="P168" s="201"/>
      <c r="Q168" s="194"/>
      <c r="R168" s="194"/>
      <c r="S168" s="194"/>
      <c r="T168" s="194"/>
      <c r="U168" s="194"/>
      <c r="V168" s="194"/>
      <c r="W168" s="194"/>
    </row>
    <row r="169" spans="1:23">
      <c r="A169" s="187" t="s">
        <v>1597</v>
      </c>
      <c r="B169" s="184">
        <f t="shared" si="26"/>
        <v>0</v>
      </c>
      <c r="C169" s="194"/>
      <c r="D169" s="194"/>
      <c r="E169" s="194"/>
      <c r="F169" s="194"/>
      <c r="G169" s="194"/>
      <c r="H169" s="194"/>
      <c r="I169" s="194"/>
      <c r="J169" s="194"/>
      <c r="K169" s="201"/>
      <c r="L169" s="194"/>
      <c r="M169" s="194"/>
      <c r="N169" s="194"/>
      <c r="O169" s="194"/>
      <c r="P169" s="201"/>
      <c r="Q169" s="194"/>
      <c r="R169" s="194"/>
      <c r="S169" s="194"/>
      <c r="T169" s="194"/>
      <c r="U169" s="194"/>
      <c r="V169" s="194"/>
      <c r="W169" s="194"/>
    </row>
    <row r="170" spans="1:23">
      <c r="A170" s="187" t="s">
        <v>1598</v>
      </c>
      <c r="B170" s="184">
        <f t="shared" si="26"/>
        <v>0</v>
      </c>
      <c r="C170" s="194"/>
      <c r="D170" s="194"/>
      <c r="E170" s="194"/>
      <c r="F170" s="194"/>
      <c r="G170" s="194"/>
      <c r="H170" s="194"/>
      <c r="I170" s="194"/>
      <c r="J170" s="194"/>
      <c r="K170" s="201"/>
      <c r="L170" s="194"/>
      <c r="M170" s="194"/>
      <c r="N170" s="194"/>
      <c r="O170" s="194"/>
      <c r="P170" s="201"/>
      <c r="Q170" s="194"/>
      <c r="R170" s="194"/>
      <c r="S170" s="194"/>
      <c r="T170" s="194"/>
      <c r="U170" s="194"/>
      <c r="V170" s="194"/>
      <c r="W170" s="194"/>
    </row>
    <row r="171" spans="1:23">
      <c r="A171" s="187" t="s">
        <v>1599</v>
      </c>
      <c r="B171" s="184">
        <f t="shared" si="26"/>
        <v>0</v>
      </c>
      <c r="C171" s="194"/>
      <c r="D171" s="194"/>
      <c r="E171" s="194"/>
      <c r="F171" s="194"/>
      <c r="G171" s="194"/>
      <c r="H171" s="194"/>
      <c r="I171" s="194"/>
      <c r="J171" s="194"/>
      <c r="K171" s="201"/>
      <c r="L171" s="194"/>
      <c r="M171" s="194"/>
      <c r="N171" s="194"/>
      <c r="O171" s="194"/>
      <c r="P171" s="201"/>
      <c r="Q171" s="194"/>
      <c r="R171" s="194"/>
      <c r="S171" s="194"/>
      <c r="T171" s="194"/>
      <c r="U171" s="194"/>
      <c r="V171" s="194"/>
      <c r="W171" s="194"/>
    </row>
    <row r="172" spans="1:23">
      <c r="A172" s="187" t="s">
        <v>1600</v>
      </c>
      <c r="B172" s="184">
        <f t="shared" si="26"/>
        <v>0</v>
      </c>
      <c r="C172" s="194"/>
      <c r="D172" s="194"/>
      <c r="E172" s="194"/>
      <c r="F172" s="194"/>
      <c r="G172" s="194"/>
      <c r="H172" s="194"/>
      <c r="I172" s="194"/>
      <c r="J172" s="194"/>
      <c r="K172" s="201"/>
      <c r="L172" s="194"/>
      <c r="M172" s="194"/>
      <c r="N172" s="194"/>
      <c r="O172" s="194"/>
      <c r="P172" s="201"/>
      <c r="Q172" s="194"/>
      <c r="R172" s="194"/>
      <c r="S172" s="194"/>
      <c r="T172" s="194"/>
      <c r="U172" s="194"/>
      <c r="V172" s="194"/>
      <c r="W172" s="194"/>
    </row>
  </sheetData>
  <autoFilter ref="A5:W172">
    <extLst/>
  </autoFilter>
  <mergeCells count="3">
    <mergeCell ref="B4:W4"/>
    <mergeCell ref="A4:A5"/>
    <mergeCell ref="B2:U3"/>
  </mergeCells>
  <printOptions horizontalCentered="1"/>
  <pageMargins left="0.47244094488189" right="0.47244094488189" top="0.590551181102362" bottom="0.47244094488189" header="0.31496062992126" footer="0.31496062992126"/>
  <pageSetup paperSize="9" scale="85"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E7" sqref="E7"/>
    </sheetView>
  </sheetViews>
  <sheetFormatPr defaultColWidth="9" defaultRowHeight="14.25" outlineLevelCol="7"/>
  <cols>
    <col min="1" max="1" width="35.75" customWidth="1"/>
    <col min="2" max="2" width="12.25" customWidth="1"/>
    <col min="3" max="3" width="10.875" customWidth="1"/>
    <col min="4" max="4" width="12.125" customWidth="1"/>
    <col min="5" max="7" width="14.875" customWidth="1"/>
  </cols>
  <sheetData>
    <row r="1" ht="15.75" spans="1:7">
      <c r="A1" s="1" t="s">
        <v>1759</v>
      </c>
      <c r="B1" s="1"/>
      <c r="C1" s="1"/>
      <c r="D1" s="1"/>
      <c r="E1" s="1"/>
      <c r="F1" s="1"/>
      <c r="G1" s="1"/>
    </row>
    <row r="2" ht="21" spans="1:7">
      <c r="A2" s="43" t="s">
        <v>1760</v>
      </c>
      <c r="B2" s="43"/>
      <c r="C2" s="43"/>
      <c r="D2" s="43"/>
      <c r="E2" s="43"/>
      <c r="F2" s="43"/>
      <c r="G2" s="43"/>
    </row>
    <row r="3" ht="15.75" spans="1:7">
      <c r="A3" s="1"/>
      <c r="B3" s="1"/>
      <c r="C3" s="1"/>
      <c r="D3" s="1"/>
      <c r="E3" s="1"/>
      <c r="F3" s="1"/>
      <c r="G3" s="171" t="s">
        <v>39</v>
      </c>
    </row>
    <row r="4" ht="24.75" customHeight="1" spans="1:7">
      <c r="A4" s="44" t="s">
        <v>1761</v>
      </c>
      <c r="B4" s="44" t="s">
        <v>1762</v>
      </c>
      <c r="C4" s="44"/>
      <c r="D4" s="44" t="s">
        <v>1763</v>
      </c>
      <c r="E4" s="44"/>
      <c r="F4" s="44"/>
      <c r="G4" s="44"/>
    </row>
    <row r="5" ht="36" customHeight="1" spans="1:8">
      <c r="A5" s="44"/>
      <c r="B5" s="44"/>
      <c r="C5" s="44" t="s">
        <v>1764</v>
      </c>
      <c r="D5" s="44" t="s">
        <v>1765</v>
      </c>
      <c r="E5" s="44" t="s">
        <v>1766</v>
      </c>
      <c r="F5" s="44" t="s">
        <v>1767</v>
      </c>
      <c r="G5" s="44" t="s">
        <v>1768</v>
      </c>
      <c r="H5" s="42"/>
    </row>
    <row r="6" ht="41.25" customHeight="1" spans="1:7">
      <c r="A6" s="47" t="s">
        <v>1769</v>
      </c>
      <c r="B6" s="48">
        <f>C6</f>
        <v>142454</v>
      </c>
      <c r="C6" s="48">
        <f>D6+E6+F6+G6</f>
        <v>142454</v>
      </c>
      <c r="D6" s="48">
        <v>142454</v>
      </c>
      <c r="E6" s="44"/>
      <c r="F6" s="44"/>
      <c r="G6" s="44"/>
    </row>
    <row r="7" ht="41.25" customHeight="1" spans="1:7">
      <c r="A7" s="47" t="s">
        <v>1770</v>
      </c>
      <c r="B7" s="48">
        <f t="shared" ref="B7:B11" si="0">C7</f>
        <v>0</v>
      </c>
      <c r="C7" s="48">
        <f t="shared" ref="C7:C11" si="1">D7+E7+F7+G7</f>
        <v>0</v>
      </c>
      <c r="D7" s="48">
        <v>0</v>
      </c>
      <c r="E7" s="44"/>
      <c r="F7" s="44"/>
      <c r="G7" s="44"/>
    </row>
    <row r="8" ht="41.25" customHeight="1" spans="1:7">
      <c r="A8" s="47" t="s">
        <v>1771</v>
      </c>
      <c r="B8" s="48">
        <f t="shared" si="0"/>
        <v>0</v>
      </c>
      <c r="C8" s="48">
        <f t="shared" si="1"/>
        <v>0</v>
      </c>
      <c r="D8" s="48">
        <v>0</v>
      </c>
      <c r="E8" s="44"/>
      <c r="F8" s="44"/>
      <c r="G8" s="44"/>
    </row>
    <row r="9" ht="41.25" customHeight="1" spans="1:7">
      <c r="A9" s="47" t="s">
        <v>1772</v>
      </c>
      <c r="B9" s="48">
        <f t="shared" si="0"/>
        <v>7.9</v>
      </c>
      <c r="C9" s="48">
        <f t="shared" si="1"/>
        <v>7.9</v>
      </c>
      <c r="D9" s="48">
        <v>7.9</v>
      </c>
      <c r="E9" s="44"/>
      <c r="F9" s="44"/>
      <c r="G9" s="44"/>
    </row>
    <row r="10" ht="41.25" customHeight="1" spans="1:7">
      <c r="A10" s="47" t="s">
        <v>1773</v>
      </c>
      <c r="B10" s="48">
        <f t="shared" si="0"/>
        <v>0</v>
      </c>
      <c r="C10" s="48">
        <f t="shared" si="1"/>
        <v>0</v>
      </c>
      <c r="D10" s="48"/>
      <c r="E10" s="44"/>
      <c r="F10" s="44"/>
      <c r="G10" s="44"/>
    </row>
    <row r="11" ht="41.25" customHeight="1" spans="1:7">
      <c r="A11" s="47" t="s">
        <v>1774</v>
      </c>
      <c r="B11" s="48">
        <f t="shared" si="0"/>
        <v>142446</v>
      </c>
      <c r="C11" s="48">
        <f t="shared" si="1"/>
        <v>142446</v>
      </c>
      <c r="D11" s="48">
        <v>142446</v>
      </c>
      <c r="E11" s="44"/>
      <c r="F11" s="44"/>
      <c r="G11" s="44"/>
    </row>
    <row r="12" ht="19.5" customHeight="1" spans="1:1">
      <c r="A12" s="42" t="s">
        <v>1775</v>
      </c>
    </row>
    <row r="13" ht="15.75" spans="1:1">
      <c r="A13" s="145" t="s">
        <v>1776</v>
      </c>
    </row>
    <row r="16" spans="7:7">
      <c r="G16" s="49"/>
    </row>
  </sheetData>
  <mergeCells count="4">
    <mergeCell ref="A2:G2"/>
    <mergeCell ref="D4:G4"/>
    <mergeCell ref="A4:A5"/>
    <mergeCell ref="B4:B5"/>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showGridLines="0" showZeros="0" workbookViewId="0">
      <pane ySplit="4" topLeftCell="A5" activePane="bottomLeft" state="frozen"/>
      <selection/>
      <selection pane="bottomLeft" activeCell="B11" sqref="B11"/>
    </sheetView>
  </sheetViews>
  <sheetFormatPr defaultColWidth="9" defaultRowHeight="15.75" outlineLevelCol="3"/>
  <cols>
    <col min="1" max="1" width="42.625" style="147" customWidth="1"/>
    <col min="2" max="2" width="21.5" style="147" customWidth="1"/>
    <col min="3" max="3" width="14.375" style="147" customWidth="1"/>
    <col min="4" max="4" width="27.625" style="147" customWidth="1"/>
    <col min="5" max="16384" width="9" style="147"/>
  </cols>
  <sheetData>
    <row r="1" ht="14.25" spans="1:1">
      <c r="A1" s="149" t="s">
        <v>1777</v>
      </c>
    </row>
    <row r="2" ht="25.5" customHeight="1" spans="1:4">
      <c r="A2" s="127" t="s">
        <v>1778</v>
      </c>
      <c r="B2" s="127"/>
      <c r="C2" s="127"/>
      <c r="D2" s="127"/>
    </row>
    <row r="3" ht="18" customHeight="1" spans="4:4">
      <c r="D3" s="161" t="s">
        <v>39</v>
      </c>
    </row>
    <row r="4" ht="35.25" customHeight="1" spans="1:4">
      <c r="A4" s="162" t="s">
        <v>73</v>
      </c>
      <c r="B4" s="163" t="s">
        <v>74</v>
      </c>
      <c r="C4" s="162" t="s">
        <v>75</v>
      </c>
      <c r="D4" s="163" t="s">
        <v>76</v>
      </c>
    </row>
    <row r="5" s="160" customFormat="1" ht="20.1" customHeight="1" spans="1:4">
      <c r="A5" s="137" t="s">
        <v>1779</v>
      </c>
      <c r="B5" s="166"/>
      <c r="C5" s="166"/>
      <c r="D5" s="168" t="e">
        <f>C5/B5</f>
        <v>#DIV/0!</v>
      </c>
    </row>
    <row r="6" s="160" customFormat="1" ht="20.1" customHeight="1" spans="1:4">
      <c r="A6" s="137" t="s">
        <v>1780</v>
      </c>
      <c r="B6" s="166"/>
      <c r="C6" s="166"/>
      <c r="D6" s="168" t="e">
        <f t="shared" ref="D6:D21" si="0">C6/B6</f>
        <v>#DIV/0!</v>
      </c>
    </row>
    <row r="7" s="160" customFormat="1" ht="20.1" customHeight="1" spans="1:4">
      <c r="A7" s="137" t="s">
        <v>1781</v>
      </c>
      <c r="B7" s="166"/>
      <c r="C7" s="166"/>
      <c r="D7" s="168" t="e">
        <f t="shared" si="0"/>
        <v>#DIV/0!</v>
      </c>
    </row>
    <row r="8" s="160" customFormat="1" ht="20.1" customHeight="1" spans="1:4">
      <c r="A8" s="169" t="s">
        <v>1782</v>
      </c>
      <c r="B8" s="166"/>
      <c r="C8" s="166"/>
      <c r="D8" s="168" t="e">
        <f t="shared" si="0"/>
        <v>#DIV/0!</v>
      </c>
    </row>
    <row r="9" s="160" customFormat="1" ht="20.1" customHeight="1" spans="1:4">
      <c r="A9" s="137" t="s">
        <v>1783</v>
      </c>
      <c r="B9" s="166"/>
      <c r="C9" s="166"/>
      <c r="D9" s="168" t="e">
        <f t="shared" si="0"/>
        <v>#DIV/0!</v>
      </c>
    </row>
    <row r="10" s="160" customFormat="1" ht="20.1" customHeight="1" spans="1:4">
      <c r="A10" s="137" t="s">
        <v>1784</v>
      </c>
      <c r="B10" s="166"/>
      <c r="C10" s="166"/>
      <c r="D10" s="168" t="e">
        <f t="shared" si="0"/>
        <v>#DIV/0!</v>
      </c>
    </row>
    <row r="11" s="160" customFormat="1" ht="20.1" customHeight="1" spans="1:4">
      <c r="A11" s="137" t="s">
        <v>1785</v>
      </c>
      <c r="B11" s="166">
        <v>243862</v>
      </c>
      <c r="C11" s="166">
        <v>240300</v>
      </c>
      <c r="D11" s="170">
        <f t="shared" si="0"/>
        <v>0.985393378222109</v>
      </c>
    </row>
    <row r="12" s="160" customFormat="1" ht="20.1" customHeight="1" spans="1:4">
      <c r="A12" s="137" t="s">
        <v>1786</v>
      </c>
      <c r="B12" s="166"/>
      <c r="C12" s="166"/>
      <c r="D12" s="170" t="e">
        <f t="shared" si="0"/>
        <v>#DIV/0!</v>
      </c>
    </row>
    <row r="13" s="160" customFormat="1" ht="20.1" customHeight="1" spans="1:4">
      <c r="A13" s="137" t="s">
        <v>1787</v>
      </c>
      <c r="B13" s="166"/>
      <c r="C13" s="166"/>
      <c r="D13" s="170" t="e">
        <f t="shared" si="0"/>
        <v>#DIV/0!</v>
      </c>
    </row>
    <row r="14" s="160" customFormat="1" ht="20.1" customHeight="1" spans="1:4">
      <c r="A14" s="137" t="s">
        <v>1788</v>
      </c>
      <c r="B14" s="166">
        <v>1323</v>
      </c>
      <c r="C14" s="166">
        <v>1310</v>
      </c>
      <c r="D14" s="170">
        <f t="shared" si="0"/>
        <v>0.990173847316704</v>
      </c>
    </row>
    <row r="15" s="160" customFormat="1" ht="20.1" customHeight="1" spans="1:4">
      <c r="A15" s="137" t="s">
        <v>1789</v>
      </c>
      <c r="B15" s="166"/>
      <c r="C15" s="166"/>
      <c r="D15" s="170" t="e">
        <f t="shared" si="0"/>
        <v>#DIV/0!</v>
      </c>
    </row>
    <row r="16" s="160" customFormat="1" ht="20.1" customHeight="1" spans="1:4">
      <c r="A16" s="137" t="s">
        <v>1790</v>
      </c>
      <c r="B16" s="166"/>
      <c r="C16" s="166"/>
      <c r="D16" s="170" t="e">
        <f t="shared" si="0"/>
        <v>#DIV/0!</v>
      </c>
    </row>
    <row r="17" s="160" customFormat="1" ht="20.1" customHeight="1" spans="1:4">
      <c r="A17" s="137" t="s">
        <v>1791</v>
      </c>
      <c r="B17" s="166"/>
      <c r="C17" s="166"/>
      <c r="D17" s="170" t="e">
        <f t="shared" si="0"/>
        <v>#DIV/0!</v>
      </c>
    </row>
    <row r="18" s="160" customFormat="1" ht="20.1" customHeight="1" spans="1:4">
      <c r="A18" s="137" t="s">
        <v>1792</v>
      </c>
      <c r="B18" s="166"/>
      <c r="C18" s="166"/>
      <c r="D18" s="170" t="e">
        <f t="shared" si="0"/>
        <v>#DIV/0!</v>
      </c>
    </row>
    <row r="19" s="160" customFormat="1" ht="20.1" customHeight="1" spans="1:4">
      <c r="A19" s="137" t="s">
        <v>1793</v>
      </c>
      <c r="B19" s="166"/>
      <c r="C19" s="166"/>
      <c r="D19" s="170" t="e">
        <f t="shared" si="0"/>
        <v>#DIV/0!</v>
      </c>
    </row>
    <row r="20" s="160" customFormat="1" ht="20.1" customHeight="1" spans="1:4">
      <c r="A20" s="153" t="s">
        <v>1794</v>
      </c>
      <c r="B20" s="138">
        <v>257</v>
      </c>
      <c r="C20" s="138">
        <v>260</v>
      </c>
      <c r="D20" s="170">
        <f t="shared" si="0"/>
        <v>1.01167315175097</v>
      </c>
    </row>
    <row r="21" s="160" customFormat="1" ht="20.1" customHeight="1" spans="1:4">
      <c r="A21" s="153" t="s">
        <v>1795</v>
      </c>
      <c r="B21" s="138"/>
      <c r="C21" s="138"/>
      <c r="D21" s="170" t="e">
        <f t="shared" si="0"/>
        <v>#DIV/0!</v>
      </c>
    </row>
    <row r="22" ht="20.1" customHeight="1" spans="1:4">
      <c r="A22" s="143"/>
      <c r="B22" s="155"/>
      <c r="C22" s="155"/>
      <c r="D22" s="155"/>
    </row>
    <row r="23" ht="20.1" customHeight="1" spans="1:4">
      <c r="A23" s="143"/>
      <c r="B23" s="155"/>
      <c r="C23" s="155"/>
      <c r="D23" s="155"/>
    </row>
    <row r="24" ht="20.1" customHeight="1" spans="1:4">
      <c r="A24" s="143" t="s">
        <v>70</v>
      </c>
      <c r="B24" s="155">
        <f>SUM(B5:B21)</f>
        <v>245442</v>
      </c>
      <c r="C24" s="155">
        <f>SUM(C5:C21)</f>
        <v>241870</v>
      </c>
      <c r="D24" s="170">
        <f t="shared" ref="D24:D35" si="1">C24/B24</f>
        <v>0.985446663570212</v>
      </c>
    </row>
    <row r="25" ht="20.1" customHeight="1" spans="1:4">
      <c r="A25" s="158" t="s">
        <v>1217</v>
      </c>
      <c r="B25" s="155">
        <f>B26+B29+B30+B32+B33</f>
        <v>81771</v>
      </c>
      <c r="C25" s="155">
        <f>C26+C29+C30+C32+C33</f>
        <v>6435</v>
      </c>
      <c r="D25" s="170">
        <f t="shared" si="1"/>
        <v>0.0786953810030451</v>
      </c>
    </row>
    <row r="26" ht="20.1" customHeight="1" spans="1:4">
      <c r="A26" s="138" t="s">
        <v>1796</v>
      </c>
      <c r="B26" s="155">
        <v>2487</v>
      </c>
      <c r="C26" s="155"/>
      <c r="D26" s="170">
        <f t="shared" si="1"/>
        <v>0</v>
      </c>
    </row>
    <row r="27" ht="20.1" customHeight="1" spans="1:4">
      <c r="A27" s="138" t="s">
        <v>1797</v>
      </c>
      <c r="B27" s="155">
        <v>2487</v>
      </c>
      <c r="C27" s="155"/>
      <c r="D27" s="170">
        <f t="shared" si="1"/>
        <v>0</v>
      </c>
    </row>
    <row r="28" ht="20.1" customHeight="1" spans="1:4">
      <c r="A28" s="138" t="s">
        <v>1798</v>
      </c>
      <c r="B28" s="155"/>
      <c r="C28" s="155"/>
      <c r="D28" s="170" t="e">
        <f t="shared" si="1"/>
        <v>#DIV/0!</v>
      </c>
    </row>
    <row r="29" ht="20.1" customHeight="1" spans="1:4">
      <c r="A29" s="138" t="s">
        <v>1288</v>
      </c>
      <c r="B29" s="155">
        <v>6451</v>
      </c>
      <c r="C29" s="155">
        <v>6435</v>
      </c>
      <c r="D29" s="170">
        <f t="shared" si="1"/>
        <v>0.997519764377616</v>
      </c>
    </row>
    <row r="30" ht="20.1" customHeight="1" spans="1:4">
      <c r="A30" s="138" t="s">
        <v>1289</v>
      </c>
      <c r="B30" s="155"/>
      <c r="C30" s="155"/>
      <c r="D30" s="170" t="e">
        <f t="shared" si="1"/>
        <v>#DIV/0!</v>
      </c>
    </row>
    <row r="31" ht="20.1" customHeight="1" spans="1:4">
      <c r="A31" s="138" t="s">
        <v>1799</v>
      </c>
      <c r="B31" s="155"/>
      <c r="C31" s="155"/>
      <c r="D31" s="170" t="e">
        <f t="shared" si="1"/>
        <v>#DIV/0!</v>
      </c>
    </row>
    <row r="32" ht="20.1" customHeight="1" spans="1:4">
      <c r="A32" s="159" t="s">
        <v>1800</v>
      </c>
      <c r="B32" s="155"/>
      <c r="C32" s="155"/>
      <c r="D32" s="170" t="e">
        <f t="shared" si="1"/>
        <v>#DIV/0!</v>
      </c>
    </row>
    <row r="33" ht="20.1" customHeight="1" spans="1:4">
      <c r="A33" s="159" t="s">
        <v>1801</v>
      </c>
      <c r="B33" s="155">
        <v>72833</v>
      </c>
      <c r="C33" s="155"/>
      <c r="D33" s="170">
        <f t="shared" si="1"/>
        <v>0</v>
      </c>
    </row>
    <row r="34" ht="20.1" customHeight="1" spans="1:4">
      <c r="A34" s="159"/>
      <c r="B34" s="155"/>
      <c r="C34" s="155"/>
      <c r="D34" s="170" t="e">
        <f t="shared" si="1"/>
        <v>#DIV/0!</v>
      </c>
    </row>
    <row r="35" ht="20.1" customHeight="1" spans="1:4">
      <c r="A35" s="143" t="s">
        <v>1304</v>
      </c>
      <c r="B35" s="155">
        <f>B24+B25</f>
        <v>327213</v>
      </c>
      <c r="C35" s="155">
        <f>C24+C25</f>
        <v>248305</v>
      </c>
      <c r="D35" s="170">
        <f t="shared" si="1"/>
        <v>0.758848212020916</v>
      </c>
    </row>
    <row r="36" ht="20.1" customHeight="1"/>
  </sheetData>
  <mergeCells count="1">
    <mergeCell ref="A2:D2"/>
  </mergeCells>
  <printOptions horizontalCentered="1"/>
  <pageMargins left="0.47244094488189" right="0.47244094488189" top="0.393700787401575" bottom="0.275590551181102" header="0.118110236220472" footer="0.118110236220472"/>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5"/>
  <sheetViews>
    <sheetView workbookViewId="0">
      <selection activeCell="B12" sqref="B12"/>
    </sheetView>
  </sheetViews>
  <sheetFormatPr defaultColWidth="9" defaultRowHeight="15.75" outlineLevelCol="3"/>
  <cols>
    <col min="1" max="1" width="57.75" style="147" customWidth="1"/>
    <col min="2" max="2" width="19.125" style="147" customWidth="1"/>
    <col min="3" max="3" width="12.75" style="147" customWidth="1"/>
    <col min="4" max="4" width="28.375" style="147" customWidth="1"/>
    <col min="5" max="16384" width="9" style="147"/>
  </cols>
  <sheetData>
    <row r="1" ht="18.75" customHeight="1" spans="1:4">
      <c r="A1" s="149" t="s">
        <v>1802</v>
      </c>
      <c r="D1" s="161" t="s">
        <v>0</v>
      </c>
    </row>
    <row r="2" ht="25.5" customHeight="1" spans="1:4">
      <c r="A2" s="127" t="s">
        <v>1803</v>
      </c>
      <c r="B2" s="127"/>
      <c r="C2" s="127"/>
      <c r="D2" s="127"/>
    </row>
    <row r="3" ht="18" customHeight="1" spans="4:4">
      <c r="D3" s="161" t="s">
        <v>39</v>
      </c>
    </row>
    <row r="4" ht="35.25" customHeight="1" spans="1:4">
      <c r="A4" s="162" t="s">
        <v>73</v>
      </c>
      <c r="B4" s="163" t="s">
        <v>74</v>
      </c>
      <c r="C4" s="162" t="s">
        <v>75</v>
      </c>
      <c r="D4" s="163" t="s">
        <v>76</v>
      </c>
    </row>
    <row r="5" s="160" customFormat="1" ht="20.1" customHeight="1" spans="1:4">
      <c r="A5" s="137" t="s">
        <v>1804</v>
      </c>
      <c r="B5" s="164">
        <f>SUM(B6:B8)</f>
        <v>13</v>
      </c>
      <c r="C5" s="164">
        <f>SUM(C6:C8)</f>
        <v>0</v>
      </c>
      <c r="D5" s="165">
        <f>C5/B5</f>
        <v>0</v>
      </c>
    </row>
    <row r="6" s="160" customFormat="1" ht="20.1" customHeight="1" spans="1:4">
      <c r="A6" s="139" t="s">
        <v>1805</v>
      </c>
      <c r="B6" s="166">
        <v>13</v>
      </c>
      <c r="C6" s="166"/>
      <c r="D6" s="165">
        <f t="shared" ref="D6:D51" si="0">C6/B6</f>
        <v>0</v>
      </c>
    </row>
    <row r="7" s="160" customFormat="1" ht="20.1" customHeight="1" spans="1:4">
      <c r="A7" s="139" t="s">
        <v>1806</v>
      </c>
      <c r="B7" s="166"/>
      <c r="C7" s="166"/>
      <c r="D7" s="165" t="e">
        <f t="shared" si="0"/>
        <v>#DIV/0!</v>
      </c>
    </row>
    <row r="8" s="160" customFormat="1" ht="20.1" customHeight="1" spans="1:4">
      <c r="A8" s="139" t="s">
        <v>1807</v>
      </c>
      <c r="B8" s="166"/>
      <c r="C8" s="166"/>
      <c r="D8" s="165" t="e">
        <f t="shared" si="0"/>
        <v>#DIV/0!</v>
      </c>
    </row>
    <row r="9" s="160" customFormat="1" ht="20.1" customHeight="1" spans="1:4">
      <c r="A9" s="137" t="s">
        <v>1808</v>
      </c>
      <c r="B9" s="166">
        <f>SUM(B10:B12)</f>
        <v>871</v>
      </c>
      <c r="C9" s="166">
        <f>SUM(C10:C12)</f>
        <v>0</v>
      </c>
      <c r="D9" s="165">
        <f t="shared" si="0"/>
        <v>0</v>
      </c>
    </row>
    <row r="10" s="160" customFormat="1" ht="20.1" customHeight="1" spans="1:4">
      <c r="A10" s="139" t="s">
        <v>1809</v>
      </c>
      <c r="B10" s="166">
        <v>844</v>
      </c>
      <c r="C10" s="166"/>
      <c r="D10" s="165">
        <f t="shared" si="0"/>
        <v>0</v>
      </c>
    </row>
    <row r="11" s="160" customFormat="1" ht="20.1" customHeight="1" spans="1:4">
      <c r="A11" s="139" t="s">
        <v>1810</v>
      </c>
      <c r="B11" s="166">
        <v>27</v>
      </c>
      <c r="C11" s="166"/>
      <c r="D11" s="165">
        <f t="shared" si="0"/>
        <v>0</v>
      </c>
    </row>
    <row r="12" s="160" customFormat="1" ht="20.1" customHeight="1" spans="1:4">
      <c r="A12" s="139" t="s">
        <v>1811</v>
      </c>
      <c r="B12" s="166"/>
      <c r="C12" s="166"/>
      <c r="D12" s="165" t="e">
        <f t="shared" si="0"/>
        <v>#DIV/0!</v>
      </c>
    </row>
    <row r="13" s="160" customFormat="1" ht="20.1" customHeight="1" spans="1:4">
      <c r="A13" s="137" t="s">
        <v>1812</v>
      </c>
      <c r="B13" s="166">
        <f>SUM(B14:B15)</f>
        <v>0</v>
      </c>
      <c r="C13" s="166">
        <f>SUM(C14:C15)</f>
        <v>0</v>
      </c>
      <c r="D13" s="165" t="e">
        <f t="shared" si="0"/>
        <v>#DIV/0!</v>
      </c>
    </row>
    <row r="14" s="160" customFormat="1" ht="20.1" customHeight="1" spans="1:4">
      <c r="A14" s="137" t="s">
        <v>1813</v>
      </c>
      <c r="B14" s="166"/>
      <c r="C14" s="166"/>
      <c r="D14" s="165" t="e">
        <f t="shared" si="0"/>
        <v>#DIV/0!</v>
      </c>
    </row>
    <row r="15" s="160" customFormat="1" ht="20.1" customHeight="1" spans="1:4">
      <c r="A15" s="137" t="s">
        <v>1814</v>
      </c>
      <c r="B15" s="166"/>
      <c r="C15" s="166"/>
      <c r="D15" s="165" t="e">
        <f t="shared" si="0"/>
        <v>#DIV/0!</v>
      </c>
    </row>
    <row r="16" s="160" customFormat="1" ht="20.1" customHeight="1" spans="1:4">
      <c r="A16" s="137" t="s">
        <v>1815</v>
      </c>
      <c r="B16" s="166">
        <f>SUM(B17:B26)</f>
        <v>222621</v>
      </c>
      <c r="C16" s="166">
        <f>SUM(C17:C26)</f>
        <v>217894</v>
      </c>
      <c r="D16" s="165">
        <f t="shared" si="0"/>
        <v>0.978766603330324</v>
      </c>
    </row>
    <row r="17" s="160" customFormat="1" ht="20.1" customHeight="1" spans="1:4">
      <c r="A17" s="137" t="s">
        <v>1816</v>
      </c>
      <c r="B17" s="166">
        <v>221526</v>
      </c>
      <c r="C17" s="166">
        <v>216894</v>
      </c>
      <c r="D17" s="165">
        <f t="shared" si="0"/>
        <v>0.979090490506758</v>
      </c>
    </row>
    <row r="18" s="160" customFormat="1" ht="20.1" customHeight="1" spans="1:4">
      <c r="A18" s="137" t="s">
        <v>1817</v>
      </c>
      <c r="B18" s="137"/>
      <c r="C18" s="166"/>
      <c r="D18" s="165" t="e">
        <f t="shared" si="0"/>
        <v>#DIV/0!</v>
      </c>
    </row>
    <row r="19" s="160" customFormat="1" ht="20.1" customHeight="1" spans="1:4">
      <c r="A19" s="137" t="s">
        <v>1818</v>
      </c>
      <c r="B19" s="166">
        <v>153</v>
      </c>
      <c r="C19" s="166"/>
      <c r="D19" s="165">
        <f t="shared" si="0"/>
        <v>0</v>
      </c>
    </row>
    <row r="20" s="160" customFormat="1" ht="20.1" customHeight="1" spans="1:4">
      <c r="A20" s="137" t="s">
        <v>1819</v>
      </c>
      <c r="B20" s="166">
        <v>942</v>
      </c>
      <c r="C20" s="166">
        <v>1000</v>
      </c>
      <c r="D20" s="165">
        <f t="shared" si="0"/>
        <v>1.06157112526539</v>
      </c>
    </row>
    <row r="21" s="160" customFormat="1" ht="20.1" customHeight="1" spans="1:4">
      <c r="A21" s="137" t="s">
        <v>1820</v>
      </c>
      <c r="B21" s="166"/>
      <c r="C21" s="166"/>
      <c r="D21" s="165" t="e">
        <f t="shared" si="0"/>
        <v>#DIV/0!</v>
      </c>
    </row>
    <row r="22" ht="20.1" customHeight="1" spans="1:4">
      <c r="A22" s="137" t="s">
        <v>1821</v>
      </c>
      <c r="B22" s="138"/>
      <c r="C22" s="138"/>
      <c r="D22" s="165" t="e">
        <f t="shared" si="0"/>
        <v>#DIV/0!</v>
      </c>
    </row>
    <row r="23" ht="20.1" customHeight="1" spans="1:4">
      <c r="A23" s="137" t="s">
        <v>1822</v>
      </c>
      <c r="B23" s="138"/>
      <c r="C23" s="138"/>
      <c r="D23" s="165" t="e">
        <f t="shared" si="0"/>
        <v>#DIV/0!</v>
      </c>
    </row>
    <row r="24" ht="20.1" customHeight="1" spans="1:4">
      <c r="A24" s="137" t="s">
        <v>1823</v>
      </c>
      <c r="B24" s="155"/>
      <c r="C24" s="155"/>
      <c r="D24" s="165" t="e">
        <f t="shared" si="0"/>
        <v>#DIV/0!</v>
      </c>
    </row>
    <row r="25" ht="20.1" customHeight="1" spans="1:4">
      <c r="A25" s="137" t="s">
        <v>1824</v>
      </c>
      <c r="B25" s="155"/>
      <c r="C25" s="155"/>
      <c r="D25" s="165" t="e">
        <f t="shared" si="0"/>
        <v>#DIV/0!</v>
      </c>
    </row>
    <row r="26" ht="20.1" customHeight="1" spans="1:4">
      <c r="A26" s="137" t="s">
        <v>1825</v>
      </c>
      <c r="B26" s="155"/>
      <c r="C26" s="155"/>
      <c r="D26" s="165" t="e">
        <f t="shared" si="0"/>
        <v>#DIV/0!</v>
      </c>
    </row>
    <row r="27" ht="20.1" customHeight="1" spans="1:4">
      <c r="A27" s="137" t="s">
        <v>1826</v>
      </c>
      <c r="B27" s="155">
        <f>SUM(B28:B32)</f>
        <v>22</v>
      </c>
      <c r="C27" s="155">
        <f>SUM(C28:C32)</f>
        <v>0</v>
      </c>
      <c r="D27" s="165">
        <f t="shared" si="0"/>
        <v>0</v>
      </c>
    </row>
    <row r="28" ht="20.1" customHeight="1" spans="1:4">
      <c r="A28" s="137" t="s">
        <v>1827</v>
      </c>
      <c r="B28" s="155">
        <v>22</v>
      </c>
      <c r="C28" s="155"/>
      <c r="D28" s="165">
        <f t="shared" si="0"/>
        <v>0</v>
      </c>
    </row>
    <row r="29" ht="20.1" customHeight="1" spans="1:4">
      <c r="A29" s="91" t="s">
        <v>1828</v>
      </c>
      <c r="B29" s="155"/>
      <c r="C29" s="155"/>
      <c r="D29" s="165" t="e">
        <f t="shared" si="0"/>
        <v>#DIV/0!</v>
      </c>
    </row>
    <row r="30" ht="20.1" customHeight="1" spans="1:4">
      <c r="A30" s="91" t="s">
        <v>1829</v>
      </c>
      <c r="B30" s="155"/>
      <c r="C30" s="155"/>
      <c r="D30" s="165" t="e">
        <f t="shared" si="0"/>
        <v>#DIV/0!</v>
      </c>
    </row>
    <row r="31" ht="20.1" customHeight="1" spans="1:4">
      <c r="A31" s="140" t="s">
        <v>1830</v>
      </c>
      <c r="B31" s="155"/>
      <c r="C31" s="155"/>
      <c r="D31" s="165" t="e">
        <f t="shared" si="0"/>
        <v>#DIV/0!</v>
      </c>
    </row>
    <row r="32" ht="20.1" customHeight="1" spans="1:4">
      <c r="A32" s="140" t="s">
        <v>1831</v>
      </c>
      <c r="B32" s="155"/>
      <c r="C32" s="155"/>
      <c r="D32" s="165" t="e">
        <f t="shared" si="0"/>
        <v>#DIV/0!</v>
      </c>
    </row>
    <row r="33" ht="20.1" customHeight="1" spans="1:4">
      <c r="A33" s="141" t="s">
        <v>1832</v>
      </c>
      <c r="B33" s="155">
        <f>SUM(B34:B43)</f>
        <v>0</v>
      </c>
      <c r="C33" s="155">
        <f>SUM(C34:C43)</f>
        <v>0</v>
      </c>
      <c r="D33" s="165" t="e">
        <f t="shared" si="0"/>
        <v>#DIV/0!</v>
      </c>
    </row>
    <row r="34" ht="20.1" customHeight="1" spans="1:4">
      <c r="A34" s="91" t="s">
        <v>1833</v>
      </c>
      <c r="B34" s="155"/>
      <c r="C34" s="155"/>
      <c r="D34" s="165" t="e">
        <f t="shared" si="0"/>
        <v>#DIV/0!</v>
      </c>
    </row>
    <row r="35" ht="20.1" customHeight="1" spans="1:4">
      <c r="A35" s="91" t="s">
        <v>1834</v>
      </c>
      <c r="B35" s="155"/>
      <c r="C35" s="155"/>
      <c r="D35" s="165" t="e">
        <f t="shared" si="0"/>
        <v>#DIV/0!</v>
      </c>
    </row>
    <row r="36" ht="20.1" customHeight="1" spans="1:4">
      <c r="A36" s="91" t="s">
        <v>1835</v>
      </c>
      <c r="B36" s="155"/>
      <c r="C36" s="155"/>
      <c r="D36" s="165" t="e">
        <f t="shared" si="0"/>
        <v>#DIV/0!</v>
      </c>
    </row>
    <row r="37" s="146" customFormat="1" ht="20.1" customHeight="1" spans="1:4">
      <c r="A37" s="91" t="s">
        <v>1836</v>
      </c>
      <c r="B37" s="155"/>
      <c r="C37" s="155"/>
      <c r="D37" s="165" t="e">
        <f t="shared" si="0"/>
        <v>#DIV/0!</v>
      </c>
    </row>
    <row r="38" ht="20.1" customHeight="1" spans="1:4">
      <c r="A38" s="91" t="s">
        <v>1837</v>
      </c>
      <c r="B38" s="155"/>
      <c r="C38" s="155"/>
      <c r="D38" s="165" t="e">
        <f t="shared" si="0"/>
        <v>#DIV/0!</v>
      </c>
    </row>
    <row r="39" ht="20.1" customHeight="1" spans="1:4">
      <c r="A39" s="91" t="s">
        <v>1838</v>
      </c>
      <c r="B39" s="155"/>
      <c r="C39" s="155"/>
      <c r="D39" s="165" t="e">
        <f t="shared" si="0"/>
        <v>#DIV/0!</v>
      </c>
    </row>
    <row r="40" ht="20.1" customHeight="1" spans="1:4">
      <c r="A40" s="91" t="s">
        <v>1839</v>
      </c>
      <c r="B40" s="155"/>
      <c r="C40" s="155"/>
      <c r="D40" s="165" t="e">
        <f t="shared" si="0"/>
        <v>#DIV/0!</v>
      </c>
    </row>
    <row r="41" ht="20.1" customHeight="1" spans="1:4">
      <c r="A41" s="91" t="s">
        <v>1840</v>
      </c>
      <c r="B41" s="155"/>
      <c r="C41" s="155"/>
      <c r="D41" s="165" t="e">
        <f t="shared" si="0"/>
        <v>#DIV/0!</v>
      </c>
    </row>
    <row r="42" ht="20.1" customHeight="1" spans="1:4">
      <c r="A42" s="91" t="s">
        <v>1841</v>
      </c>
      <c r="B42" s="155"/>
      <c r="C42" s="155"/>
      <c r="D42" s="165" t="e">
        <f t="shared" si="0"/>
        <v>#DIV/0!</v>
      </c>
    </row>
    <row r="43" ht="20.1" customHeight="1" spans="1:4">
      <c r="A43" s="91" t="s">
        <v>1842</v>
      </c>
      <c r="B43" s="155"/>
      <c r="C43" s="155"/>
      <c r="D43" s="165" t="e">
        <f t="shared" si="0"/>
        <v>#DIV/0!</v>
      </c>
    </row>
    <row r="44" ht="20.1" customHeight="1" spans="1:4">
      <c r="A44" s="141" t="s">
        <v>1843</v>
      </c>
      <c r="B44" s="155">
        <f>B45</f>
        <v>0</v>
      </c>
      <c r="C44" s="155">
        <f>C45</f>
        <v>0</v>
      </c>
      <c r="D44" s="165" t="e">
        <f t="shared" si="0"/>
        <v>#DIV/0!</v>
      </c>
    </row>
    <row r="45" ht="20.1" customHeight="1" spans="1:4">
      <c r="A45" s="91" t="s">
        <v>1844</v>
      </c>
      <c r="B45" s="155"/>
      <c r="C45" s="155"/>
      <c r="D45" s="165" t="e">
        <f t="shared" si="0"/>
        <v>#DIV/0!</v>
      </c>
    </row>
    <row r="46" ht="20.1" customHeight="1" spans="1:4">
      <c r="A46" s="141" t="s">
        <v>1845</v>
      </c>
      <c r="B46" s="155">
        <f>SUM(B47:B49)</f>
        <v>801</v>
      </c>
      <c r="C46" s="155">
        <f>SUM(C47:C49)</f>
        <v>260</v>
      </c>
      <c r="D46" s="165">
        <f t="shared" si="0"/>
        <v>0.324594257178527</v>
      </c>
    </row>
    <row r="47" ht="20.1" customHeight="1" spans="1:4">
      <c r="A47" s="91" t="s">
        <v>1846</v>
      </c>
      <c r="B47" s="155">
        <v>193</v>
      </c>
      <c r="C47" s="155">
        <v>260</v>
      </c>
      <c r="D47" s="165">
        <f t="shared" si="0"/>
        <v>1.34715025906736</v>
      </c>
    </row>
    <row r="48" ht="20.1" customHeight="1" spans="1:4">
      <c r="A48" s="91" t="s">
        <v>1847</v>
      </c>
      <c r="B48" s="155">
        <v>71</v>
      </c>
      <c r="C48" s="155"/>
      <c r="D48" s="165">
        <f t="shared" si="0"/>
        <v>0</v>
      </c>
    </row>
    <row r="49" ht="20.1" customHeight="1" spans="1:4">
      <c r="A49" s="91" t="s">
        <v>1848</v>
      </c>
      <c r="B49" s="167">
        <v>537</v>
      </c>
      <c r="C49" s="155"/>
      <c r="D49" s="165">
        <f t="shared" si="0"/>
        <v>0</v>
      </c>
    </row>
    <row r="50" ht="20.1" customHeight="1" spans="1:4">
      <c r="A50" s="141" t="s">
        <v>1849</v>
      </c>
      <c r="B50" s="155"/>
      <c r="C50" s="155"/>
      <c r="D50" s="165" t="e">
        <f t="shared" si="0"/>
        <v>#DIV/0!</v>
      </c>
    </row>
    <row r="51" ht="20.1" customHeight="1" spans="1:4">
      <c r="A51" s="141" t="s">
        <v>1850</v>
      </c>
      <c r="B51" s="155"/>
      <c r="C51" s="155"/>
      <c r="D51" s="165" t="e">
        <f t="shared" si="0"/>
        <v>#DIV/0!</v>
      </c>
    </row>
    <row r="52" ht="20.1" customHeight="1" spans="1:4">
      <c r="A52" s="141"/>
      <c r="B52" s="141"/>
      <c r="C52" s="155"/>
      <c r="D52" s="155"/>
    </row>
    <row r="53" ht="20.1" customHeight="1" spans="1:4">
      <c r="A53" s="143" t="s">
        <v>1136</v>
      </c>
      <c r="B53" s="155">
        <f>SUM(B5,B9,B13,B16,B27,B33,B44,B46,B50,B51)</f>
        <v>224328</v>
      </c>
      <c r="C53" s="155">
        <f>SUM(C5,C9,C13,C16,C27,C33,C44,C46,C50,C51)</f>
        <v>218154</v>
      </c>
      <c r="D53" s="165">
        <f t="shared" ref="D53:D64" si="1">C53/B53</f>
        <v>0.972477800363753</v>
      </c>
    </row>
    <row r="54" ht="20.1" customHeight="1" spans="1:4">
      <c r="A54" s="158" t="s">
        <v>1218</v>
      </c>
      <c r="B54" s="155">
        <f>B55+B58+B59+B60+B61</f>
        <v>102885</v>
      </c>
      <c r="C54" s="155">
        <f>C55+C58+C59+C60+C61</f>
        <v>30151</v>
      </c>
      <c r="D54" s="165">
        <f t="shared" si="1"/>
        <v>0.293055353064101</v>
      </c>
    </row>
    <row r="55" ht="20.1" customHeight="1" spans="1:4">
      <c r="A55" s="138" t="s">
        <v>1851</v>
      </c>
      <c r="B55" s="155">
        <f>B56+B57</f>
        <v>0</v>
      </c>
      <c r="C55" s="155">
        <f>C56+C57</f>
        <v>0</v>
      </c>
      <c r="D55" s="165" t="e">
        <f t="shared" si="1"/>
        <v>#DIV/0!</v>
      </c>
    </row>
    <row r="56" ht="20.1" customHeight="1" spans="1:4">
      <c r="A56" s="138" t="s">
        <v>1852</v>
      </c>
      <c r="B56" s="155"/>
      <c r="C56" s="155"/>
      <c r="D56" s="165" t="e">
        <f t="shared" si="1"/>
        <v>#DIV/0!</v>
      </c>
    </row>
    <row r="57" ht="20.1" customHeight="1" spans="1:4">
      <c r="A57" s="138" t="s">
        <v>1853</v>
      </c>
      <c r="B57" s="155"/>
      <c r="C57" s="155"/>
      <c r="D57" s="165" t="e">
        <f t="shared" si="1"/>
        <v>#DIV/0!</v>
      </c>
    </row>
    <row r="58" ht="20.1" customHeight="1" spans="1:4">
      <c r="A58" s="138" t="s">
        <v>1854</v>
      </c>
      <c r="B58" s="155">
        <v>34317</v>
      </c>
      <c r="C58" s="155">
        <v>24190</v>
      </c>
      <c r="D58" s="165">
        <f t="shared" si="1"/>
        <v>0.704898446833931</v>
      </c>
    </row>
    <row r="59" ht="20.1" customHeight="1" spans="1:4">
      <c r="A59" s="138" t="s">
        <v>1855</v>
      </c>
      <c r="B59" s="155">
        <v>6435</v>
      </c>
      <c r="C59" s="155"/>
      <c r="D59" s="165">
        <f t="shared" si="1"/>
        <v>0</v>
      </c>
    </row>
    <row r="60" ht="20.1" customHeight="1" spans="1:4">
      <c r="A60" s="159" t="s">
        <v>1856</v>
      </c>
      <c r="B60" s="155">
        <v>62133</v>
      </c>
      <c r="C60" s="155">
        <v>5961</v>
      </c>
      <c r="D60" s="165">
        <f t="shared" si="1"/>
        <v>0.0959393558978321</v>
      </c>
    </row>
    <row r="61" ht="20.1" customHeight="1" spans="1:4">
      <c r="A61" s="159" t="s">
        <v>1857</v>
      </c>
      <c r="B61" s="155"/>
      <c r="C61" s="155"/>
      <c r="D61" s="165" t="e">
        <f t="shared" si="1"/>
        <v>#DIV/0!</v>
      </c>
    </row>
    <row r="62" ht="20.1" customHeight="1" spans="1:4">
      <c r="A62" s="159"/>
      <c r="B62" s="155"/>
      <c r="C62" s="155"/>
      <c r="D62" s="165"/>
    </row>
    <row r="63" ht="20.1" customHeight="1" spans="1:4">
      <c r="A63" s="159"/>
      <c r="B63" s="155"/>
      <c r="C63" s="155"/>
      <c r="D63" s="165"/>
    </row>
    <row r="64" ht="20.1" customHeight="1" spans="1:4">
      <c r="A64" s="143" t="s">
        <v>1305</v>
      </c>
      <c r="B64" s="155">
        <f>B53+B54</f>
        <v>327213</v>
      </c>
      <c r="C64" s="155">
        <f>C53+C54</f>
        <v>248305</v>
      </c>
      <c r="D64" s="165">
        <f t="shared" si="1"/>
        <v>0.758848212020916</v>
      </c>
    </row>
    <row r="65" ht="20.1" customHeight="1"/>
  </sheetData>
  <mergeCells count="1">
    <mergeCell ref="A2:D2"/>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4"/>
  <sheetViews>
    <sheetView showGridLines="0" showZeros="0" zoomScale="90" zoomScaleNormal="90" workbookViewId="0">
      <pane ySplit="5" topLeftCell="A6" activePane="bottomLeft" state="frozen"/>
      <selection/>
      <selection pane="bottomLeft" activeCell="D26" sqref="D26"/>
    </sheetView>
  </sheetViews>
  <sheetFormatPr defaultColWidth="9" defaultRowHeight="15.75" outlineLevelCol="3"/>
  <cols>
    <col min="1" max="1" width="51" style="147" customWidth="1"/>
    <col min="2" max="2" width="13.75" style="148" customWidth="1"/>
    <col min="3" max="3" width="62.25" style="147" customWidth="1"/>
    <col min="4" max="4" width="15.625" style="148" customWidth="1"/>
    <col min="5" max="16384" width="9" style="147"/>
  </cols>
  <sheetData>
    <row r="1" ht="14.25" spans="1:1">
      <c r="A1" s="149" t="s">
        <v>1858</v>
      </c>
    </row>
    <row r="2" ht="34.5" customHeight="1" spans="1:4">
      <c r="A2" s="127" t="s">
        <v>1859</v>
      </c>
      <c r="B2" s="127"/>
      <c r="C2" s="127"/>
      <c r="D2" s="127"/>
    </row>
    <row r="3" ht="22.5" customHeight="1" spans="4:4">
      <c r="D3" s="148" t="s">
        <v>39</v>
      </c>
    </row>
    <row r="4" ht="31.5" customHeight="1" spans="1:4">
      <c r="A4" s="150" t="s">
        <v>1860</v>
      </c>
      <c r="B4" s="151"/>
      <c r="C4" s="150" t="s">
        <v>1861</v>
      </c>
      <c r="D4" s="151"/>
    </row>
    <row r="5" ht="19.5" customHeight="1" spans="1:4">
      <c r="A5" s="152" t="s">
        <v>1862</v>
      </c>
      <c r="B5" s="152" t="s">
        <v>42</v>
      </c>
      <c r="C5" s="152" t="s">
        <v>1862</v>
      </c>
      <c r="D5" s="152" t="s">
        <v>42</v>
      </c>
    </row>
    <row r="6" ht="20.1" customHeight="1" spans="1:4">
      <c r="A6" s="153" t="s">
        <v>1779</v>
      </c>
      <c r="B6" s="154"/>
      <c r="C6" s="153" t="s">
        <v>1804</v>
      </c>
      <c r="D6" s="152">
        <f>D7+D13+D19</f>
        <v>0</v>
      </c>
    </row>
    <row r="7" ht="20.1" customHeight="1" spans="1:4">
      <c r="A7" s="153" t="s">
        <v>1780</v>
      </c>
      <c r="B7" s="154"/>
      <c r="C7" s="139" t="s">
        <v>1805</v>
      </c>
      <c r="D7" s="154">
        <f>SUM(D8:D12)</f>
        <v>0</v>
      </c>
    </row>
    <row r="8" ht="20.1" customHeight="1" spans="1:4">
      <c r="A8" s="153" t="s">
        <v>1781</v>
      </c>
      <c r="B8" s="154"/>
      <c r="C8" s="141" t="s">
        <v>1863</v>
      </c>
      <c r="D8" s="154"/>
    </row>
    <row r="9" ht="20.1" customHeight="1" spans="1:4">
      <c r="A9" s="153" t="s">
        <v>1864</v>
      </c>
      <c r="B9" s="154"/>
      <c r="C9" s="141" t="s">
        <v>1865</v>
      </c>
      <c r="D9" s="154"/>
    </row>
    <row r="10" ht="20.1" customHeight="1" spans="1:4">
      <c r="A10" s="153" t="s">
        <v>1783</v>
      </c>
      <c r="B10" s="154"/>
      <c r="C10" s="141" t="s">
        <v>1866</v>
      </c>
      <c r="D10" s="154"/>
    </row>
    <row r="11" ht="20.1" customHeight="1" spans="1:4">
      <c r="A11" s="153" t="s">
        <v>1784</v>
      </c>
      <c r="B11" s="154"/>
      <c r="C11" s="141" t="s">
        <v>1867</v>
      </c>
      <c r="D11" s="154"/>
    </row>
    <row r="12" ht="20.1" customHeight="1" spans="1:4">
      <c r="A12" s="153" t="s">
        <v>1785</v>
      </c>
      <c r="B12" s="154">
        <f>SUM(B13:B17)</f>
        <v>240300</v>
      </c>
      <c r="C12" s="141" t="s">
        <v>1868</v>
      </c>
      <c r="D12" s="154"/>
    </row>
    <row r="13" ht="20.1" customHeight="1" spans="1:4">
      <c r="A13" s="92" t="s">
        <v>1869</v>
      </c>
      <c r="B13" s="154">
        <v>240300</v>
      </c>
      <c r="C13" s="139" t="s">
        <v>1806</v>
      </c>
      <c r="D13" s="154">
        <f>SUM(D14:D18)</f>
        <v>0</v>
      </c>
    </row>
    <row r="14" ht="20.1" customHeight="1" spans="1:4">
      <c r="A14" s="92" t="s">
        <v>1870</v>
      </c>
      <c r="B14" s="154"/>
      <c r="C14" s="139" t="s">
        <v>1871</v>
      </c>
      <c r="D14" s="154"/>
    </row>
    <row r="15" ht="20.1" customHeight="1" spans="1:4">
      <c r="A15" s="92" t="s">
        <v>1872</v>
      </c>
      <c r="B15" s="154"/>
      <c r="C15" s="139" t="s">
        <v>1873</v>
      </c>
      <c r="D15" s="154"/>
    </row>
    <row r="16" ht="20.1" customHeight="1" spans="1:4">
      <c r="A16" s="92" t="s">
        <v>1874</v>
      </c>
      <c r="B16" s="154"/>
      <c r="C16" s="139" t="s">
        <v>1875</v>
      </c>
      <c r="D16" s="154"/>
    </row>
    <row r="17" ht="20.1" customHeight="1" spans="1:4">
      <c r="A17" s="92" t="s">
        <v>1876</v>
      </c>
      <c r="B17" s="154"/>
      <c r="C17" s="139" t="s">
        <v>1877</v>
      </c>
      <c r="D17" s="154"/>
    </row>
    <row r="18" ht="20.1" customHeight="1" spans="1:4">
      <c r="A18" s="153" t="s">
        <v>1786</v>
      </c>
      <c r="B18" s="154"/>
      <c r="C18" s="139" t="s">
        <v>1878</v>
      </c>
      <c r="D18" s="154"/>
    </row>
    <row r="19" ht="20.1" customHeight="1" spans="1:4">
      <c r="A19" s="153" t="s">
        <v>1787</v>
      </c>
      <c r="B19" s="154">
        <f>SUM(B20:B21)</f>
        <v>0</v>
      </c>
      <c r="C19" s="139" t="s">
        <v>1807</v>
      </c>
      <c r="D19" s="154">
        <f>SUM(D20:D21)</f>
        <v>0</v>
      </c>
    </row>
    <row r="20" ht="20.1" customHeight="1" spans="1:4">
      <c r="A20" s="92" t="s">
        <v>1879</v>
      </c>
      <c r="B20" s="154"/>
      <c r="C20" s="140" t="s">
        <v>1880</v>
      </c>
      <c r="D20" s="154"/>
    </row>
    <row r="21" ht="20.1" customHeight="1" spans="1:4">
      <c r="A21" s="92" t="s">
        <v>1881</v>
      </c>
      <c r="B21" s="154"/>
      <c r="C21" s="140" t="s">
        <v>1882</v>
      </c>
      <c r="D21" s="154"/>
    </row>
    <row r="22" ht="20.1" customHeight="1" spans="1:4">
      <c r="A22" s="153" t="s">
        <v>1788</v>
      </c>
      <c r="B22" s="154">
        <v>1310</v>
      </c>
      <c r="C22" s="153" t="s">
        <v>1808</v>
      </c>
      <c r="D22" s="154">
        <f>D23+D27+D31</f>
        <v>0</v>
      </c>
    </row>
    <row r="23" ht="20.1" customHeight="1" spans="1:4">
      <c r="A23" s="153" t="s">
        <v>1789</v>
      </c>
      <c r="B23" s="154"/>
      <c r="C23" s="141" t="s">
        <v>1809</v>
      </c>
      <c r="D23" s="154">
        <f>SUM(D24:D26)</f>
        <v>0</v>
      </c>
    </row>
    <row r="24" ht="20.1" customHeight="1" spans="1:4">
      <c r="A24" s="153" t="s">
        <v>1790</v>
      </c>
      <c r="B24" s="154"/>
      <c r="C24" s="141" t="s">
        <v>1883</v>
      </c>
      <c r="D24" s="154"/>
    </row>
    <row r="25" ht="20.1" customHeight="1" spans="1:4">
      <c r="A25" s="153" t="s">
        <v>1791</v>
      </c>
      <c r="B25" s="154"/>
      <c r="C25" s="141" t="s">
        <v>1884</v>
      </c>
      <c r="D25" s="154"/>
    </row>
    <row r="26" ht="20.1" customHeight="1" spans="1:4">
      <c r="A26" s="153" t="s">
        <v>1792</v>
      </c>
      <c r="B26" s="154"/>
      <c r="C26" s="141" t="s">
        <v>1885</v>
      </c>
      <c r="D26" s="154"/>
    </row>
    <row r="27" ht="20.1" customHeight="1" spans="1:4">
      <c r="A27" s="153" t="s">
        <v>1793</v>
      </c>
      <c r="B27" s="154">
        <f>SUM(B28:B32)</f>
        <v>0</v>
      </c>
      <c r="C27" s="141" t="s">
        <v>1810</v>
      </c>
      <c r="D27" s="154">
        <f>SUM(D28:D30)</f>
        <v>0</v>
      </c>
    </row>
    <row r="28" ht="20.1" customHeight="1" spans="1:4">
      <c r="A28" s="138" t="s">
        <v>1886</v>
      </c>
      <c r="B28" s="154"/>
      <c r="C28" s="141" t="s">
        <v>1883</v>
      </c>
      <c r="D28" s="154"/>
    </row>
    <row r="29" ht="20.1" customHeight="1" spans="1:4">
      <c r="A29" s="138" t="s">
        <v>1887</v>
      </c>
      <c r="B29" s="154"/>
      <c r="C29" s="141" t="s">
        <v>1884</v>
      </c>
      <c r="D29" s="154"/>
    </row>
    <row r="30" ht="20.1" customHeight="1" spans="1:4">
      <c r="A30" s="138" t="s">
        <v>1888</v>
      </c>
      <c r="B30" s="154"/>
      <c r="C30" s="91" t="s">
        <v>1889</v>
      </c>
      <c r="D30" s="154"/>
    </row>
    <row r="31" ht="20.1" customHeight="1" spans="1:4">
      <c r="A31" s="138" t="s">
        <v>1890</v>
      </c>
      <c r="B31" s="154"/>
      <c r="C31" s="139" t="s">
        <v>1811</v>
      </c>
      <c r="D31" s="154">
        <f>SUM(D32:D33)</f>
        <v>0</v>
      </c>
    </row>
    <row r="32" ht="20.1" customHeight="1" spans="1:4">
      <c r="A32" s="138" t="s">
        <v>1891</v>
      </c>
      <c r="B32" s="154"/>
      <c r="C32" s="140" t="s">
        <v>1884</v>
      </c>
      <c r="D32" s="154"/>
    </row>
    <row r="33" ht="20.1" customHeight="1" spans="1:4">
      <c r="A33" s="153" t="s">
        <v>1794</v>
      </c>
      <c r="B33" s="154">
        <v>260</v>
      </c>
      <c r="C33" s="140" t="s">
        <v>1892</v>
      </c>
      <c r="D33" s="154"/>
    </row>
    <row r="34" ht="20.1" customHeight="1" spans="1:4">
      <c r="A34" s="138" t="s">
        <v>1795</v>
      </c>
      <c r="B34" s="154"/>
      <c r="C34" s="153" t="s">
        <v>1812</v>
      </c>
      <c r="D34" s="154">
        <f>D35+D40</f>
        <v>0</v>
      </c>
    </row>
    <row r="35" ht="20.1" customHeight="1" spans="1:4">
      <c r="A35" s="155"/>
      <c r="B35" s="154"/>
      <c r="C35" s="153" t="s">
        <v>1813</v>
      </c>
      <c r="D35" s="154">
        <f>SUM(D36:D39)</f>
        <v>0</v>
      </c>
    </row>
    <row r="36" ht="20.1" customHeight="1" spans="1:4">
      <c r="A36" s="155"/>
      <c r="B36" s="154"/>
      <c r="C36" s="153" t="s">
        <v>1893</v>
      </c>
      <c r="D36" s="154"/>
    </row>
    <row r="37" ht="20.1" customHeight="1" spans="1:4">
      <c r="A37" s="155"/>
      <c r="B37" s="154"/>
      <c r="C37" s="153" t="s">
        <v>1894</v>
      </c>
      <c r="D37" s="154"/>
    </row>
    <row r="38" ht="20.1" customHeight="1" spans="1:4">
      <c r="A38" s="155"/>
      <c r="B38" s="154"/>
      <c r="C38" s="153" t="s">
        <v>1895</v>
      </c>
      <c r="D38" s="154"/>
    </row>
    <row r="39" ht="20.1" customHeight="1" spans="1:4">
      <c r="A39" s="155"/>
      <c r="B39" s="154"/>
      <c r="C39" s="153" t="s">
        <v>1896</v>
      </c>
      <c r="D39" s="154"/>
    </row>
    <row r="40" ht="20.1" customHeight="1" spans="1:4">
      <c r="A40" s="138"/>
      <c r="B40" s="154"/>
      <c r="C40" s="153" t="s">
        <v>1814</v>
      </c>
      <c r="D40" s="154">
        <f>SUM(D41:D44)</f>
        <v>0</v>
      </c>
    </row>
    <row r="41" ht="20.1" customHeight="1" spans="1:4">
      <c r="A41" s="138"/>
      <c r="B41" s="154"/>
      <c r="C41" s="153" t="s">
        <v>1897</v>
      </c>
      <c r="D41" s="154"/>
    </row>
    <row r="42" ht="20.1" customHeight="1" spans="1:4">
      <c r="A42" s="138"/>
      <c r="B42" s="154"/>
      <c r="C42" s="153" t="s">
        <v>1898</v>
      </c>
      <c r="D42" s="154"/>
    </row>
    <row r="43" ht="20.1" customHeight="1" spans="1:4">
      <c r="A43" s="141"/>
      <c r="B43" s="154"/>
      <c r="C43" s="153" t="s">
        <v>1899</v>
      </c>
      <c r="D43" s="154"/>
    </row>
    <row r="44" ht="20.1" customHeight="1" spans="1:4">
      <c r="A44" s="141"/>
      <c r="B44" s="154"/>
      <c r="C44" s="153" t="s">
        <v>1900</v>
      </c>
      <c r="D44" s="154"/>
    </row>
    <row r="45" ht="20.1" customHeight="1" spans="1:4">
      <c r="A45" s="141"/>
      <c r="B45" s="154"/>
      <c r="C45" s="153" t="s">
        <v>1815</v>
      </c>
      <c r="D45" s="154">
        <f>D46+D59+D63+D64+D70+D74+D78+D82+D88+D91</f>
        <v>217894</v>
      </c>
    </row>
    <row r="46" s="146" customFormat="1" ht="20.1" customHeight="1" spans="1:4">
      <c r="A46" s="141"/>
      <c r="B46" s="154"/>
      <c r="C46" s="153" t="s">
        <v>1816</v>
      </c>
      <c r="D46" s="154">
        <v>216894</v>
      </c>
    </row>
    <row r="47" ht="20.1" customHeight="1" spans="1:4">
      <c r="A47" s="141"/>
      <c r="B47" s="154"/>
      <c r="C47" s="91" t="s">
        <v>1901</v>
      </c>
      <c r="D47" s="154"/>
    </row>
    <row r="48" ht="20.1" customHeight="1" spans="1:4">
      <c r="A48" s="141"/>
      <c r="B48" s="154"/>
      <c r="C48" s="91" t="s">
        <v>1902</v>
      </c>
      <c r="D48" s="154"/>
    </row>
    <row r="49" ht="20.1" customHeight="1" spans="1:4">
      <c r="A49" s="141"/>
      <c r="B49" s="154"/>
      <c r="C49" s="91" t="s">
        <v>1903</v>
      </c>
      <c r="D49" s="154"/>
    </row>
    <row r="50" ht="20.1" customHeight="1" spans="1:4">
      <c r="A50" s="141"/>
      <c r="B50" s="154"/>
      <c r="C50" s="91" t="s">
        <v>1904</v>
      </c>
      <c r="D50" s="154"/>
    </row>
    <row r="51" ht="20.1" customHeight="1" spans="1:4">
      <c r="A51" s="141"/>
      <c r="B51" s="154"/>
      <c r="C51" s="91" t="s">
        <v>1905</v>
      </c>
      <c r="D51" s="154"/>
    </row>
    <row r="52" ht="20.1" customHeight="1" spans="1:4">
      <c r="A52" s="141"/>
      <c r="B52" s="154"/>
      <c r="C52" s="91" t="s">
        <v>1906</v>
      </c>
      <c r="D52" s="154"/>
    </row>
    <row r="53" ht="20.1" customHeight="1" spans="1:4">
      <c r="A53" s="141"/>
      <c r="B53" s="154"/>
      <c r="C53" s="91" t="s">
        <v>1907</v>
      </c>
      <c r="D53" s="154"/>
    </row>
    <row r="54" ht="20.1" customHeight="1" spans="1:4">
      <c r="A54" s="141"/>
      <c r="B54" s="154"/>
      <c r="C54" s="91" t="s">
        <v>1908</v>
      </c>
      <c r="D54" s="154"/>
    </row>
    <row r="55" ht="20.1" customHeight="1" spans="1:4">
      <c r="A55" s="153"/>
      <c r="B55" s="154"/>
      <c r="C55" s="91" t="s">
        <v>1909</v>
      </c>
      <c r="D55" s="154"/>
    </row>
    <row r="56" ht="20.1" customHeight="1" spans="1:4">
      <c r="A56" s="153"/>
      <c r="B56" s="154"/>
      <c r="C56" s="91" t="s">
        <v>1910</v>
      </c>
      <c r="D56" s="154"/>
    </row>
    <row r="57" ht="20.1" customHeight="1" spans="1:4">
      <c r="A57" s="153"/>
      <c r="B57" s="154"/>
      <c r="C57" s="91" t="s">
        <v>1025</v>
      </c>
      <c r="D57" s="154"/>
    </row>
    <row r="58" ht="20.1" customHeight="1" spans="1:4">
      <c r="A58" s="153"/>
      <c r="B58" s="154"/>
      <c r="C58" s="91" t="s">
        <v>1911</v>
      </c>
      <c r="D58" s="154"/>
    </row>
    <row r="59" ht="20.1" customHeight="1" spans="1:4">
      <c r="A59" s="153"/>
      <c r="B59" s="154"/>
      <c r="C59" s="153" t="s">
        <v>1817</v>
      </c>
      <c r="D59" s="154">
        <f>SUM(D60:D62)</f>
        <v>0</v>
      </c>
    </row>
    <row r="60" ht="20.1" customHeight="1" spans="1:4">
      <c r="A60" s="153"/>
      <c r="B60" s="154"/>
      <c r="C60" s="91" t="s">
        <v>1901</v>
      </c>
      <c r="D60" s="154"/>
    </row>
    <row r="61" ht="20.1" customHeight="1" spans="1:4">
      <c r="A61" s="153"/>
      <c r="B61" s="154"/>
      <c r="C61" s="91" t="s">
        <v>1902</v>
      </c>
      <c r="D61" s="154"/>
    </row>
    <row r="62" ht="20.1" customHeight="1" spans="1:4">
      <c r="A62" s="153"/>
      <c r="B62" s="154"/>
      <c r="C62" s="91" t="s">
        <v>1912</v>
      </c>
      <c r="D62" s="154"/>
    </row>
    <row r="63" ht="20.1" customHeight="1" spans="1:4">
      <c r="A63" s="153"/>
      <c r="B63" s="154"/>
      <c r="C63" s="153" t="s">
        <v>1818</v>
      </c>
      <c r="D63" s="154"/>
    </row>
    <row r="64" ht="20.1" customHeight="1" spans="1:4">
      <c r="A64" s="153"/>
      <c r="B64" s="154"/>
      <c r="C64" s="153" t="s">
        <v>1819</v>
      </c>
      <c r="D64" s="154">
        <v>1000</v>
      </c>
    </row>
    <row r="65" ht="20.1" customHeight="1" spans="1:4">
      <c r="A65" s="153"/>
      <c r="B65" s="154"/>
      <c r="C65" s="91" t="s">
        <v>1913</v>
      </c>
      <c r="D65" s="154"/>
    </row>
    <row r="66" ht="20.1" customHeight="1" spans="1:4">
      <c r="A66" s="153"/>
      <c r="B66" s="156"/>
      <c r="C66" s="91" t="s">
        <v>1914</v>
      </c>
      <c r="D66" s="154"/>
    </row>
    <row r="67" ht="20.1" customHeight="1" spans="1:4">
      <c r="A67" s="153"/>
      <c r="B67" s="154"/>
      <c r="C67" s="91" t="s">
        <v>1915</v>
      </c>
      <c r="D67" s="154"/>
    </row>
    <row r="68" ht="20.1" customHeight="1" spans="1:4">
      <c r="A68" s="153"/>
      <c r="B68" s="154"/>
      <c r="C68" s="91" t="s">
        <v>1916</v>
      </c>
      <c r="D68" s="154"/>
    </row>
    <row r="69" ht="20.1" customHeight="1" spans="1:4">
      <c r="A69" s="153"/>
      <c r="B69" s="154"/>
      <c r="C69" s="91" t="s">
        <v>1917</v>
      </c>
      <c r="D69" s="154"/>
    </row>
    <row r="70" ht="20.1" customHeight="1" spans="1:4">
      <c r="A70" s="153"/>
      <c r="B70" s="154"/>
      <c r="C70" s="153" t="s">
        <v>1918</v>
      </c>
      <c r="D70" s="154">
        <f>SUM(D71:D73)</f>
        <v>0</v>
      </c>
    </row>
    <row r="71" ht="20.1" customHeight="1" spans="1:4">
      <c r="A71" s="153"/>
      <c r="B71" s="154"/>
      <c r="C71" s="153" t="s">
        <v>1919</v>
      </c>
      <c r="D71" s="154"/>
    </row>
    <row r="72" ht="20.1" customHeight="1" spans="1:4">
      <c r="A72" s="153"/>
      <c r="B72" s="154"/>
      <c r="C72" s="153" t="s">
        <v>1920</v>
      </c>
      <c r="D72" s="154"/>
    </row>
    <row r="73" ht="20.1" customHeight="1" spans="1:4">
      <c r="A73" s="153"/>
      <c r="B73" s="154"/>
      <c r="C73" s="153" t="s">
        <v>1921</v>
      </c>
      <c r="D73" s="154"/>
    </row>
    <row r="74" ht="20.1" customHeight="1" spans="1:4">
      <c r="A74" s="153"/>
      <c r="B74" s="154"/>
      <c r="C74" s="137" t="s">
        <v>1821</v>
      </c>
      <c r="D74" s="154">
        <f>SUM(D75:D77)</f>
        <v>0</v>
      </c>
    </row>
    <row r="75" ht="20.1" customHeight="1" spans="1:4">
      <c r="A75" s="153"/>
      <c r="B75" s="154"/>
      <c r="C75" s="140" t="s">
        <v>1901</v>
      </c>
      <c r="D75" s="154"/>
    </row>
    <row r="76" ht="20.1" customHeight="1" spans="1:4">
      <c r="A76" s="153"/>
      <c r="B76" s="154"/>
      <c r="C76" s="140" t="s">
        <v>1902</v>
      </c>
      <c r="D76" s="154"/>
    </row>
    <row r="77" ht="20.1" customHeight="1" spans="1:4">
      <c r="A77" s="153"/>
      <c r="B77" s="154"/>
      <c r="C77" s="140" t="s">
        <v>1922</v>
      </c>
      <c r="D77" s="154"/>
    </row>
    <row r="78" ht="20.1" customHeight="1" spans="1:4">
      <c r="A78" s="153"/>
      <c r="B78" s="154"/>
      <c r="C78" s="137" t="s">
        <v>1822</v>
      </c>
      <c r="D78" s="154">
        <f>SUM(D79:D81)</f>
        <v>0</v>
      </c>
    </row>
    <row r="79" ht="20.1" customHeight="1" spans="1:4">
      <c r="A79" s="153"/>
      <c r="B79" s="154"/>
      <c r="C79" s="140" t="s">
        <v>1901</v>
      </c>
      <c r="D79" s="154"/>
    </row>
    <row r="80" ht="20.1" customHeight="1" spans="1:4">
      <c r="A80" s="153"/>
      <c r="B80" s="154"/>
      <c r="C80" s="140" t="s">
        <v>1902</v>
      </c>
      <c r="D80" s="154"/>
    </row>
    <row r="81" ht="20.1" customHeight="1" spans="1:4">
      <c r="A81" s="153"/>
      <c r="B81" s="154"/>
      <c r="C81" s="140" t="s">
        <v>1923</v>
      </c>
      <c r="D81" s="154"/>
    </row>
    <row r="82" ht="20.1" customHeight="1" spans="1:4">
      <c r="A82" s="153"/>
      <c r="B82" s="154"/>
      <c r="C82" s="137" t="s">
        <v>1823</v>
      </c>
      <c r="D82" s="154">
        <f>SUM(D83:D87)</f>
        <v>0</v>
      </c>
    </row>
    <row r="83" ht="20.1" customHeight="1" spans="1:4">
      <c r="A83" s="153"/>
      <c r="B83" s="154"/>
      <c r="C83" s="140" t="s">
        <v>1913</v>
      </c>
      <c r="D83" s="154"/>
    </row>
    <row r="84" ht="20.1" customHeight="1" spans="1:4">
      <c r="A84" s="153"/>
      <c r="B84" s="154"/>
      <c r="C84" s="140" t="s">
        <v>1914</v>
      </c>
      <c r="D84" s="154"/>
    </row>
    <row r="85" ht="20.1" customHeight="1" spans="1:4">
      <c r="A85" s="153"/>
      <c r="B85" s="154"/>
      <c r="C85" s="140" t="s">
        <v>1915</v>
      </c>
      <c r="D85" s="154"/>
    </row>
    <row r="86" ht="20.1" customHeight="1" spans="1:4">
      <c r="A86" s="153"/>
      <c r="B86" s="154"/>
      <c r="C86" s="140" t="s">
        <v>1916</v>
      </c>
      <c r="D86" s="154"/>
    </row>
    <row r="87" ht="20.1" customHeight="1" spans="1:4">
      <c r="A87" s="153"/>
      <c r="B87" s="154"/>
      <c r="C87" s="140" t="s">
        <v>1924</v>
      </c>
      <c r="D87" s="154"/>
    </row>
    <row r="88" ht="20.1" customHeight="1" spans="1:4">
      <c r="A88" s="153"/>
      <c r="B88" s="154"/>
      <c r="C88" s="137" t="s">
        <v>1824</v>
      </c>
      <c r="D88" s="154">
        <f>SUM(D89:D90)</f>
        <v>0</v>
      </c>
    </row>
    <row r="89" ht="20.1" customHeight="1" spans="1:4">
      <c r="A89" s="153"/>
      <c r="B89" s="154"/>
      <c r="C89" s="140" t="s">
        <v>1919</v>
      </c>
      <c r="D89" s="154"/>
    </row>
    <row r="90" ht="20.1" customHeight="1" spans="1:4">
      <c r="A90" s="153"/>
      <c r="B90" s="154"/>
      <c r="C90" s="140" t="s">
        <v>1925</v>
      </c>
      <c r="D90" s="154"/>
    </row>
    <row r="91" ht="20.1" customHeight="1" spans="1:4">
      <c r="A91" s="153"/>
      <c r="B91" s="154"/>
      <c r="C91" s="140" t="s">
        <v>1825</v>
      </c>
      <c r="D91" s="154">
        <f>SUM(D92:D99)</f>
        <v>0</v>
      </c>
    </row>
    <row r="92" ht="20.1" customHeight="1" spans="1:4">
      <c r="A92" s="153"/>
      <c r="B92" s="154"/>
      <c r="C92" s="140" t="s">
        <v>1901</v>
      </c>
      <c r="D92" s="154"/>
    </row>
    <row r="93" ht="20.1" customHeight="1" spans="1:4">
      <c r="A93" s="153"/>
      <c r="B93" s="154"/>
      <c r="C93" s="140" t="s">
        <v>1902</v>
      </c>
      <c r="D93" s="154"/>
    </row>
    <row r="94" ht="20.1" customHeight="1" spans="1:4">
      <c r="A94" s="153"/>
      <c r="B94" s="154"/>
      <c r="C94" s="140" t="s">
        <v>1903</v>
      </c>
      <c r="D94" s="154"/>
    </row>
    <row r="95" ht="20.1" customHeight="1" spans="1:4">
      <c r="A95" s="153"/>
      <c r="B95" s="154"/>
      <c r="C95" s="140" t="s">
        <v>1904</v>
      </c>
      <c r="D95" s="154"/>
    </row>
    <row r="96" ht="20.1" customHeight="1" spans="1:4">
      <c r="A96" s="153"/>
      <c r="B96" s="154"/>
      <c r="C96" s="140" t="s">
        <v>1907</v>
      </c>
      <c r="D96" s="154"/>
    </row>
    <row r="97" ht="20.1" customHeight="1" spans="1:4">
      <c r="A97" s="153"/>
      <c r="B97" s="154"/>
      <c r="C97" s="140" t="s">
        <v>1909</v>
      </c>
      <c r="D97" s="154"/>
    </row>
    <row r="98" ht="20.1" customHeight="1" spans="1:4">
      <c r="A98" s="153"/>
      <c r="B98" s="154"/>
      <c r="C98" s="140" t="s">
        <v>1910</v>
      </c>
      <c r="D98" s="154"/>
    </row>
    <row r="99" ht="20.1" customHeight="1" spans="1:4">
      <c r="A99" s="153"/>
      <c r="B99" s="154"/>
      <c r="C99" s="140" t="s">
        <v>1926</v>
      </c>
      <c r="D99" s="154"/>
    </row>
    <row r="100" ht="20.1" customHeight="1" spans="1:4">
      <c r="A100" s="153"/>
      <c r="B100" s="154"/>
      <c r="C100" s="153" t="s">
        <v>1826</v>
      </c>
      <c r="D100" s="154">
        <f>D101+D111+D106</f>
        <v>0</v>
      </c>
    </row>
    <row r="101" ht="20.1" customHeight="1" spans="1:4">
      <c r="A101" s="153"/>
      <c r="B101" s="154"/>
      <c r="C101" s="91" t="s">
        <v>1827</v>
      </c>
      <c r="D101" s="154">
        <f>SUM(D102:D105)</f>
        <v>0</v>
      </c>
    </row>
    <row r="102" ht="20.1" customHeight="1" spans="1:4">
      <c r="A102" s="153"/>
      <c r="B102" s="154"/>
      <c r="C102" s="91" t="s">
        <v>1884</v>
      </c>
      <c r="D102" s="154"/>
    </row>
    <row r="103" ht="20.1" customHeight="1" spans="1:4">
      <c r="A103" s="153"/>
      <c r="B103" s="154"/>
      <c r="C103" s="91" t="s">
        <v>1927</v>
      </c>
      <c r="D103" s="154"/>
    </row>
    <row r="104" ht="20.1" customHeight="1" spans="1:4">
      <c r="A104" s="153"/>
      <c r="B104" s="154"/>
      <c r="C104" s="91" t="s">
        <v>1928</v>
      </c>
      <c r="D104" s="154"/>
    </row>
    <row r="105" ht="20.1" customHeight="1" spans="1:4">
      <c r="A105" s="153"/>
      <c r="B105" s="154"/>
      <c r="C105" s="91" t="s">
        <v>1929</v>
      </c>
      <c r="D105" s="154"/>
    </row>
    <row r="106" ht="20.1" customHeight="1" spans="1:4">
      <c r="A106" s="153"/>
      <c r="B106" s="154"/>
      <c r="C106" s="91" t="s">
        <v>1828</v>
      </c>
      <c r="D106" s="154">
        <f>SUM(D107:D110)</f>
        <v>0</v>
      </c>
    </row>
    <row r="107" ht="20.1" customHeight="1" spans="1:4">
      <c r="A107" s="153"/>
      <c r="B107" s="154"/>
      <c r="C107" s="91" t="s">
        <v>1884</v>
      </c>
      <c r="D107" s="154"/>
    </row>
    <row r="108" ht="20.1" customHeight="1" spans="1:4">
      <c r="A108" s="153"/>
      <c r="B108" s="154"/>
      <c r="C108" s="91" t="s">
        <v>1927</v>
      </c>
      <c r="D108" s="154"/>
    </row>
    <row r="109" ht="20.1" customHeight="1" spans="1:4">
      <c r="A109" s="153"/>
      <c r="B109" s="154"/>
      <c r="C109" s="91" t="s">
        <v>1930</v>
      </c>
      <c r="D109" s="154"/>
    </row>
    <row r="110" ht="20.1" customHeight="1" spans="1:4">
      <c r="A110" s="153"/>
      <c r="B110" s="154"/>
      <c r="C110" s="91" t="s">
        <v>1931</v>
      </c>
      <c r="D110" s="154"/>
    </row>
    <row r="111" ht="20.1" customHeight="1" spans="1:4">
      <c r="A111" s="153"/>
      <c r="B111" s="154"/>
      <c r="C111" s="91" t="s">
        <v>1829</v>
      </c>
      <c r="D111" s="154">
        <f>SUM(D112:D115)</f>
        <v>0</v>
      </c>
    </row>
    <row r="112" ht="20.1" customHeight="1" spans="1:4">
      <c r="A112" s="153"/>
      <c r="B112" s="154"/>
      <c r="C112" s="91" t="s">
        <v>782</v>
      </c>
      <c r="D112" s="154"/>
    </row>
    <row r="113" ht="20.1" customHeight="1" spans="1:4">
      <c r="A113" s="153"/>
      <c r="B113" s="154"/>
      <c r="C113" s="91" t="s">
        <v>1932</v>
      </c>
      <c r="D113" s="154"/>
    </row>
    <row r="114" ht="20.1" customHeight="1" spans="1:4">
      <c r="A114" s="153"/>
      <c r="B114" s="154"/>
      <c r="C114" s="91" t="s">
        <v>1933</v>
      </c>
      <c r="D114" s="154"/>
    </row>
    <row r="115" ht="20.1" customHeight="1" spans="1:4">
      <c r="A115" s="153"/>
      <c r="B115" s="154"/>
      <c r="C115" s="91" t="s">
        <v>1934</v>
      </c>
      <c r="D115" s="154"/>
    </row>
    <row r="116" ht="20.1" customHeight="1" spans="1:4">
      <c r="A116" s="153"/>
      <c r="B116" s="154"/>
      <c r="C116" s="141" t="s">
        <v>1832</v>
      </c>
      <c r="D116" s="154">
        <f>D117+D122+D127+D132+D141+D148+D157+D160+D163+D164</f>
        <v>0</v>
      </c>
    </row>
    <row r="117" ht="20.1" customHeight="1" spans="1:4">
      <c r="A117" s="153"/>
      <c r="B117" s="154"/>
      <c r="C117" s="91" t="s">
        <v>1833</v>
      </c>
      <c r="D117" s="154">
        <f>SUM(D118:D121)</f>
        <v>0</v>
      </c>
    </row>
    <row r="118" ht="20.1" customHeight="1" spans="1:4">
      <c r="A118" s="153"/>
      <c r="B118" s="154"/>
      <c r="C118" s="91" t="s">
        <v>824</v>
      </c>
      <c r="D118" s="154"/>
    </row>
    <row r="119" ht="20.1" customHeight="1" spans="1:4">
      <c r="A119" s="153"/>
      <c r="B119" s="154"/>
      <c r="C119" s="91" t="s">
        <v>825</v>
      </c>
      <c r="D119" s="154"/>
    </row>
    <row r="120" ht="20.1" customHeight="1" spans="1:4">
      <c r="A120" s="153"/>
      <c r="B120" s="154"/>
      <c r="C120" s="91" t="s">
        <v>1935</v>
      </c>
      <c r="D120" s="154"/>
    </row>
    <row r="121" ht="20.1" customHeight="1" spans="1:4">
      <c r="A121" s="153"/>
      <c r="B121" s="154"/>
      <c r="C121" s="91" t="s">
        <v>1936</v>
      </c>
      <c r="D121" s="154"/>
    </row>
    <row r="122" ht="20.1" customHeight="1" spans="1:4">
      <c r="A122" s="153"/>
      <c r="B122" s="154"/>
      <c r="C122" s="91" t="s">
        <v>1834</v>
      </c>
      <c r="D122" s="154">
        <f>SUM(D123:D126)</f>
        <v>0</v>
      </c>
    </row>
    <row r="123" ht="20.1" customHeight="1" spans="1:4">
      <c r="A123" s="153"/>
      <c r="B123" s="154"/>
      <c r="C123" s="91" t="s">
        <v>1935</v>
      </c>
      <c r="D123" s="154"/>
    </row>
    <row r="124" ht="20.1" customHeight="1" spans="1:4">
      <c r="A124" s="153"/>
      <c r="B124" s="154"/>
      <c r="C124" s="91" t="s">
        <v>1937</v>
      </c>
      <c r="D124" s="154"/>
    </row>
    <row r="125" ht="20.1" customHeight="1" spans="1:4">
      <c r="A125" s="153"/>
      <c r="B125" s="154"/>
      <c r="C125" s="91" t="s">
        <v>1938</v>
      </c>
      <c r="D125" s="154"/>
    </row>
    <row r="126" ht="20.1" customHeight="1" spans="1:4">
      <c r="A126" s="153"/>
      <c r="B126" s="154"/>
      <c r="C126" s="91" t="s">
        <v>1939</v>
      </c>
      <c r="D126" s="154"/>
    </row>
    <row r="127" ht="20.1" customHeight="1" spans="1:4">
      <c r="A127" s="153"/>
      <c r="B127" s="154"/>
      <c r="C127" s="91" t="s">
        <v>1835</v>
      </c>
      <c r="D127" s="154">
        <f>SUM(D128:D131)</f>
        <v>0</v>
      </c>
    </row>
    <row r="128" ht="20.1" customHeight="1" spans="1:4">
      <c r="A128" s="153"/>
      <c r="B128" s="154"/>
      <c r="C128" s="91" t="s">
        <v>831</v>
      </c>
      <c r="D128" s="154"/>
    </row>
    <row r="129" ht="20.1" customHeight="1" spans="1:4">
      <c r="A129" s="153"/>
      <c r="B129" s="154"/>
      <c r="C129" s="91" t="s">
        <v>1940</v>
      </c>
      <c r="D129" s="154"/>
    </row>
    <row r="130" ht="20.1" customHeight="1" spans="1:4">
      <c r="A130" s="153"/>
      <c r="B130" s="154"/>
      <c r="C130" s="91" t="s">
        <v>1941</v>
      </c>
      <c r="D130" s="154"/>
    </row>
    <row r="131" ht="20.1" customHeight="1" spans="1:4">
      <c r="A131" s="153"/>
      <c r="B131" s="154"/>
      <c r="C131" s="91" t="s">
        <v>1942</v>
      </c>
      <c r="D131" s="154"/>
    </row>
    <row r="132" ht="20.1" customHeight="1" spans="1:4">
      <c r="A132" s="153"/>
      <c r="B132" s="154"/>
      <c r="C132" s="91" t="s">
        <v>1836</v>
      </c>
      <c r="D132" s="154">
        <f>SUM(D133:D140)</f>
        <v>0</v>
      </c>
    </row>
    <row r="133" ht="20.1" customHeight="1" spans="1:4">
      <c r="A133" s="153"/>
      <c r="B133" s="154"/>
      <c r="C133" s="91" t="s">
        <v>1943</v>
      </c>
      <c r="D133" s="154"/>
    </row>
    <row r="134" ht="20.1" customHeight="1" spans="1:4">
      <c r="A134" s="153"/>
      <c r="B134" s="154"/>
      <c r="C134" s="91" t="s">
        <v>1944</v>
      </c>
      <c r="D134" s="154"/>
    </row>
    <row r="135" ht="20.1" customHeight="1" spans="1:4">
      <c r="A135" s="153"/>
      <c r="B135" s="154"/>
      <c r="C135" s="91" t="s">
        <v>1945</v>
      </c>
      <c r="D135" s="154"/>
    </row>
    <row r="136" ht="20.1" customHeight="1" spans="1:4">
      <c r="A136" s="153"/>
      <c r="B136" s="154"/>
      <c r="C136" s="91" t="s">
        <v>1946</v>
      </c>
      <c r="D136" s="154"/>
    </row>
    <row r="137" ht="20.1" customHeight="1" spans="1:4">
      <c r="A137" s="153"/>
      <c r="B137" s="154"/>
      <c r="C137" s="91" t="s">
        <v>1947</v>
      </c>
      <c r="D137" s="154"/>
    </row>
    <row r="138" ht="20.1" customHeight="1" spans="1:4">
      <c r="A138" s="153"/>
      <c r="B138" s="154"/>
      <c r="C138" s="91" t="s">
        <v>1948</v>
      </c>
      <c r="D138" s="154"/>
    </row>
    <row r="139" ht="20.1" customHeight="1" spans="1:4">
      <c r="A139" s="153"/>
      <c r="B139" s="154"/>
      <c r="C139" s="91" t="s">
        <v>1949</v>
      </c>
      <c r="D139" s="154"/>
    </row>
    <row r="140" ht="20.1" customHeight="1" spans="1:4">
      <c r="A140" s="153"/>
      <c r="B140" s="154"/>
      <c r="C140" s="91" t="s">
        <v>1950</v>
      </c>
      <c r="D140" s="154"/>
    </row>
    <row r="141" ht="20.1" customHeight="1" spans="1:4">
      <c r="A141" s="153"/>
      <c r="B141" s="154"/>
      <c r="C141" s="91" t="s">
        <v>1837</v>
      </c>
      <c r="D141" s="154">
        <f>SUM(D142:D147)</f>
        <v>0</v>
      </c>
    </row>
    <row r="142" ht="20.1" customHeight="1" spans="1:4">
      <c r="A142" s="153"/>
      <c r="B142" s="154"/>
      <c r="C142" s="91" t="s">
        <v>1951</v>
      </c>
      <c r="D142" s="154"/>
    </row>
    <row r="143" ht="20.1" customHeight="1" spans="1:4">
      <c r="A143" s="153"/>
      <c r="B143" s="154"/>
      <c r="C143" s="91" t="s">
        <v>1952</v>
      </c>
      <c r="D143" s="154"/>
    </row>
    <row r="144" ht="20.1" customHeight="1" spans="1:4">
      <c r="A144" s="153"/>
      <c r="B144" s="154"/>
      <c r="C144" s="91" t="s">
        <v>1953</v>
      </c>
      <c r="D144" s="154"/>
    </row>
    <row r="145" ht="20.1" customHeight="1" spans="1:4">
      <c r="A145" s="153"/>
      <c r="B145" s="154"/>
      <c r="C145" s="91" t="s">
        <v>1954</v>
      </c>
      <c r="D145" s="154"/>
    </row>
    <row r="146" ht="20.1" customHeight="1" spans="1:4">
      <c r="A146" s="153"/>
      <c r="B146" s="154"/>
      <c r="C146" s="91" t="s">
        <v>1955</v>
      </c>
      <c r="D146" s="154"/>
    </row>
    <row r="147" ht="20.1" customHeight="1" spans="1:4">
      <c r="A147" s="153"/>
      <c r="B147" s="154"/>
      <c r="C147" s="91" t="s">
        <v>1956</v>
      </c>
      <c r="D147" s="154"/>
    </row>
    <row r="148" ht="20.1" customHeight="1" spans="1:4">
      <c r="A148" s="153"/>
      <c r="B148" s="154"/>
      <c r="C148" s="91" t="s">
        <v>1838</v>
      </c>
      <c r="D148" s="154">
        <f>SUM(D149:D156)</f>
        <v>0</v>
      </c>
    </row>
    <row r="149" ht="20.1" customHeight="1" spans="1:4">
      <c r="A149" s="153"/>
      <c r="B149" s="154"/>
      <c r="C149" s="91" t="s">
        <v>1957</v>
      </c>
      <c r="D149" s="154"/>
    </row>
    <row r="150" ht="20.1" customHeight="1" spans="1:4">
      <c r="A150" s="153"/>
      <c r="B150" s="154"/>
      <c r="C150" s="91" t="s">
        <v>852</v>
      </c>
      <c r="D150" s="154"/>
    </row>
    <row r="151" ht="20.1" customHeight="1" spans="1:4">
      <c r="A151" s="153"/>
      <c r="B151" s="154"/>
      <c r="C151" s="91" t="s">
        <v>1958</v>
      </c>
      <c r="D151" s="154"/>
    </row>
    <row r="152" ht="20.1" customHeight="1" spans="1:4">
      <c r="A152" s="153"/>
      <c r="B152" s="154"/>
      <c r="C152" s="91" t="s">
        <v>1959</v>
      </c>
      <c r="D152" s="154"/>
    </row>
    <row r="153" ht="20.1" customHeight="1" spans="1:4">
      <c r="A153" s="153"/>
      <c r="B153" s="154"/>
      <c r="C153" s="91" t="s">
        <v>1960</v>
      </c>
      <c r="D153" s="154"/>
    </row>
    <row r="154" ht="20.1" customHeight="1" spans="1:4">
      <c r="A154" s="153"/>
      <c r="B154" s="154"/>
      <c r="C154" s="91" t="s">
        <v>1961</v>
      </c>
      <c r="D154" s="154"/>
    </row>
    <row r="155" ht="20.1" customHeight="1" spans="1:4">
      <c r="A155" s="153"/>
      <c r="B155" s="154"/>
      <c r="C155" s="91" t="s">
        <v>1962</v>
      </c>
      <c r="D155" s="154"/>
    </row>
    <row r="156" ht="20.1" customHeight="1" spans="1:4">
      <c r="A156" s="153"/>
      <c r="B156" s="154"/>
      <c r="C156" s="91" t="s">
        <v>1963</v>
      </c>
      <c r="D156" s="154"/>
    </row>
    <row r="157" ht="20.1" customHeight="1" spans="1:4">
      <c r="A157" s="153"/>
      <c r="B157" s="154"/>
      <c r="C157" s="91" t="s">
        <v>1839</v>
      </c>
      <c r="D157" s="154">
        <f>SUM(D158:D159)</f>
        <v>0</v>
      </c>
    </row>
    <row r="158" ht="20.1" customHeight="1" spans="1:4">
      <c r="A158" s="153"/>
      <c r="B158" s="154"/>
      <c r="C158" s="140" t="s">
        <v>824</v>
      </c>
      <c r="D158" s="154"/>
    </row>
    <row r="159" ht="20.1" customHeight="1" spans="1:4">
      <c r="A159" s="153"/>
      <c r="B159" s="154"/>
      <c r="C159" s="140" t="s">
        <v>1964</v>
      </c>
      <c r="D159" s="154"/>
    </row>
    <row r="160" ht="20.1" customHeight="1" spans="1:4">
      <c r="A160" s="153"/>
      <c r="B160" s="154"/>
      <c r="C160" s="91" t="s">
        <v>1840</v>
      </c>
      <c r="D160" s="154">
        <f>SUM(D161:D162)</f>
        <v>0</v>
      </c>
    </row>
    <row r="161" ht="20.1" customHeight="1" spans="1:4">
      <c r="A161" s="153"/>
      <c r="B161" s="154"/>
      <c r="C161" s="140" t="s">
        <v>824</v>
      </c>
      <c r="D161" s="154"/>
    </row>
    <row r="162" ht="20.1" customHeight="1" spans="1:4">
      <c r="A162" s="153"/>
      <c r="B162" s="154"/>
      <c r="C162" s="140" t="s">
        <v>1965</v>
      </c>
      <c r="D162" s="154"/>
    </row>
    <row r="163" ht="20.1" customHeight="1" spans="1:4">
      <c r="A163" s="153"/>
      <c r="B163" s="154"/>
      <c r="C163" s="91" t="s">
        <v>1841</v>
      </c>
      <c r="D163" s="154"/>
    </row>
    <row r="164" ht="20.1" customHeight="1" spans="1:4">
      <c r="A164" s="153"/>
      <c r="B164" s="154"/>
      <c r="C164" s="91" t="s">
        <v>1842</v>
      </c>
      <c r="D164" s="154">
        <f>SUM(D165:D167)</f>
        <v>0</v>
      </c>
    </row>
    <row r="165" ht="20.1" customHeight="1" spans="1:4">
      <c r="A165" s="153"/>
      <c r="B165" s="154"/>
      <c r="C165" s="140" t="s">
        <v>831</v>
      </c>
      <c r="D165" s="154"/>
    </row>
    <row r="166" ht="20.1" customHeight="1" spans="1:4">
      <c r="A166" s="153"/>
      <c r="B166" s="154"/>
      <c r="C166" s="140" t="s">
        <v>1941</v>
      </c>
      <c r="D166" s="154"/>
    </row>
    <row r="167" ht="20.1" customHeight="1" spans="1:4">
      <c r="A167" s="153"/>
      <c r="B167" s="154"/>
      <c r="C167" s="140" t="s">
        <v>1966</v>
      </c>
      <c r="D167" s="154"/>
    </row>
    <row r="168" ht="20.1" customHeight="1" spans="1:4">
      <c r="A168" s="153"/>
      <c r="B168" s="154"/>
      <c r="C168" s="141" t="s">
        <v>1843</v>
      </c>
      <c r="D168" s="154">
        <f>D169</f>
        <v>0</v>
      </c>
    </row>
    <row r="169" ht="20.1" customHeight="1" spans="1:4">
      <c r="A169" s="153"/>
      <c r="B169" s="154"/>
      <c r="C169" s="91" t="s">
        <v>1844</v>
      </c>
      <c r="D169" s="154">
        <f>SUM(D170:D171)</f>
        <v>0</v>
      </c>
    </row>
    <row r="170" ht="20.1" customHeight="1" spans="1:4">
      <c r="A170" s="153"/>
      <c r="B170" s="154"/>
      <c r="C170" s="91" t="s">
        <v>1967</v>
      </c>
      <c r="D170" s="154"/>
    </row>
    <row r="171" ht="20.1" customHeight="1" spans="1:4">
      <c r="A171" s="153"/>
      <c r="B171" s="154"/>
      <c r="C171" s="91" t="s">
        <v>1968</v>
      </c>
      <c r="D171" s="154"/>
    </row>
    <row r="172" ht="20.1" customHeight="1" spans="1:4">
      <c r="A172" s="153"/>
      <c r="B172" s="154"/>
      <c r="C172" s="141" t="s">
        <v>1845</v>
      </c>
      <c r="D172" s="154">
        <f>D173+D177+D186</f>
        <v>260</v>
      </c>
    </row>
    <row r="173" ht="20.1" customHeight="1" spans="1:4">
      <c r="A173" s="153"/>
      <c r="B173" s="154"/>
      <c r="C173" s="91" t="s">
        <v>1846</v>
      </c>
      <c r="D173" s="154">
        <f>SUM(D174:D176)</f>
        <v>260</v>
      </c>
    </row>
    <row r="174" ht="20.1" customHeight="1" spans="1:4">
      <c r="A174" s="153"/>
      <c r="B174" s="154"/>
      <c r="C174" s="91" t="s">
        <v>1969</v>
      </c>
      <c r="D174" s="154">
        <v>260</v>
      </c>
    </row>
    <row r="175" ht="20.1" customHeight="1" spans="1:4">
      <c r="A175" s="153"/>
      <c r="B175" s="154"/>
      <c r="C175" s="91" t="s">
        <v>1970</v>
      </c>
      <c r="D175" s="154"/>
    </row>
    <row r="176" ht="20.1" customHeight="1" spans="1:4">
      <c r="A176" s="153"/>
      <c r="B176" s="154"/>
      <c r="C176" s="91" t="s">
        <v>1971</v>
      </c>
      <c r="D176" s="154"/>
    </row>
    <row r="177" ht="20.1" customHeight="1" spans="1:4">
      <c r="A177" s="153"/>
      <c r="B177" s="154"/>
      <c r="C177" s="91" t="s">
        <v>1847</v>
      </c>
      <c r="D177" s="154">
        <f>SUM(D178:D185)</f>
        <v>0</v>
      </c>
    </row>
    <row r="178" ht="20.1" customHeight="1" spans="1:4">
      <c r="A178" s="153"/>
      <c r="B178" s="154"/>
      <c r="C178" s="91" t="s">
        <v>1972</v>
      </c>
      <c r="D178" s="154"/>
    </row>
    <row r="179" ht="20.1" customHeight="1" spans="1:4">
      <c r="A179" s="153"/>
      <c r="B179" s="154"/>
      <c r="C179" s="91" t="s">
        <v>1973</v>
      </c>
      <c r="D179" s="154"/>
    </row>
    <row r="180" ht="20.1" customHeight="1" spans="1:4">
      <c r="A180" s="153"/>
      <c r="B180" s="154"/>
      <c r="C180" s="91" t="s">
        <v>1974</v>
      </c>
      <c r="D180" s="154"/>
    </row>
    <row r="181" ht="20.1" customHeight="1" spans="1:4">
      <c r="A181" s="153"/>
      <c r="B181" s="154"/>
      <c r="C181" s="91" t="s">
        <v>1975</v>
      </c>
      <c r="D181" s="154"/>
    </row>
    <row r="182" ht="20.1" customHeight="1" spans="1:4">
      <c r="A182" s="153"/>
      <c r="B182" s="154"/>
      <c r="C182" s="91" t="s">
        <v>1976</v>
      </c>
      <c r="D182" s="154"/>
    </row>
    <row r="183" ht="20.1" customHeight="1" spans="1:4">
      <c r="A183" s="153"/>
      <c r="B183" s="154"/>
      <c r="C183" s="91" t="s">
        <v>1977</v>
      </c>
      <c r="D183" s="154"/>
    </row>
    <row r="184" ht="20.1" customHeight="1" spans="1:4">
      <c r="A184" s="153"/>
      <c r="B184" s="154"/>
      <c r="C184" s="91" t="s">
        <v>1978</v>
      </c>
      <c r="D184" s="154"/>
    </row>
    <row r="185" ht="20.1" customHeight="1" spans="1:4">
      <c r="A185" s="153"/>
      <c r="B185" s="157"/>
      <c r="C185" s="91" t="s">
        <v>1979</v>
      </c>
      <c r="D185" s="154"/>
    </row>
    <row r="186" ht="20.1" customHeight="1" spans="1:4">
      <c r="A186" s="153"/>
      <c r="B186" s="157"/>
      <c r="C186" s="91" t="s">
        <v>1848</v>
      </c>
      <c r="D186" s="154">
        <f>SUM(D187:D196)</f>
        <v>0</v>
      </c>
    </row>
    <row r="187" ht="20.1" customHeight="1" spans="1:4">
      <c r="A187" s="153"/>
      <c r="B187" s="157"/>
      <c r="C187" s="91" t="s">
        <v>1980</v>
      </c>
      <c r="D187" s="154"/>
    </row>
    <row r="188" ht="20.1" customHeight="1" spans="1:4">
      <c r="A188" s="153"/>
      <c r="B188" s="157"/>
      <c r="C188" s="91" t="s">
        <v>1981</v>
      </c>
      <c r="D188" s="154"/>
    </row>
    <row r="189" ht="20.1" customHeight="1" spans="1:4">
      <c r="A189" s="153"/>
      <c r="B189" s="157"/>
      <c r="C189" s="91" t="s">
        <v>1982</v>
      </c>
      <c r="D189" s="154"/>
    </row>
    <row r="190" ht="20.1" customHeight="1" spans="1:4">
      <c r="A190" s="153"/>
      <c r="B190" s="157"/>
      <c r="C190" s="91" t="s">
        <v>1983</v>
      </c>
      <c r="D190" s="154"/>
    </row>
    <row r="191" ht="20.1" customHeight="1" spans="1:4">
      <c r="A191" s="153"/>
      <c r="B191" s="157"/>
      <c r="C191" s="91" t="s">
        <v>1984</v>
      </c>
      <c r="D191" s="154"/>
    </row>
    <row r="192" ht="20.1" customHeight="1" spans="1:4">
      <c r="A192" s="153"/>
      <c r="B192" s="157"/>
      <c r="C192" s="91" t="s">
        <v>1985</v>
      </c>
      <c r="D192" s="154"/>
    </row>
    <row r="193" ht="20.1" customHeight="1" spans="1:4">
      <c r="A193" s="153"/>
      <c r="B193" s="157"/>
      <c r="C193" s="91" t="s">
        <v>1986</v>
      </c>
      <c r="D193" s="154"/>
    </row>
    <row r="194" ht="20.1" customHeight="1" spans="1:4">
      <c r="A194" s="153"/>
      <c r="B194" s="157"/>
      <c r="C194" s="91" t="s">
        <v>1987</v>
      </c>
      <c r="D194" s="154"/>
    </row>
    <row r="195" ht="20.1" customHeight="1" spans="1:4">
      <c r="A195" s="153"/>
      <c r="B195" s="157"/>
      <c r="C195" s="91" t="s">
        <v>1988</v>
      </c>
      <c r="D195" s="154"/>
    </row>
    <row r="196" ht="20.1" customHeight="1" spans="1:4">
      <c r="A196" s="153"/>
      <c r="B196" s="157"/>
      <c r="C196" s="91" t="s">
        <v>1989</v>
      </c>
      <c r="D196" s="154"/>
    </row>
    <row r="197" ht="20.1" customHeight="1" spans="1:4">
      <c r="A197" s="153"/>
      <c r="B197" s="157"/>
      <c r="C197" s="141" t="s">
        <v>1849</v>
      </c>
      <c r="D197" s="154">
        <f>SUM(D198:D213)</f>
        <v>0</v>
      </c>
    </row>
    <row r="198" ht="20.1" customHeight="1" spans="1:4">
      <c r="A198" s="153"/>
      <c r="B198" s="157"/>
      <c r="C198" s="141" t="s">
        <v>1990</v>
      </c>
      <c r="D198" s="154"/>
    </row>
    <row r="199" ht="20.1" customHeight="1" spans="1:4">
      <c r="A199" s="153"/>
      <c r="B199" s="157"/>
      <c r="C199" s="141" t="s">
        <v>1991</v>
      </c>
      <c r="D199" s="154"/>
    </row>
    <row r="200" ht="20.1" customHeight="1" spans="1:4">
      <c r="A200" s="153"/>
      <c r="B200" s="157"/>
      <c r="C200" s="141" t="s">
        <v>1992</v>
      </c>
      <c r="D200" s="154"/>
    </row>
    <row r="201" ht="20.1" customHeight="1" spans="1:4">
      <c r="A201" s="153"/>
      <c r="B201" s="157"/>
      <c r="C201" s="141" t="s">
        <v>1993</v>
      </c>
      <c r="D201" s="154"/>
    </row>
    <row r="202" ht="20.1" customHeight="1" spans="1:4">
      <c r="A202" s="153"/>
      <c r="B202" s="157"/>
      <c r="C202" s="141" t="s">
        <v>1994</v>
      </c>
      <c r="D202" s="154"/>
    </row>
    <row r="203" ht="20.1" customHeight="1" spans="1:4">
      <c r="A203" s="153"/>
      <c r="B203" s="157"/>
      <c r="C203" s="141" t="s">
        <v>1995</v>
      </c>
      <c r="D203" s="154"/>
    </row>
    <row r="204" ht="20.1" customHeight="1" spans="1:4">
      <c r="A204" s="153"/>
      <c r="B204" s="157"/>
      <c r="C204" s="141" t="s">
        <v>1996</v>
      </c>
      <c r="D204" s="154"/>
    </row>
    <row r="205" ht="20.1" customHeight="1" spans="1:4">
      <c r="A205" s="153"/>
      <c r="B205" s="157"/>
      <c r="C205" s="141" t="s">
        <v>1997</v>
      </c>
      <c r="D205" s="154"/>
    </row>
    <row r="206" ht="20.1" customHeight="1" spans="1:4">
      <c r="A206" s="153"/>
      <c r="B206" s="157"/>
      <c r="C206" s="141" t="s">
        <v>1998</v>
      </c>
      <c r="D206" s="154"/>
    </row>
    <row r="207" ht="20.1" customHeight="1" spans="1:4">
      <c r="A207" s="153"/>
      <c r="B207" s="157"/>
      <c r="C207" s="141" t="s">
        <v>1999</v>
      </c>
      <c r="D207" s="154"/>
    </row>
    <row r="208" ht="20.1" customHeight="1" spans="1:4">
      <c r="A208" s="153"/>
      <c r="B208" s="157"/>
      <c r="C208" s="141" t="s">
        <v>2000</v>
      </c>
      <c r="D208" s="154"/>
    </row>
    <row r="209" ht="20.1" customHeight="1" spans="1:4">
      <c r="A209" s="153"/>
      <c r="B209" s="157"/>
      <c r="C209" s="141" t="s">
        <v>2001</v>
      </c>
      <c r="D209" s="154"/>
    </row>
    <row r="210" ht="20.1" customHeight="1" spans="1:4">
      <c r="A210" s="153"/>
      <c r="B210" s="157"/>
      <c r="C210" s="141" t="s">
        <v>2002</v>
      </c>
      <c r="D210" s="154"/>
    </row>
    <row r="211" ht="20.1" customHeight="1" spans="1:4">
      <c r="A211" s="153"/>
      <c r="B211" s="157"/>
      <c r="C211" s="141" t="s">
        <v>2003</v>
      </c>
      <c r="D211" s="157"/>
    </row>
    <row r="212" ht="20.1" customHeight="1" spans="1:4">
      <c r="A212" s="153"/>
      <c r="B212" s="157"/>
      <c r="C212" s="141" t="s">
        <v>2004</v>
      </c>
      <c r="D212" s="157"/>
    </row>
    <row r="213" ht="20.1" customHeight="1" spans="1:4">
      <c r="A213" s="153"/>
      <c r="B213" s="157"/>
      <c r="C213" s="141" t="s">
        <v>2005</v>
      </c>
      <c r="D213" s="157"/>
    </row>
    <row r="214" ht="20.1" customHeight="1" spans="1:4">
      <c r="A214" s="153"/>
      <c r="B214" s="157"/>
      <c r="C214" s="141" t="s">
        <v>1850</v>
      </c>
      <c r="D214" s="157">
        <f>SUM(D215:D229)</f>
        <v>0</v>
      </c>
    </row>
    <row r="215" ht="20.1" customHeight="1" spans="1:4">
      <c r="A215" s="153"/>
      <c r="B215" s="157"/>
      <c r="C215" s="141" t="s">
        <v>2006</v>
      </c>
      <c r="D215" s="157"/>
    </row>
    <row r="216" ht="20.1" customHeight="1" spans="1:4">
      <c r="A216" s="153"/>
      <c r="B216" s="157"/>
      <c r="C216" s="141" t="s">
        <v>2007</v>
      </c>
      <c r="D216" s="157"/>
    </row>
    <row r="217" ht="20.1" customHeight="1" spans="1:4">
      <c r="A217" s="153"/>
      <c r="B217" s="157"/>
      <c r="C217" s="141" t="s">
        <v>2008</v>
      </c>
      <c r="D217" s="157"/>
    </row>
    <row r="218" ht="20.1" customHeight="1" spans="1:4">
      <c r="A218" s="153"/>
      <c r="B218" s="157"/>
      <c r="C218" s="141" t="s">
        <v>2009</v>
      </c>
      <c r="D218" s="157"/>
    </row>
    <row r="219" ht="20.1" customHeight="1" spans="1:4">
      <c r="A219" s="153"/>
      <c r="B219" s="157"/>
      <c r="C219" s="141" t="s">
        <v>2010</v>
      </c>
      <c r="D219" s="157"/>
    </row>
    <row r="220" ht="20.1" customHeight="1" spans="1:4">
      <c r="A220" s="153"/>
      <c r="B220" s="157"/>
      <c r="C220" s="141" t="s">
        <v>2011</v>
      </c>
      <c r="D220" s="157"/>
    </row>
    <row r="221" ht="20.1" customHeight="1" spans="1:4">
      <c r="A221" s="153"/>
      <c r="B221" s="157"/>
      <c r="C221" s="141" t="s">
        <v>2012</v>
      </c>
      <c r="D221" s="157"/>
    </row>
    <row r="222" ht="20.1" customHeight="1" spans="1:4">
      <c r="A222" s="153"/>
      <c r="B222" s="157"/>
      <c r="C222" s="141" t="s">
        <v>2013</v>
      </c>
      <c r="D222" s="157"/>
    </row>
    <row r="223" ht="20.1" customHeight="1" spans="1:4">
      <c r="A223" s="153"/>
      <c r="B223" s="157"/>
      <c r="C223" s="141" t="s">
        <v>2014</v>
      </c>
      <c r="D223" s="157"/>
    </row>
    <row r="224" ht="20.1" customHeight="1" spans="1:4">
      <c r="A224" s="153"/>
      <c r="B224" s="157"/>
      <c r="C224" s="141" t="s">
        <v>2015</v>
      </c>
      <c r="D224" s="157"/>
    </row>
    <row r="225" ht="20.1" customHeight="1" spans="1:4">
      <c r="A225" s="153"/>
      <c r="B225" s="157"/>
      <c r="C225" s="141" t="s">
        <v>2016</v>
      </c>
      <c r="D225" s="157"/>
    </row>
    <row r="226" ht="20.1" customHeight="1" spans="1:4">
      <c r="A226" s="153"/>
      <c r="B226" s="157"/>
      <c r="C226" s="141" t="s">
        <v>2017</v>
      </c>
      <c r="D226" s="157"/>
    </row>
    <row r="227" ht="20.1" customHeight="1" spans="1:4">
      <c r="A227" s="153"/>
      <c r="B227" s="157"/>
      <c r="C227" s="141" t="s">
        <v>2018</v>
      </c>
      <c r="D227" s="157"/>
    </row>
    <row r="228" ht="20.1" customHeight="1" spans="1:4">
      <c r="A228" s="153"/>
      <c r="B228" s="157"/>
      <c r="C228" s="141" t="s">
        <v>2019</v>
      </c>
      <c r="D228" s="157"/>
    </row>
    <row r="229" ht="20.1" customHeight="1" spans="1:4">
      <c r="A229" s="153"/>
      <c r="B229" s="157"/>
      <c r="C229" s="141" t="s">
        <v>2020</v>
      </c>
      <c r="D229" s="157"/>
    </row>
    <row r="230" ht="20.1" customHeight="1" spans="1:4">
      <c r="A230" s="153"/>
      <c r="B230" s="157"/>
      <c r="C230" s="141" t="s">
        <v>2021</v>
      </c>
      <c r="D230" s="157"/>
    </row>
    <row r="231" ht="20.1" customHeight="1" spans="1:4">
      <c r="A231" s="143" t="s">
        <v>70</v>
      </c>
      <c r="B231" s="157">
        <f>SUM(B6,B7,B8,B9,B10,B11,B12,B18,B19,B22,B23,B24,B25,B26,B27,B33,B34)</f>
        <v>241870</v>
      </c>
      <c r="C231" s="143" t="s">
        <v>1136</v>
      </c>
      <c r="D231" s="157">
        <f>D6+D22+D34+D45+D100+D116+D168+D172+D197+D214</f>
        <v>218154</v>
      </c>
    </row>
    <row r="232" ht="20.1" customHeight="1" spans="1:4">
      <c r="A232" s="158" t="s">
        <v>1217</v>
      </c>
      <c r="B232" s="157">
        <f>B233+B236+B237+B239+B240</f>
        <v>6435</v>
      </c>
      <c r="C232" s="158" t="s">
        <v>1218</v>
      </c>
      <c r="D232" s="157">
        <f>D233+D236+D237+D238+D239</f>
        <v>30151</v>
      </c>
    </row>
    <row r="233" ht="20.1" customHeight="1" spans="1:4">
      <c r="A233" s="138" t="s">
        <v>1796</v>
      </c>
      <c r="B233" s="157">
        <f>B234+B235</f>
        <v>0</v>
      </c>
      <c r="C233" s="138" t="s">
        <v>1851</v>
      </c>
      <c r="D233" s="157">
        <f>D234+D235</f>
        <v>0</v>
      </c>
    </row>
    <row r="234" ht="20.1" customHeight="1" spans="1:4">
      <c r="A234" s="138" t="s">
        <v>1797</v>
      </c>
      <c r="B234" s="157"/>
      <c r="C234" s="138" t="s">
        <v>1852</v>
      </c>
      <c r="D234" s="157"/>
    </row>
    <row r="235" ht="20.1" customHeight="1" spans="1:4">
      <c r="A235" s="138" t="s">
        <v>1798</v>
      </c>
      <c r="B235" s="157"/>
      <c r="C235" s="138" t="s">
        <v>1853</v>
      </c>
      <c r="D235" s="157"/>
    </row>
    <row r="236" ht="20.1" customHeight="1" spans="1:4">
      <c r="A236" s="138" t="s">
        <v>1288</v>
      </c>
      <c r="B236" s="157">
        <v>6435</v>
      </c>
      <c r="C236" s="138" t="s">
        <v>1854</v>
      </c>
      <c r="D236" s="157">
        <v>24190</v>
      </c>
    </row>
    <row r="237" ht="20.1" customHeight="1" spans="1:4">
      <c r="A237" s="138" t="s">
        <v>1289</v>
      </c>
      <c r="B237" s="157"/>
      <c r="C237" s="138" t="s">
        <v>1855</v>
      </c>
      <c r="D237" s="157"/>
    </row>
    <row r="238" ht="20.1" customHeight="1" spans="1:4">
      <c r="A238" s="138" t="s">
        <v>1799</v>
      </c>
      <c r="B238" s="157"/>
      <c r="C238" s="159" t="s">
        <v>1856</v>
      </c>
      <c r="D238" s="157">
        <v>5961</v>
      </c>
    </row>
    <row r="239" ht="20.1" customHeight="1" spans="1:4">
      <c r="A239" s="159" t="s">
        <v>1800</v>
      </c>
      <c r="B239" s="157"/>
      <c r="C239" s="159" t="s">
        <v>1857</v>
      </c>
      <c r="D239" s="157"/>
    </row>
    <row r="240" ht="20.1" customHeight="1" spans="1:4">
      <c r="A240" s="159" t="s">
        <v>1801</v>
      </c>
      <c r="B240" s="157"/>
      <c r="C240" s="159"/>
      <c r="D240" s="157"/>
    </row>
    <row r="241" ht="20.1" customHeight="1" spans="1:4">
      <c r="A241" s="143" t="s">
        <v>1304</v>
      </c>
      <c r="B241" s="157">
        <f>B231+B232</f>
        <v>248305</v>
      </c>
      <c r="C241" s="143" t="s">
        <v>1305</v>
      </c>
      <c r="D241" s="157">
        <f>D231+D232</f>
        <v>248305</v>
      </c>
    </row>
    <row r="242" ht="20.1" customHeight="1"/>
    <row r="243" ht="20.1" customHeight="1"/>
    <row r="244" ht="20.1" customHeight="1"/>
    <row r="245" ht="20.1" customHeight="1"/>
    <row r="246" ht="20.1" customHeight="1"/>
    <row r="247" ht="20.1" customHeight="1"/>
    <row r="248" ht="20.1" customHeight="1"/>
    <row r="249" ht="20.1" customHeight="1"/>
    <row r="250" ht="20.1" customHeight="1"/>
    <row r="251" ht="20.1" customHeight="1"/>
    <row r="252" ht="20.1" customHeight="1"/>
    <row r="253" ht="20.1" customHeight="1"/>
    <row r="254" ht="20.1" customHeight="1"/>
    <row r="255" ht="20.1" customHeight="1"/>
    <row r="256" ht="20.1" customHeight="1"/>
    <row r="257" ht="20.1" customHeight="1"/>
    <row r="258" ht="20.1" customHeight="1"/>
    <row r="259" ht="20.1" customHeight="1"/>
    <row r="260" ht="20.1" customHeight="1"/>
    <row r="261" ht="20.1" customHeight="1"/>
    <row r="262" ht="20.1" customHeight="1"/>
    <row r="263" ht="20.1" customHeight="1"/>
    <row r="264" ht="20.1" customHeight="1"/>
    <row r="265" ht="20.1" customHeight="1"/>
    <row r="266" ht="20.1" customHeight="1"/>
    <row r="267" ht="20.1" customHeight="1"/>
    <row r="268" ht="20.1" customHeight="1"/>
    <row r="269" ht="20.1" customHeight="1"/>
    <row r="270" ht="20.1" customHeight="1"/>
    <row r="271" ht="20.1" customHeight="1"/>
    <row r="272" ht="20.1" customHeight="1"/>
    <row r="273" ht="20.1" customHeight="1"/>
    <row r="274" ht="20.1" customHeight="1"/>
    <row r="275" ht="20.1" customHeight="1"/>
    <row r="276" ht="20.1" customHeight="1"/>
    <row r="277" ht="20.1" customHeight="1"/>
    <row r="278" ht="20.1" customHeight="1"/>
    <row r="279" ht="20.1" customHeight="1"/>
    <row r="280" ht="20.1" customHeight="1"/>
    <row r="281" ht="20.1" customHeight="1"/>
    <row r="282" ht="20.1" customHeight="1"/>
    <row r="283" ht="20.1" customHeight="1"/>
    <row r="284" ht="20.1" customHeight="1"/>
    <row r="285" ht="20.1" customHeight="1"/>
    <row r="286" ht="20.1" customHeight="1"/>
    <row r="287" ht="20.1" customHeight="1"/>
    <row r="288" ht="20.1" customHeight="1"/>
    <row r="289" ht="20.1" customHeight="1"/>
    <row r="290" ht="20.1" customHeight="1"/>
    <row r="291" ht="20.1" customHeight="1"/>
    <row r="292" ht="20.1" customHeight="1"/>
    <row r="293" ht="20.1" customHeight="1"/>
    <row r="294" ht="20.1" customHeight="1"/>
  </sheetData>
  <mergeCells count="3">
    <mergeCell ref="A2:D2"/>
    <mergeCell ref="A4:B4"/>
    <mergeCell ref="C4:D4"/>
  </mergeCells>
  <printOptions horizontalCentered="1"/>
  <pageMargins left="0.47" right="0.47" top="0.59" bottom="0.47" header="0.31" footer="0.31"/>
  <pageSetup paperSize="9" scale="8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C4" sqref="C4:E11"/>
    </sheetView>
  </sheetViews>
  <sheetFormatPr defaultColWidth="9" defaultRowHeight="14.25" outlineLevelCol="4"/>
  <cols>
    <col min="1" max="1" width="40.5" customWidth="1"/>
    <col min="2" max="4" width="14.625" customWidth="1"/>
    <col min="5" max="5" width="14.125" customWidth="1"/>
  </cols>
  <sheetData>
    <row r="1" ht="19.5" customHeight="1" spans="1:5">
      <c r="A1" s="106" t="s">
        <v>2022</v>
      </c>
      <c r="B1" s="144"/>
      <c r="C1" s="144"/>
      <c r="D1" s="144"/>
      <c r="E1" s="144"/>
    </row>
    <row r="2" ht="29.25" customHeight="1" spans="1:5">
      <c r="A2" s="23" t="s">
        <v>2023</v>
      </c>
      <c r="B2" s="23"/>
      <c r="C2" s="23"/>
      <c r="D2" s="23"/>
      <c r="E2" s="23"/>
    </row>
    <row r="3" ht="18.75" customHeight="1" spans="1:5">
      <c r="A3" s="144"/>
      <c r="B3" s="144"/>
      <c r="C3" s="144"/>
      <c r="D3" s="144"/>
      <c r="E3" s="144" t="s">
        <v>39</v>
      </c>
    </row>
    <row r="4" ht="23.25" customHeight="1" spans="1:5">
      <c r="A4" s="44" t="s">
        <v>1761</v>
      </c>
      <c r="B4" s="25" t="s">
        <v>1762</v>
      </c>
      <c r="C4" s="25" t="s">
        <v>2024</v>
      </c>
      <c r="D4" s="25"/>
      <c r="E4" s="25"/>
    </row>
    <row r="5" ht="23.25" customHeight="1" spans="1:5">
      <c r="A5" s="44"/>
      <c r="B5" s="25"/>
      <c r="C5" s="25" t="s">
        <v>1764</v>
      </c>
      <c r="D5" s="25" t="s">
        <v>2025</v>
      </c>
      <c r="E5" s="25" t="s">
        <v>2026</v>
      </c>
    </row>
    <row r="6" ht="53.25" customHeight="1" spans="1:5">
      <c r="A6" s="47" t="s">
        <v>1769</v>
      </c>
      <c r="B6" s="25">
        <f>C6</f>
        <v>160364</v>
      </c>
      <c r="C6" s="25">
        <f>D6+E6</f>
        <v>160364</v>
      </c>
      <c r="D6" s="25">
        <v>160364</v>
      </c>
      <c r="E6" s="25"/>
    </row>
    <row r="7" ht="53.25" customHeight="1" spans="1:5">
      <c r="A7" s="47" t="s">
        <v>1770</v>
      </c>
      <c r="B7" s="25">
        <f t="shared" ref="B7:B11" si="0">C7</f>
        <v>0</v>
      </c>
      <c r="C7" s="25">
        <f t="shared" ref="C7:C11" si="1">D7+E7</f>
        <v>0</v>
      </c>
      <c r="D7" s="25">
        <v>0</v>
      </c>
      <c r="E7" s="25"/>
    </row>
    <row r="8" ht="53.25" customHeight="1" spans="1:5">
      <c r="A8" s="47" t="s">
        <v>1771</v>
      </c>
      <c r="B8" s="25">
        <f t="shared" si="0"/>
        <v>0</v>
      </c>
      <c r="C8" s="25">
        <f t="shared" si="1"/>
        <v>0</v>
      </c>
      <c r="D8" s="25">
        <v>0</v>
      </c>
      <c r="E8" s="25"/>
    </row>
    <row r="9" ht="53.25" customHeight="1" spans="1:5">
      <c r="A9" s="47" t="s">
        <v>1772</v>
      </c>
      <c r="B9" s="25">
        <f t="shared" si="0"/>
        <v>0</v>
      </c>
      <c r="C9" s="25">
        <f t="shared" si="1"/>
        <v>0</v>
      </c>
      <c r="D9" s="25">
        <v>0</v>
      </c>
      <c r="E9" s="25"/>
    </row>
    <row r="10" ht="53.25" customHeight="1" spans="1:5">
      <c r="A10" s="47" t="s">
        <v>1773</v>
      </c>
      <c r="B10" s="25">
        <f t="shared" si="0"/>
        <v>0</v>
      </c>
      <c r="C10" s="25">
        <f t="shared" si="1"/>
        <v>0</v>
      </c>
      <c r="D10" s="25">
        <v>0</v>
      </c>
      <c r="E10" s="25"/>
    </row>
    <row r="11" ht="53.25" customHeight="1" spans="1:5">
      <c r="A11" s="47" t="s">
        <v>1774</v>
      </c>
      <c r="B11" s="25">
        <f t="shared" si="0"/>
        <v>160364</v>
      </c>
      <c r="C11" s="25">
        <f t="shared" si="1"/>
        <v>160364</v>
      </c>
      <c r="D11" s="25">
        <v>160364</v>
      </c>
      <c r="E11" s="25"/>
    </row>
    <row r="12" ht="19.5" customHeight="1" spans="1:1">
      <c r="A12" s="42" t="s">
        <v>2027</v>
      </c>
    </row>
    <row r="13" ht="15.75" spans="1:1">
      <c r="A13" s="145" t="s">
        <v>2028</v>
      </c>
    </row>
  </sheetData>
  <mergeCells count="4">
    <mergeCell ref="A2:E2"/>
    <mergeCell ref="C4:E4"/>
    <mergeCell ref="A4:A5"/>
    <mergeCell ref="B4:B5"/>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3"/>
  <sheetViews>
    <sheetView showGridLines="0" showZeros="0" workbookViewId="0">
      <pane xSplit="1" ySplit="5" topLeftCell="B6" activePane="bottomRight" state="frozen"/>
      <selection/>
      <selection pane="topRight"/>
      <selection pane="bottomLeft"/>
      <selection pane="bottomRight" activeCell="A44" sqref="A44"/>
    </sheetView>
  </sheetViews>
  <sheetFormatPr defaultColWidth="9" defaultRowHeight="15.75" outlineLevelCol="7"/>
  <cols>
    <col min="1" max="1" width="54.25" style="126" customWidth="1"/>
    <col min="2" max="2" width="12.875" style="126" customWidth="1"/>
    <col min="3" max="3" width="19.25" style="126" customWidth="1"/>
    <col min="4" max="4" width="18.875" style="126" customWidth="1"/>
    <col min="5" max="5" width="13.375" style="126" customWidth="1"/>
    <col min="6" max="6" width="13.5" style="126" customWidth="1"/>
    <col min="7" max="7" width="14.625" style="126" customWidth="1"/>
    <col min="8" max="8" width="13.625" style="126" customWidth="1"/>
    <col min="9" max="16384" width="9" style="126"/>
  </cols>
  <sheetData>
    <row r="1" ht="14.25" spans="1:1">
      <c r="A1" s="126" t="s">
        <v>2029</v>
      </c>
    </row>
    <row r="2" ht="20.25" spans="1:8">
      <c r="A2" s="127" t="s">
        <v>2030</v>
      </c>
      <c r="B2" s="127"/>
      <c r="C2" s="127"/>
      <c r="D2" s="127"/>
      <c r="E2" s="127"/>
      <c r="F2" s="127"/>
      <c r="G2" s="127"/>
      <c r="H2" s="127"/>
    </row>
    <row r="3" ht="18" customHeight="1" spans="8:8">
      <c r="H3" s="128" t="s">
        <v>39</v>
      </c>
    </row>
    <row r="4" s="125" customFormat="1" ht="31.5" customHeight="1" spans="1:8">
      <c r="A4" s="129" t="s">
        <v>73</v>
      </c>
      <c r="B4" s="129" t="s">
        <v>1308</v>
      </c>
      <c r="C4" s="129" t="s">
        <v>2031</v>
      </c>
      <c r="D4" s="130" t="s">
        <v>2032</v>
      </c>
      <c r="E4" s="130" t="s">
        <v>2033</v>
      </c>
      <c r="F4" s="131" t="s">
        <v>1312</v>
      </c>
      <c r="G4" s="129" t="s">
        <v>1313</v>
      </c>
      <c r="H4" s="129" t="s">
        <v>1314</v>
      </c>
    </row>
    <row r="5" s="125" customFormat="1" ht="27.75" customHeight="1" spans="1:8">
      <c r="A5" s="132"/>
      <c r="B5" s="132"/>
      <c r="C5" s="133"/>
      <c r="D5" s="134"/>
      <c r="E5" s="135"/>
      <c r="F5" s="136"/>
      <c r="G5" s="132"/>
      <c r="H5" s="132"/>
    </row>
    <row r="6" ht="18.4" customHeight="1" spans="1:8">
      <c r="A6" s="137" t="s">
        <v>1804</v>
      </c>
      <c r="B6" s="138">
        <f>SUM(B7:B9)</f>
        <v>0</v>
      </c>
      <c r="C6" s="138">
        <f t="shared" ref="C6:H6" si="0">SUM(C7:C9)</f>
        <v>0</v>
      </c>
      <c r="D6" s="138">
        <f t="shared" si="0"/>
        <v>0</v>
      </c>
      <c r="E6" s="138">
        <f t="shared" si="0"/>
        <v>0</v>
      </c>
      <c r="F6" s="138">
        <f t="shared" si="0"/>
        <v>0</v>
      </c>
      <c r="G6" s="138">
        <f t="shared" si="0"/>
        <v>0</v>
      </c>
      <c r="H6" s="138">
        <f t="shared" si="0"/>
        <v>0</v>
      </c>
    </row>
    <row r="7" ht="18.4" customHeight="1" spans="1:8">
      <c r="A7" s="139" t="s">
        <v>1805</v>
      </c>
      <c r="B7" s="138">
        <f>SUM(C7:H7)</f>
        <v>0</v>
      </c>
      <c r="C7" s="138"/>
      <c r="D7" s="138"/>
      <c r="E7" s="138"/>
      <c r="F7" s="138"/>
      <c r="G7" s="138"/>
      <c r="H7" s="138"/>
    </row>
    <row r="8" ht="18.4" customHeight="1" spans="1:8">
      <c r="A8" s="139" t="s">
        <v>1806</v>
      </c>
      <c r="B8" s="138">
        <f t="shared" ref="B8:B52" si="1">SUM(C8:H8)</f>
        <v>0</v>
      </c>
      <c r="C8" s="138"/>
      <c r="D8" s="138"/>
      <c r="E8" s="138"/>
      <c r="F8" s="138"/>
      <c r="G8" s="138"/>
      <c r="H8" s="138"/>
    </row>
    <row r="9" ht="18.4" customHeight="1" spans="1:8">
      <c r="A9" s="139" t="s">
        <v>1807</v>
      </c>
      <c r="B9" s="138">
        <f t="shared" si="1"/>
        <v>0</v>
      </c>
      <c r="C9" s="138"/>
      <c r="D9" s="138"/>
      <c r="E9" s="138"/>
      <c r="F9" s="138"/>
      <c r="G9" s="138"/>
      <c r="H9" s="138"/>
    </row>
    <row r="10" ht="18.4" customHeight="1" spans="1:8">
      <c r="A10" s="137" t="s">
        <v>1808</v>
      </c>
      <c r="B10" s="138">
        <f>SUM(B11:B13)</f>
        <v>0</v>
      </c>
      <c r="C10" s="138">
        <f t="shared" ref="C10:H10" si="2">SUM(C11:C13)</f>
        <v>0</v>
      </c>
      <c r="D10" s="138">
        <f t="shared" si="2"/>
        <v>0</v>
      </c>
      <c r="E10" s="138">
        <f t="shared" si="2"/>
        <v>0</v>
      </c>
      <c r="F10" s="138">
        <f t="shared" si="2"/>
        <v>0</v>
      </c>
      <c r="G10" s="138">
        <f t="shared" si="2"/>
        <v>0</v>
      </c>
      <c r="H10" s="138">
        <f t="shared" si="2"/>
        <v>0</v>
      </c>
    </row>
    <row r="11" ht="18.4" customHeight="1" spans="1:8">
      <c r="A11" s="139" t="s">
        <v>1809</v>
      </c>
      <c r="B11" s="138">
        <f t="shared" si="1"/>
        <v>0</v>
      </c>
      <c r="C11" s="138"/>
      <c r="D11" s="138"/>
      <c r="E11" s="138"/>
      <c r="F11" s="138"/>
      <c r="G11" s="138"/>
      <c r="H11" s="138"/>
    </row>
    <row r="12" ht="18.4" customHeight="1" spans="1:8">
      <c r="A12" s="139" t="s">
        <v>1810</v>
      </c>
      <c r="B12" s="138">
        <f t="shared" si="1"/>
        <v>0</v>
      </c>
      <c r="C12" s="138"/>
      <c r="D12" s="138"/>
      <c r="E12" s="138"/>
      <c r="F12" s="138"/>
      <c r="G12" s="138"/>
      <c r="H12" s="138"/>
    </row>
    <row r="13" ht="18.4" customHeight="1" spans="1:8">
      <c r="A13" s="139" t="s">
        <v>1811</v>
      </c>
      <c r="B13" s="138">
        <f t="shared" si="1"/>
        <v>0</v>
      </c>
      <c r="C13" s="138"/>
      <c r="D13" s="138"/>
      <c r="E13" s="138"/>
      <c r="F13" s="138"/>
      <c r="G13" s="138"/>
      <c r="H13" s="138"/>
    </row>
    <row r="14" ht="18.4" customHeight="1" spans="1:8">
      <c r="A14" s="137" t="s">
        <v>1812</v>
      </c>
      <c r="B14" s="138">
        <f>SUM(B15:B16)</f>
        <v>0</v>
      </c>
      <c r="C14" s="138">
        <f t="shared" ref="C14:H14" si="3">SUM(C15:C16)</f>
        <v>0</v>
      </c>
      <c r="D14" s="138">
        <f t="shared" si="3"/>
        <v>0</v>
      </c>
      <c r="E14" s="138">
        <f t="shared" si="3"/>
        <v>0</v>
      </c>
      <c r="F14" s="138">
        <f t="shared" si="3"/>
        <v>0</v>
      </c>
      <c r="G14" s="138">
        <f t="shared" si="3"/>
        <v>0</v>
      </c>
      <c r="H14" s="138">
        <f t="shared" si="3"/>
        <v>0</v>
      </c>
    </row>
    <row r="15" ht="18.4" customHeight="1" spans="1:8">
      <c r="A15" s="137" t="s">
        <v>1813</v>
      </c>
      <c r="B15" s="138">
        <f t="shared" si="1"/>
        <v>0</v>
      </c>
      <c r="C15" s="138"/>
      <c r="D15" s="138"/>
      <c r="E15" s="138"/>
      <c r="F15" s="138"/>
      <c r="G15" s="138"/>
      <c r="H15" s="138"/>
    </row>
    <row r="16" ht="18.4" customHeight="1" spans="1:8">
      <c r="A16" s="137" t="s">
        <v>1814</v>
      </c>
      <c r="B16" s="138">
        <f t="shared" si="1"/>
        <v>0</v>
      </c>
      <c r="C16" s="138"/>
      <c r="D16" s="138"/>
      <c r="E16" s="138"/>
      <c r="F16" s="138"/>
      <c r="G16" s="138"/>
      <c r="H16" s="138"/>
    </row>
    <row r="17" ht="18.4" customHeight="1" spans="1:8">
      <c r="A17" s="137" t="s">
        <v>1815</v>
      </c>
      <c r="B17" s="138">
        <f>SUM(B18:B27)</f>
        <v>217894</v>
      </c>
      <c r="C17" s="138">
        <f t="shared" ref="C17:H17" si="4">SUM(C18:C27)</f>
        <v>217894</v>
      </c>
      <c r="D17" s="138">
        <f t="shared" si="4"/>
        <v>0</v>
      </c>
      <c r="E17" s="138">
        <f t="shared" si="4"/>
        <v>0</v>
      </c>
      <c r="F17" s="138">
        <f t="shared" si="4"/>
        <v>0</v>
      </c>
      <c r="G17" s="138">
        <f t="shared" si="4"/>
        <v>0</v>
      </c>
      <c r="H17" s="138">
        <f t="shared" si="4"/>
        <v>0</v>
      </c>
    </row>
    <row r="18" ht="18.4" customHeight="1" spans="1:8">
      <c r="A18" s="137" t="s">
        <v>1816</v>
      </c>
      <c r="B18" s="138">
        <f t="shared" si="1"/>
        <v>216894</v>
      </c>
      <c r="C18" s="138">
        <v>216894</v>
      </c>
      <c r="D18" s="138"/>
      <c r="E18" s="138"/>
      <c r="F18" s="138"/>
      <c r="G18" s="138"/>
      <c r="H18" s="138"/>
    </row>
    <row r="19" ht="18.4" customHeight="1" spans="1:8">
      <c r="A19" s="137" t="s">
        <v>1817</v>
      </c>
      <c r="B19" s="138">
        <f t="shared" si="1"/>
        <v>0</v>
      </c>
      <c r="C19" s="138"/>
      <c r="D19" s="138"/>
      <c r="E19" s="138"/>
      <c r="F19" s="138"/>
      <c r="G19" s="138"/>
      <c r="H19" s="138"/>
    </row>
    <row r="20" ht="18.4" customHeight="1" spans="1:8">
      <c r="A20" s="137" t="s">
        <v>1818</v>
      </c>
      <c r="B20" s="138">
        <f t="shared" si="1"/>
        <v>0</v>
      </c>
      <c r="C20" s="138"/>
      <c r="D20" s="138"/>
      <c r="E20" s="138"/>
      <c r="F20" s="138"/>
      <c r="G20" s="138"/>
      <c r="H20" s="138"/>
    </row>
    <row r="21" ht="18.4" customHeight="1" spans="1:8">
      <c r="A21" s="137" t="s">
        <v>1819</v>
      </c>
      <c r="B21" s="138">
        <f t="shared" si="1"/>
        <v>1000</v>
      </c>
      <c r="C21" s="138">
        <v>1000</v>
      </c>
      <c r="D21" s="138"/>
      <c r="E21" s="138"/>
      <c r="F21" s="138"/>
      <c r="G21" s="138"/>
      <c r="H21" s="138"/>
    </row>
    <row r="22" ht="18.4" customHeight="1" spans="1:8">
      <c r="A22" s="137" t="s">
        <v>1820</v>
      </c>
      <c r="B22" s="138">
        <f t="shared" si="1"/>
        <v>0</v>
      </c>
      <c r="C22" s="138"/>
      <c r="D22" s="138"/>
      <c r="E22" s="138"/>
      <c r="F22" s="138"/>
      <c r="G22" s="138"/>
      <c r="H22" s="138"/>
    </row>
    <row r="23" ht="18.4" customHeight="1" spans="1:8">
      <c r="A23" s="137" t="s">
        <v>1821</v>
      </c>
      <c r="B23" s="138">
        <f t="shared" si="1"/>
        <v>0</v>
      </c>
      <c r="C23" s="138"/>
      <c r="D23" s="138"/>
      <c r="E23" s="138"/>
      <c r="F23" s="138"/>
      <c r="G23" s="138"/>
      <c r="H23" s="138"/>
    </row>
    <row r="24" ht="18.4" customHeight="1" spans="1:8">
      <c r="A24" s="137" t="s">
        <v>1822</v>
      </c>
      <c r="B24" s="138">
        <f t="shared" si="1"/>
        <v>0</v>
      </c>
      <c r="C24" s="138"/>
      <c r="D24" s="138"/>
      <c r="E24" s="138"/>
      <c r="F24" s="138"/>
      <c r="G24" s="138"/>
      <c r="H24" s="138"/>
    </row>
    <row r="25" ht="18.4" customHeight="1" spans="1:8">
      <c r="A25" s="137" t="s">
        <v>1823</v>
      </c>
      <c r="B25" s="138">
        <f t="shared" si="1"/>
        <v>0</v>
      </c>
      <c r="C25" s="138"/>
      <c r="D25" s="138"/>
      <c r="E25" s="138"/>
      <c r="F25" s="138"/>
      <c r="G25" s="138"/>
      <c r="H25" s="138"/>
    </row>
    <row r="26" ht="18.4" customHeight="1" spans="1:8">
      <c r="A26" s="137" t="s">
        <v>1824</v>
      </c>
      <c r="B26" s="138">
        <f t="shared" si="1"/>
        <v>0</v>
      </c>
      <c r="C26" s="138"/>
      <c r="D26" s="138"/>
      <c r="E26" s="138"/>
      <c r="F26" s="138"/>
      <c r="G26" s="138"/>
      <c r="H26" s="138"/>
    </row>
    <row r="27" ht="18.4" customHeight="1" spans="1:8">
      <c r="A27" s="137" t="s">
        <v>1825</v>
      </c>
      <c r="B27" s="138">
        <f t="shared" si="1"/>
        <v>0</v>
      </c>
      <c r="C27" s="138"/>
      <c r="D27" s="138"/>
      <c r="E27" s="138"/>
      <c r="F27" s="138"/>
      <c r="G27" s="138"/>
      <c r="H27" s="138"/>
    </row>
    <row r="28" ht="18.4" customHeight="1" spans="1:8">
      <c r="A28" s="137" t="s">
        <v>1826</v>
      </c>
      <c r="B28" s="138">
        <f>SUM(B29:B33)</f>
        <v>0</v>
      </c>
      <c r="C28" s="138">
        <f t="shared" ref="C28:H28" si="5">SUM(C29:C33)</f>
        <v>0</v>
      </c>
      <c r="D28" s="138">
        <f t="shared" si="5"/>
        <v>0</v>
      </c>
      <c r="E28" s="138">
        <f t="shared" si="5"/>
        <v>0</v>
      </c>
      <c r="F28" s="138">
        <f t="shared" si="5"/>
        <v>0</v>
      </c>
      <c r="G28" s="138">
        <f t="shared" si="5"/>
        <v>0</v>
      </c>
      <c r="H28" s="138">
        <f t="shared" si="5"/>
        <v>0</v>
      </c>
    </row>
    <row r="29" ht="18.4" customHeight="1" spans="1:8">
      <c r="A29" s="137" t="s">
        <v>1827</v>
      </c>
      <c r="B29" s="138">
        <f t="shared" si="1"/>
        <v>0</v>
      </c>
      <c r="C29" s="138"/>
      <c r="D29" s="138"/>
      <c r="E29" s="138"/>
      <c r="F29" s="138"/>
      <c r="G29" s="138"/>
      <c r="H29" s="138"/>
    </row>
    <row r="30" ht="18.4" customHeight="1" spans="1:8">
      <c r="A30" s="91" t="s">
        <v>1828</v>
      </c>
      <c r="B30" s="138">
        <f t="shared" si="1"/>
        <v>0</v>
      </c>
      <c r="C30" s="138"/>
      <c r="D30" s="138"/>
      <c r="E30" s="138"/>
      <c r="F30" s="138"/>
      <c r="G30" s="138"/>
      <c r="H30" s="138"/>
    </row>
    <row r="31" ht="18.4" customHeight="1" spans="1:8">
      <c r="A31" s="91" t="s">
        <v>1829</v>
      </c>
      <c r="B31" s="138">
        <f t="shared" si="1"/>
        <v>0</v>
      </c>
      <c r="C31" s="138"/>
      <c r="D31" s="138"/>
      <c r="E31" s="138"/>
      <c r="F31" s="138"/>
      <c r="G31" s="138"/>
      <c r="H31" s="138"/>
    </row>
    <row r="32" ht="18.4" customHeight="1" spans="1:8">
      <c r="A32" s="140" t="s">
        <v>1830</v>
      </c>
      <c r="B32" s="138">
        <f t="shared" si="1"/>
        <v>0</v>
      </c>
      <c r="C32" s="138"/>
      <c r="D32" s="138"/>
      <c r="E32" s="138"/>
      <c r="F32" s="138"/>
      <c r="G32" s="138"/>
      <c r="H32" s="138"/>
    </row>
    <row r="33" ht="18.4" customHeight="1" spans="1:8">
      <c r="A33" s="140" t="s">
        <v>1831</v>
      </c>
      <c r="B33" s="138">
        <f t="shared" si="1"/>
        <v>0</v>
      </c>
      <c r="C33" s="138"/>
      <c r="D33" s="138"/>
      <c r="E33" s="138"/>
      <c r="F33" s="138"/>
      <c r="G33" s="138"/>
      <c r="H33" s="138"/>
    </row>
    <row r="34" ht="18.4" customHeight="1" spans="1:8">
      <c r="A34" s="141" t="s">
        <v>1832</v>
      </c>
      <c r="B34" s="138">
        <f>SUM(B35:B44)</f>
        <v>0</v>
      </c>
      <c r="C34" s="138">
        <f t="shared" ref="C34:H34" si="6">SUM(C35:C44)</f>
        <v>0</v>
      </c>
      <c r="D34" s="138">
        <f t="shared" si="6"/>
        <v>0</v>
      </c>
      <c r="E34" s="138">
        <f t="shared" si="6"/>
        <v>0</v>
      </c>
      <c r="F34" s="138">
        <f t="shared" si="6"/>
        <v>0</v>
      </c>
      <c r="G34" s="138">
        <f t="shared" si="6"/>
        <v>0</v>
      </c>
      <c r="H34" s="138">
        <f t="shared" si="6"/>
        <v>0</v>
      </c>
    </row>
    <row r="35" ht="18.4" customHeight="1" spans="1:8">
      <c r="A35" s="91" t="s">
        <v>1833</v>
      </c>
      <c r="B35" s="138">
        <f t="shared" si="1"/>
        <v>0</v>
      </c>
      <c r="C35" s="138"/>
      <c r="D35" s="138"/>
      <c r="E35" s="138"/>
      <c r="F35" s="138"/>
      <c r="G35" s="138"/>
      <c r="H35" s="138"/>
    </row>
    <row r="36" ht="18.4" customHeight="1" spans="1:8">
      <c r="A36" s="91" t="s">
        <v>1834</v>
      </c>
      <c r="B36" s="138">
        <f t="shared" si="1"/>
        <v>0</v>
      </c>
      <c r="C36" s="138"/>
      <c r="D36" s="138"/>
      <c r="E36" s="138"/>
      <c r="F36" s="138"/>
      <c r="G36" s="138"/>
      <c r="H36" s="138"/>
    </row>
    <row r="37" ht="18.4" customHeight="1" spans="1:8">
      <c r="A37" s="91" t="s">
        <v>1835</v>
      </c>
      <c r="B37" s="138">
        <f t="shared" si="1"/>
        <v>0</v>
      </c>
      <c r="C37" s="138"/>
      <c r="D37" s="138"/>
      <c r="E37" s="138"/>
      <c r="F37" s="138"/>
      <c r="G37" s="138"/>
      <c r="H37" s="138"/>
    </row>
    <row r="38" ht="18.4" customHeight="1" spans="1:8">
      <c r="A38" s="91" t="s">
        <v>1836</v>
      </c>
      <c r="B38" s="138">
        <f t="shared" si="1"/>
        <v>0</v>
      </c>
      <c r="C38" s="138"/>
      <c r="D38" s="138"/>
      <c r="E38" s="138"/>
      <c r="F38" s="138"/>
      <c r="G38" s="138"/>
      <c r="H38" s="138"/>
    </row>
    <row r="39" ht="18.4" customHeight="1" spans="1:8">
      <c r="A39" s="91" t="s">
        <v>1837</v>
      </c>
      <c r="B39" s="138">
        <f t="shared" si="1"/>
        <v>0</v>
      </c>
      <c r="C39" s="138"/>
      <c r="D39" s="138"/>
      <c r="E39" s="138"/>
      <c r="F39" s="138"/>
      <c r="G39" s="138"/>
      <c r="H39" s="138"/>
    </row>
    <row r="40" ht="18.4" customHeight="1" spans="1:8">
      <c r="A40" s="91" t="s">
        <v>1838</v>
      </c>
      <c r="B40" s="138">
        <f t="shared" si="1"/>
        <v>0</v>
      </c>
      <c r="C40" s="138"/>
      <c r="D40" s="138"/>
      <c r="E40" s="138"/>
      <c r="F40" s="138"/>
      <c r="G40" s="138"/>
      <c r="H40" s="138"/>
    </row>
    <row r="41" ht="18.4" customHeight="1" spans="1:8">
      <c r="A41" s="91" t="s">
        <v>1839</v>
      </c>
      <c r="B41" s="138">
        <f t="shared" si="1"/>
        <v>0</v>
      </c>
      <c r="C41" s="138"/>
      <c r="D41" s="138"/>
      <c r="E41" s="138"/>
      <c r="F41" s="138"/>
      <c r="G41" s="138"/>
      <c r="H41" s="138"/>
    </row>
    <row r="42" ht="18.4" customHeight="1" spans="1:8">
      <c r="A42" s="91" t="s">
        <v>1840</v>
      </c>
      <c r="B42" s="138">
        <f t="shared" si="1"/>
        <v>0</v>
      </c>
      <c r="C42" s="138"/>
      <c r="D42" s="138"/>
      <c r="E42" s="138"/>
      <c r="F42" s="138"/>
      <c r="G42" s="138"/>
      <c r="H42" s="138"/>
    </row>
    <row r="43" ht="18.4" customHeight="1" spans="1:8">
      <c r="A43" s="91" t="s">
        <v>1841</v>
      </c>
      <c r="B43" s="138">
        <f t="shared" si="1"/>
        <v>0</v>
      </c>
      <c r="C43" s="138"/>
      <c r="D43" s="138"/>
      <c r="E43" s="138"/>
      <c r="F43" s="138"/>
      <c r="G43" s="138"/>
      <c r="H43" s="138"/>
    </row>
    <row r="44" ht="18.4" customHeight="1" spans="1:8">
      <c r="A44" s="91" t="s">
        <v>1842</v>
      </c>
      <c r="B44" s="138">
        <f t="shared" si="1"/>
        <v>0</v>
      </c>
      <c r="C44" s="138"/>
      <c r="D44" s="138"/>
      <c r="E44" s="138"/>
      <c r="F44" s="138"/>
      <c r="G44" s="138"/>
      <c r="H44" s="138"/>
    </row>
    <row r="45" ht="18.4" customHeight="1" spans="1:8">
      <c r="A45" s="141" t="s">
        <v>1843</v>
      </c>
      <c r="B45" s="138">
        <f>B46</f>
        <v>0</v>
      </c>
      <c r="C45" s="138">
        <f t="shared" ref="C45:H45" si="7">C46</f>
        <v>0</v>
      </c>
      <c r="D45" s="138">
        <f t="shared" si="7"/>
        <v>0</v>
      </c>
      <c r="E45" s="138">
        <f t="shared" si="7"/>
        <v>0</v>
      </c>
      <c r="F45" s="138">
        <f t="shared" si="7"/>
        <v>0</v>
      </c>
      <c r="G45" s="138">
        <f t="shared" si="7"/>
        <v>0</v>
      </c>
      <c r="H45" s="138">
        <f t="shared" si="7"/>
        <v>0</v>
      </c>
    </row>
    <row r="46" ht="18.4" customHeight="1" spans="1:8">
      <c r="A46" s="91" t="s">
        <v>1844</v>
      </c>
      <c r="B46" s="138">
        <f t="shared" si="1"/>
        <v>0</v>
      </c>
      <c r="C46" s="138"/>
      <c r="D46" s="138"/>
      <c r="E46" s="138"/>
      <c r="F46" s="138"/>
      <c r="G46" s="138"/>
      <c r="H46" s="138"/>
    </row>
    <row r="47" ht="18.4" customHeight="1" spans="1:8">
      <c r="A47" s="141" t="s">
        <v>1845</v>
      </c>
      <c r="B47" s="138">
        <f>SUM(B48:B50)</f>
        <v>260</v>
      </c>
      <c r="C47" s="138">
        <f t="shared" ref="C47:H47" si="8">SUM(C48:C50)</f>
        <v>260</v>
      </c>
      <c r="D47" s="138">
        <f t="shared" si="8"/>
        <v>0</v>
      </c>
      <c r="E47" s="138">
        <f t="shared" si="8"/>
        <v>0</v>
      </c>
      <c r="F47" s="138">
        <f t="shared" si="8"/>
        <v>0</v>
      </c>
      <c r="G47" s="138">
        <f t="shared" si="8"/>
        <v>0</v>
      </c>
      <c r="H47" s="138">
        <f t="shared" si="8"/>
        <v>0</v>
      </c>
    </row>
    <row r="48" ht="18.4" customHeight="1" spans="1:8">
      <c r="A48" s="91" t="s">
        <v>1846</v>
      </c>
      <c r="B48" s="138">
        <f t="shared" si="1"/>
        <v>260</v>
      </c>
      <c r="C48" s="138">
        <v>260</v>
      </c>
      <c r="D48" s="138"/>
      <c r="E48" s="138"/>
      <c r="F48" s="138"/>
      <c r="G48" s="138"/>
      <c r="H48" s="138"/>
    </row>
    <row r="49" ht="18.4" customHeight="1" spans="1:8">
      <c r="A49" s="91" t="s">
        <v>1847</v>
      </c>
      <c r="B49" s="138">
        <f t="shared" si="1"/>
        <v>0</v>
      </c>
      <c r="C49" s="138"/>
      <c r="D49" s="138"/>
      <c r="E49" s="138"/>
      <c r="F49" s="138"/>
      <c r="G49" s="138"/>
      <c r="H49" s="138"/>
    </row>
    <row r="50" ht="18.4" customHeight="1" spans="1:8">
      <c r="A50" s="91" t="s">
        <v>1848</v>
      </c>
      <c r="B50" s="138">
        <f t="shared" si="1"/>
        <v>0</v>
      </c>
      <c r="C50" s="138"/>
      <c r="D50" s="138"/>
      <c r="E50" s="138"/>
      <c r="F50" s="138"/>
      <c r="G50" s="138"/>
      <c r="H50" s="138"/>
    </row>
    <row r="51" ht="18.4" customHeight="1" spans="1:8">
      <c r="A51" s="141" t="s">
        <v>1849</v>
      </c>
      <c r="B51" s="138">
        <f t="shared" si="1"/>
        <v>0</v>
      </c>
      <c r="C51" s="138"/>
      <c r="D51" s="138"/>
      <c r="E51" s="138"/>
      <c r="F51" s="138"/>
      <c r="G51" s="138"/>
      <c r="H51" s="138"/>
    </row>
    <row r="52" ht="18.4" customHeight="1" spans="1:8">
      <c r="A52" s="141" t="s">
        <v>1850</v>
      </c>
      <c r="B52" s="138">
        <f t="shared" si="1"/>
        <v>0</v>
      </c>
      <c r="C52" s="142"/>
      <c r="D52" s="142"/>
      <c r="E52" s="142"/>
      <c r="F52" s="142"/>
      <c r="G52" s="142"/>
      <c r="H52" s="142"/>
    </row>
    <row r="53" ht="18.4" customHeight="1" spans="1:8">
      <c r="A53" s="142"/>
      <c r="B53" s="142"/>
      <c r="C53" s="142"/>
      <c r="D53" s="142"/>
      <c r="E53" s="142"/>
      <c r="F53" s="142"/>
      <c r="G53" s="142"/>
      <c r="H53" s="142"/>
    </row>
    <row r="54" ht="20.1" customHeight="1" spans="1:8">
      <c r="A54" s="142"/>
      <c r="B54" s="142"/>
      <c r="C54" s="142"/>
      <c r="D54" s="142"/>
      <c r="E54" s="142"/>
      <c r="F54" s="142"/>
      <c r="G54" s="142"/>
      <c r="H54" s="142"/>
    </row>
    <row r="55" ht="20.1" customHeight="1" spans="1:8">
      <c r="A55" s="142"/>
      <c r="B55" s="142"/>
      <c r="C55" s="142"/>
      <c r="D55" s="142"/>
      <c r="E55" s="142"/>
      <c r="F55" s="142"/>
      <c r="G55" s="142"/>
      <c r="H55" s="142"/>
    </row>
    <row r="56" ht="20.1" customHeight="1" spans="1:8">
      <c r="A56" s="143" t="s">
        <v>1305</v>
      </c>
      <c r="B56" s="138">
        <f>SUM(B6,B10,B14,B17,B28,B34,B45,B47,B51,B52)</f>
        <v>218154</v>
      </c>
      <c r="C56" s="138">
        <f t="shared" ref="C56:H56" si="9">SUM(C6,C10,C14,C17,C28,C34,C45,C47,C51,C52)</f>
        <v>218154</v>
      </c>
      <c r="D56" s="138">
        <f t="shared" si="9"/>
        <v>0</v>
      </c>
      <c r="E56" s="138">
        <f t="shared" si="9"/>
        <v>0</v>
      </c>
      <c r="F56" s="138">
        <f t="shared" si="9"/>
        <v>0</v>
      </c>
      <c r="G56" s="138">
        <f t="shared" si="9"/>
        <v>0</v>
      </c>
      <c r="H56" s="138">
        <f t="shared" si="9"/>
        <v>0</v>
      </c>
    </row>
    <row r="57" ht="20.1" customHeight="1"/>
    <row r="58" ht="20.1" customHeight="1"/>
    <row r="59" ht="20.1" customHeight="1"/>
    <row r="60" ht="20.1" customHeight="1"/>
    <row r="61" ht="20.1" customHeight="1"/>
    <row r="62" ht="20.1" customHeight="1"/>
    <row r="63" ht="20.1" customHeight="1"/>
  </sheetData>
  <mergeCells count="9">
    <mergeCell ref="A2:H2"/>
    <mergeCell ref="A4:A5"/>
    <mergeCell ref="B4:B5"/>
    <mergeCell ref="C4:C5"/>
    <mergeCell ref="D4:D5"/>
    <mergeCell ref="E4:E5"/>
    <mergeCell ref="F4:F5"/>
    <mergeCell ref="G4:G5"/>
    <mergeCell ref="H4:H5"/>
  </mergeCells>
  <printOptions horizontalCentered="1"/>
  <pageMargins left="0.47" right="0.47" top="0.59" bottom="0.47" header="0.31" footer="0.31"/>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9"/>
  <sheetViews>
    <sheetView showGridLines="0" showZeros="0" topLeftCell="A7" workbookViewId="0">
      <selection activeCell="A37" sqref="A37"/>
    </sheetView>
  </sheetViews>
  <sheetFormatPr defaultColWidth="9" defaultRowHeight="14.25"/>
  <cols>
    <col min="1" max="1" width="117.375" style="357" customWidth="1"/>
    <col min="2" max="16384" width="9" style="357"/>
  </cols>
  <sheetData>
    <row r="1" ht="48.75" customHeight="1" spans="1:1">
      <c r="A1" s="358" t="s">
        <v>8</v>
      </c>
    </row>
    <row r="2" s="355" customFormat="1" ht="27.95" customHeight="1" spans="1:1">
      <c r="A2" s="359" t="s">
        <v>9</v>
      </c>
    </row>
    <row r="3" s="355" customFormat="1" ht="27.95" customHeight="1" spans="1:1">
      <c r="A3" s="359" t="s">
        <v>10</v>
      </c>
    </row>
    <row r="4" s="355" customFormat="1" ht="27.95" customHeight="1" spans="1:1">
      <c r="A4" s="359" t="s">
        <v>11</v>
      </c>
    </row>
    <row r="5" s="355" customFormat="1" ht="27.95" customHeight="1" spans="1:1">
      <c r="A5" s="359" t="s">
        <v>12</v>
      </c>
    </row>
    <row r="6" s="355" customFormat="1" ht="27.95" customHeight="1" spans="1:1">
      <c r="A6" s="359" t="s">
        <v>13</v>
      </c>
    </row>
    <row r="7" s="355" customFormat="1" ht="27.95" customHeight="1" spans="1:1">
      <c r="A7" s="359" t="s">
        <v>14</v>
      </c>
    </row>
    <row r="8" s="355" customFormat="1" ht="27.95" customHeight="1" spans="1:1">
      <c r="A8" s="359" t="s">
        <v>15</v>
      </c>
    </row>
    <row r="9" s="355" customFormat="1" ht="27.95" customHeight="1" spans="1:1">
      <c r="A9" s="359" t="s">
        <v>16</v>
      </c>
    </row>
    <row r="10" s="355" customFormat="1" ht="27.95" customHeight="1" spans="1:1">
      <c r="A10" s="359" t="s">
        <v>17</v>
      </c>
    </row>
    <row r="11" s="355" customFormat="1" ht="27.95" customHeight="1" spans="1:1">
      <c r="A11" s="359" t="s">
        <v>18</v>
      </c>
    </row>
    <row r="12" s="355" customFormat="1" ht="27.95" customHeight="1" spans="1:1">
      <c r="A12" s="359" t="s">
        <v>19</v>
      </c>
    </row>
    <row r="13" s="355" customFormat="1" ht="27.95" customHeight="1" spans="1:1">
      <c r="A13" s="359" t="s">
        <v>20</v>
      </c>
    </row>
    <row r="14" s="355" customFormat="1" ht="27.95" customHeight="1" spans="1:1">
      <c r="A14" s="359" t="s">
        <v>21</v>
      </c>
    </row>
    <row r="15" s="355" customFormat="1" ht="27.95" customHeight="1" spans="1:1">
      <c r="A15" s="359" t="s">
        <v>22</v>
      </c>
    </row>
    <row r="16" s="355" customFormat="1" ht="27.95" customHeight="1" spans="1:1">
      <c r="A16" s="359" t="s">
        <v>23</v>
      </c>
    </row>
    <row r="17" s="355" customFormat="1" ht="27.95" customHeight="1" spans="1:1">
      <c r="A17" s="359" t="s">
        <v>24</v>
      </c>
    </row>
    <row r="18" s="355" customFormat="1" ht="27.95" customHeight="1" spans="1:1">
      <c r="A18" s="359" t="s">
        <v>25</v>
      </c>
    </row>
    <row r="19" s="356" customFormat="1" ht="27.95" customHeight="1" spans="1:1">
      <c r="A19" s="359" t="s">
        <v>26</v>
      </c>
    </row>
    <row r="20" ht="27.95" customHeight="1" spans="1:1">
      <c r="A20" s="359" t="s">
        <v>27</v>
      </c>
    </row>
    <row r="21" ht="27.95" customHeight="1" spans="1:1">
      <c r="A21" s="359" t="s">
        <v>28</v>
      </c>
    </row>
    <row r="22" ht="27.95" customHeight="1" spans="1:1">
      <c r="A22" s="359" t="s">
        <v>29</v>
      </c>
    </row>
    <row r="23" ht="27.95" customHeight="1" spans="1:1">
      <c r="A23" s="359" t="s">
        <v>30</v>
      </c>
    </row>
    <row r="24" ht="27.95" customHeight="1" spans="1:1">
      <c r="A24" s="359" t="s">
        <v>31</v>
      </c>
    </row>
    <row r="25" ht="27.95" customHeight="1" spans="1:1">
      <c r="A25" s="359" t="s">
        <v>32</v>
      </c>
    </row>
    <row r="26" ht="27.95" customHeight="1" spans="1:1">
      <c r="A26" s="359" t="s">
        <v>33</v>
      </c>
    </row>
    <row r="27" ht="20.25" spans="1:1">
      <c r="A27" s="355" t="s">
        <v>34</v>
      </c>
    </row>
    <row r="28" ht="20.25" spans="1:1">
      <c r="A28" s="355" t="s">
        <v>35</v>
      </c>
    </row>
    <row r="29" ht="20.25" spans="1:1">
      <c r="A29" s="355" t="s">
        <v>36</v>
      </c>
    </row>
  </sheetData>
  <printOptions horizontalCentered="1"/>
  <pageMargins left="0.75" right="0.75" top="0.44" bottom="0.66" header="0.22" footer="0.51"/>
  <pageSetup paperSize="9"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B11" sqref="B11"/>
    </sheetView>
  </sheetViews>
  <sheetFormatPr defaultColWidth="9" defaultRowHeight="14.25" outlineLevelCol="5"/>
  <cols>
    <col min="1" max="1" width="35" customWidth="1"/>
    <col min="2" max="3" width="14.25" customWidth="1"/>
    <col min="4" max="4" width="37" customWidth="1"/>
    <col min="5" max="6" width="14.875" customWidth="1"/>
  </cols>
  <sheetData>
    <row r="1" ht="24" customHeight="1" spans="1:6">
      <c r="A1" s="106" t="s">
        <v>2034</v>
      </c>
      <c r="B1" s="1"/>
      <c r="C1" s="1"/>
      <c r="D1" s="1"/>
      <c r="E1" s="1"/>
      <c r="F1" s="1"/>
    </row>
    <row r="2" ht="27" spans="1:6">
      <c r="A2" s="107" t="s">
        <v>2035</v>
      </c>
      <c r="B2" s="107"/>
      <c r="C2" s="107"/>
      <c r="D2" s="107"/>
      <c r="E2" s="107"/>
      <c r="F2" s="107"/>
    </row>
    <row r="3" ht="15.75" spans="1:6">
      <c r="A3" s="108"/>
      <c r="B3" s="108"/>
      <c r="C3" s="108"/>
      <c r="D3" s="109"/>
      <c r="E3" s="110" t="s">
        <v>2036</v>
      </c>
      <c r="F3" s="110"/>
    </row>
    <row r="4" ht="27" customHeight="1" spans="1:6">
      <c r="A4" s="111" t="s">
        <v>2037</v>
      </c>
      <c r="B4" s="112"/>
      <c r="C4" s="112"/>
      <c r="D4" s="113" t="s">
        <v>2038</v>
      </c>
      <c r="E4" s="113"/>
      <c r="F4" s="113"/>
    </row>
    <row r="5" spans="1:6">
      <c r="A5" s="114" t="s">
        <v>2039</v>
      </c>
      <c r="B5" s="115" t="s">
        <v>2040</v>
      </c>
      <c r="C5" s="115" t="s">
        <v>2041</v>
      </c>
      <c r="D5" s="114" t="s">
        <v>2039</v>
      </c>
      <c r="E5" s="115" t="s">
        <v>2040</v>
      </c>
      <c r="F5" s="115" t="s">
        <v>2041</v>
      </c>
    </row>
    <row r="6" spans="1:6">
      <c r="A6" s="116"/>
      <c r="B6" s="117"/>
      <c r="C6" s="117"/>
      <c r="D6" s="116"/>
      <c r="E6" s="117"/>
      <c r="F6" s="117"/>
    </row>
    <row r="7" ht="31.5" customHeight="1" spans="1:6">
      <c r="A7" s="118" t="s">
        <v>2042</v>
      </c>
      <c r="B7" s="118"/>
      <c r="C7" s="118"/>
      <c r="D7" s="119" t="s">
        <v>2043</v>
      </c>
      <c r="E7" s="118"/>
      <c r="F7" s="118"/>
    </row>
    <row r="8" ht="31.5" customHeight="1" spans="1:6">
      <c r="A8" s="118" t="s">
        <v>2044</v>
      </c>
      <c r="B8" s="118"/>
      <c r="C8" s="118"/>
      <c r="D8" s="118" t="s">
        <v>2045</v>
      </c>
      <c r="E8" s="118"/>
      <c r="F8" s="118"/>
    </row>
    <row r="9" ht="31.5" customHeight="1" spans="1:6">
      <c r="A9" s="118" t="s">
        <v>2046</v>
      </c>
      <c r="B9" s="118"/>
      <c r="C9" s="118"/>
      <c r="D9" s="118" t="s">
        <v>2047</v>
      </c>
      <c r="E9" s="118"/>
      <c r="F9" s="118"/>
    </row>
    <row r="10" ht="31.5" customHeight="1" spans="1:6">
      <c r="A10" s="118" t="s">
        <v>2048</v>
      </c>
      <c r="B10" s="118"/>
      <c r="C10" s="118"/>
      <c r="D10" s="118" t="s">
        <v>2049</v>
      </c>
      <c r="E10" s="118"/>
      <c r="F10" s="118"/>
    </row>
    <row r="11" ht="31.5" customHeight="1" spans="1:6">
      <c r="A11" s="120" t="s">
        <v>2050</v>
      </c>
      <c r="B11" s="121"/>
      <c r="C11" s="121"/>
      <c r="D11" s="118" t="s">
        <v>2051</v>
      </c>
      <c r="E11" s="121">
        <v>5000</v>
      </c>
      <c r="F11" s="121">
        <v>5000</v>
      </c>
    </row>
    <row r="12" ht="31.5" customHeight="1" spans="1:6">
      <c r="A12" s="120" t="s">
        <v>2052</v>
      </c>
      <c r="B12" s="121">
        <v>5000</v>
      </c>
      <c r="C12" s="121">
        <v>5000</v>
      </c>
      <c r="D12" s="120" t="s">
        <v>2053</v>
      </c>
      <c r="E12" s="121"/>
      <c r="F12" s="121"/>
    </row>
    <row r="13" ht="31.5" customHeight="1" spans="1:6">
      <c r="A13" s="122"/>
      <c r="B13" s="122"/>
      <c r="C13" s="122"/>
      <c r="D13" s="118" t="s">
        <v>2054</v>
      </c>
      <c r="E13" s="121">
        <v>0</v>
      </c>
      <c r="F13" s="121">
        <v>0</v>
      </c>
    </row>
    <row r="14" ht="31.5" customHeight="1" spans="1:6">
      <c r="A14" s="121" t="s">
        <v>2055</v>
      </c>
      <c r="B14" s="121">
        <v>5000</v>
      </c>
      <c r="C14" s="121">
        <v>5000</v>
      </c>
      <c r="D14" s="121" t="s">
        <v>2056</v>
      </c>
      <c r="E14" s="121">
        <v>5000</v>
      </c>
      <c r="F14" s="121">
        <v>5000</v>
      </c>
    </row>
    <row r="15" ht="31.5" customHeight="1" spans="1:6">
      <c r="A15" s="120" t="s">
        <v>2057</v>
      </c>
      <c r="B15" s="118"/>
      <c r="C15" s="118"/>
      <c r="D15" s="118" t="s">
        <v>2058</v>
      </c>
      <c r="E15" s="118"/>
      <c r="F15" s="121"/>
    </row>
    <row r="16" ht="31.5" customHeight="1" spans="1:6">
      <c r="A16" s="121" t="s">
        <v>2059</v>
      </c>
      <c r="B16" s="121">
        <v>5000</v>
      </c>
      <c r="C16" s="121">
        <v>5000</v>
      </c>
      <c r="D16" s="121" t="s">
        <v>2060</v>
      </c>
      <c r="E16" s="121">
        <v>5000</v>
      </c>
      <c r="F16" s="121">
        <v>5000</v>
      </c>
    </row>
    <row r="17" ht="31.5" customHeight="1" spans="1:6">
      <c r="A17" s="123" t="s">
        <v>2061</v>
      </c>
      <c r="B17" s="123"/>
      <c r="C17" s="124"/>
      <c r="D17" s="124"/>
      <c r="E17" s="124"/>
      <c r="F17" s="124"/>
    </row>
  </sheetData>
  <mergeCells count="10">
    <mergeCell ref="A2:F2"/>
    <mergeCell ref="E3:F3"/>
    <mergeCell ref="A4:C4"/>
    <mergeCell ref="D4:F4"/>
    <mergeCell ref="A5:A6"/>
    <mergeCell ref="B5:B6"/>
    <mergeCell ref="C5:C6"/>
    <mergeCell ref="D5:D6"/>
    <mergeCell ref="E5:E6"/>
    <mergeCell ref="F5:F6"/>
  </mergeCells>
  <printOptions horizontalCentered="1"/>
  <pageMargins left="0.31496062992126" right="0.31496062992126" top="0.748031496062992" bottom="0.748031496062992" header="0.31496062992126" footer="0.31496062992126"/>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workbookViewId="0">
      <selection activeCell="E23" sqref="E23"/>
    </sheetView>
  </sheetViews>
  <sheetFormatPr defaultColWidth="9" defaultRowHeight="14.25" outlineLevelCol="4"/>
  <cols>
    <col min="1" max="1" width="20.375" customWidth="1"/>
    <col min="2" max="2" width="48.125" customWidth="1"/>
    <col min="3" max="5" width="16.25" customWidth="1"/>
  </cols>
  <sheetData>
    <row r="1" ht="21" customHeight="1" spans="1:5">
      <c r="A1" s="22" t="s">
        <v>2062</v>
      </c>
      <c r="B1" s="1"/>
      <c r="C1" s="1"/>
      <c r="D1" s="1"/>
      <c r="E1" s="1"/>
    </row>
    <row r="2" ht="27" spans="1:5">
      <c r="A2" s="98" t="s">
        <v>2063</v>
      </c>
      <c r="B2" s="98"/>
      <c r="C2" s="98"/>
      <c r="D2" s="98"/>
      <c r="E2" s="98"/>
    </row>
    <row r="3" ht="18" customHeight="1" spans="1:5">
      <c r="A3" s="22"/>
      <c r="B3" s="22"/>
      <c r="C3" s="22"/>
      <c r="D3" s="22"/>
      <c r="E3" s="24" t="s">
        <v>2064</v>
      </c>
    </row>
    <row r="4" spans="1:5">
      <c r="A4" s="99" t="s">
        <v>2065</v>
      </c>
      <c r="B4" s="99" t="s">
        <v>2066</v>
      </c>
      <c r="C4" s="99" t="s">
        <v>2067</v>
      </c>
      <c r="D4" s="99" t="s">
        <v>2068</v>
      </c>
      <c r="E4" s="100" t="s">
        <v>2069</v>
      </c>
    </row>
    <row r="5" spans="1:5">
      <c r="A5" s="101"/>
      <c r="B5" s="101"/>
      <c r="C5" s="101"/>
      <c r="D5" s="101"/>
      <c r="E5" s="102"/>
    </row>
    <row r="6" ht="21" customHeight="1" spans="1:5">
      <c r="A6" s="103">
        <v>1030601</v>
      </c>
      <c r="B6" s="26" t="s">
        <v>2042</v>
      </c>
      <c r="C6" s="26"/>
      <c r="D6" s="26"/>
      <c r="E6" s="26"/>
    </row>
    <row r="7" ht="21" customHeight="1" spans="1:5">
      <c r="A7" s="103">
        <v>103060198</v>
      </c>
      <c r="B7" s="26" t="s">
        <v>2070</v>
      </c>
      <c r="C7" s="26"/>
      <c r="D7" s="25"/>
      <c r="E7" s="26"/>
    </row>
    <row r="8" ht="21" customHeight="1" spans="1:5">
      <c r="A8" s="103">
        <v>1030602</v>
      </c>
      <c r="B8" s="26" t="s">
        <v>2044</v>
      </c>
      <c r="C8" s="26"/>
      <c r="D8" s="26"/>
      <c r="E8" s="26"/>
    </row>
    <row r="9" ht="21" customHeight="1" spans="1:5">
      <c r="A9" s="103">
        <v>103060202</v>
      </c>
      <c r="B9" s="26" t="s">
        <v>2071</v>
      </c>
      <c r="C9" s="26"/>
      <c r="D9" s="26"/>
      <c r="E9" s="26"/>
    </row>
    <row r="10" ht="21" customHeight="1" spans="1:5">
      <c r="A10" s="103">
        <v>103060203</v>
      </c>
      <c r="B10" s="26" t="s">
        <v>2072</v>
      </c>
      <c r="C10" s="26"/>
      <c r="D10" s="26"/>
      <c r="E10" s="26"/>
    </row>
    <row r="11" ht="21" customHeight="1" spans="1:5">
      <c r="A11" s="103">
        <v>103060298</v>
      </c>
      <c r="B11" s="26" t="s">
        <v>2073</v>
      </c>
      <c r="C11" s="26"/>
      <c r="D11" s="26"/>
      <c r="E11" s="26"/>
    </row>
    <row r="12" ht="21" customHeight="1" spans="1:5">
      <c r="A12" s="103">
        <v>1030603</v>
      </c>
      <c r="B12" s="26" t="s">
        <v>2046</v>
      </c>
      <c r="C12" s="26"/>
      <c r="D12" s="26"/>
      <c r="E12" s="26"/>
    </row>
    <row r="13" ht="21" customHeight="1" spans="1:5">
      <c r="A13" s="103">
        <v>103060304</v>
      </c>
      <c r="B13" s="26" t="s">
        <v>2074</v>
      </c>
      <c r="C13" s="26"/>
      <c r="D13" s="26"/>
      <c r="E13" s="26"/>
    </row>
    <row r="14" ht="21" customHeight="1" spans="1:5">
      <c r="A14" s="103">
        <v>103060305</v>
      </c>
      <c r="B14" s="26" t="s">
        <v>2075</v>
      </c>
      <c r="C14" s="26"/>
      <c r="D14" s="26"/>
      <c r="E14" s="26"/>
    </row>
    <row r="15" ht="21" customHeight="1" spans="1:5">
      <c r="A15" s="103">
        <v>103060398</v>
      </c>
      <c r="B15" s="26" t="s">
        <v>2076</v>
      </c>
      <c r="C15" s="26"/>
      <c r="D15" s="26"/>
      <c r="E15" s="26"/>
    </row>
    <row r="16" ht="21" customHeight="1" spans="1:5">
      <c r="A16" s="103">
        <v>1030604</v>
      </c>
      <c r="B16" s="26" t="s">
        <v>2048</v>
      </c>
      <c r="C16" s="26"/>
      <c r="D16" s="26"/>
      <c r="E16" s="26"/>
    </row>
    <row r="17" ht="21" customHeight="1" spans="1:5">
      <c r="A17" s="103">
        <v>103060401</v>
      </c>
      <c r="B17" s="26" t="s">
        <v>2077</v>
      </c>
      <c r="C17" s="26"/>
      <c r="D17" s="26"/>
      <c r="E17" s="26"/>
    </row>
    <row r="18" ht="21" customHeight="1" spans="1:5">
      <c r="A18" s="103">
        <v>103060402</v>
      </c>
      <c r="B18" s="26" t="s">
        <v>2078</v>
      </c>
      <c r="C18" s="26"/>
      <c r="D18" s="26"/>
      <c r="E18" s="26"/>
    </row>
    <row r="19" ht="21" customHeight="1" spans="1:5">
      <c r="A19" s="103">
        <v>103060498</v>
      </c>
      <c r="B19" s="26" t="s">
        <v>2079</v>
      </c>
      <c r="C19" s="26"/>
      <c r="D19" s="26"/>
      <c r="E19" s="26"/>
    </row>
    <row r="20" ht="21" customHeight="1" spans="1:5">
      <c r="A20" s="103">
        <v>11005</v>
      </c>
      <c r="B20" s="26" t="s">
        <v>2050</v>
      </c>
      <c r="C20" s="26"/>
      <c r="D20" s="26"/>
      <c r="E20" s="26"/>
    </row>
    <row r="21" ht="21" customHeight="1" spans="1:5">
      <c r="A21" s="103">
        <v>1100501</v>
      </c>
      <c r="B21" s="26" t="s">
        <v>2080</v>
      </c>
      <c r="C21" s="26"/>
      <c r="D21" s="26"/>
      <c r="E21" s="26"/>
    </row>
    <row r="22" ht="21" customHeight="1" spans="1:5">
      <c r="A22" s="103">
        <v>1030698</v>
      </c>
      <c r="B22" s="26" t="s">
        <v>2052</v>
      </c>
      <c r="C22" s="25">
        <v>5000</v>
      </c>
      <c r="D22" s="25">
        <v>5000</v>
      </c>
      <c r="E22" s="26"/>
    </row>
    <row r="23" ht="21" customHeight="1" spans="1:5">
      <c r="A23" s="103"/>
      <c r="B23" s="104" t="s">
        <v>2081</v>
      </c>
      <c r="C23" s="104">
        <v>5000</v>
      </c>
      <c r="D23" s="104">
        <v>5000</v>
      </c>
      <c r="E23" s="26"/>
    </row>
    <row r="24" ht="20.25" customHeight="1" spans="1:5">
      <c r="A24" s="105" t="s">
        <v>2082</v>
      </c>
      <c r="B24" s="42"/>
      <c r="C24" s="42"/>
      <c r="D24" s="42"/>
      <c r="E24" s="42"/>
    </row>
  </sheetData>
  <mergeCells count="6">
    <mergeCell ref="A2:E2"/>
    <mergeCell ref="A4:A5"/>
    <mergeCell ref="B4:B5"/>
    <mergeCell ref="C4:C5"/>
    <mergeCell ref="D4:D5"/>
    <mergeCell ref="E4:E5"/>
  </mergeCells>
  <printOptions horizontalCentered="1"/>
  <pageMargins left="0.31496062992126" right="0.31496062992126" top="0.748031496062992" bottom="0.748031496062992" header="0.31496062992126" footer="0.31496062992126"/>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I15" sqref="I15"/>
    </sheetView>
  </sheetViews>
  <sheetFormatPr defaultColWidth="9" defaultRowHeight="14.25"/>
  <cols>
    <col min="2" max="2" width="35.5" customWidth="1"/>
  </cols>
  <sheetData>
    <row r="1" ht="19.5" customHeight="1" spans="1:11">
      <c r="A1" s="22" t="s">
        <v>2083</v>
      </c>
      <c r="B1" s="1"/>
      <c r="C1" s="1"/>
      <c r="D1" s="1"/>
      <c r="E1" s="1"/>
      <c r="F1" s="1"/>
      <c r="G1" s="1"/>
      <c r="H1" s="1"/>
      <c r="I1" s="1"/>
      <c r="J1" s="1"/>
      <c r="K1" s="1"/>
    </row>
    <row r="2" ht="27" spans="1:11">
      <c r="A2" s="82" t="s">
        <v>2084</v>
      </c>
      <c r="B2" s="82"/>
      <c r="C2" s="82"/>
      <c r="D2" s="82"/>
      <c r="E2" s="82"/>
      <c r="F2" s="82"/>
      <c r="G2" s="82"/>
      <c r="H2" s="82"/>
      <c r="I2" s="82"/>
      <c r="J2" s="82"/>
      <c r="K2" s="82"/>
    </row>
    <row r="3" ht="15.75" spans="1:11">
      <c r="A3" s="83" t="s">
        <v>2085</v>
      </c>
      <c r="B3" s="83"/>
      <c r="C3" s="22"/>
      <c r="D3" s="22"/>
      <c r="E3" s="22"/>
      <c r="F3" s="22"/>
      <c r="G3" s="22"/>
      <c r="H3" s="22"/>
      <c r="I3" s="22"/>
      <c r="J3" s="22"/>
      <c r="K3" s="96" t="s">
        <v>2086</v>
      </c>
    </row>
    <row r="4" spans="1:11">
      <c r="A4" s="84" t="s">
        <v>2087</v>
      </c>
      <c r="B4" s="85" t="s">
        <v>2088</v>
      </c>
      <c r="C4" s="86" t="s">
        <v>2089</v>
      </c>
      <c r="D4" s="86"/>
      <c r="E4" s="86"/>
      <c r="F4" s="86"/>
      <c r="G4" s="86" t="s">
        <v>2090</v>
      </c>
      <c r="H4" s="86"/>
      <c r="I4" s="86"/>
      <c r="J4" s="86"/>
      <c r="K4" s="84" t="s">
        <v>2091</v>
      </c>
    </row>
    <row r="5" spans="1:11">
      <c r="A5" s="87"/>
      <c r="B5" s="88"/>
      <c r="C5" s="85" t="s">
        <v>2092</v>
      </c>
      <c r="D5" s="84" t="s">
        <v>2093</v>
      </c>
      <c r="E5" s="84" t="s">
        <v>2094</v>
      </c>
      <c r="F5" s="84" t="s">
        <v>2095</v>
      </c>
      <c r="G5" s="85" t="s">
        <v>2092</v>
      </c>
      <c r="H5" s="84" t="s">
        <v>2093</v>
      </c>
      <c r="I5" s="84" t="s">
        <v>2094</v>
      </c>
      <c r="J5" s="85" t="s">
        <v>2095</v>
      </c>
      <c r="K5" s="87"/>
    </row>
    <row r="6" spans="1:11">
      <c r="A6" s="89"/>
      <c r="B6" s="90"/>
      <c r="C6" s="90"/>
      <c r="D6" s="89"/>
      <c r="E6" s="89"/>
      <c r="F6" s="89"/>
      <c r="G6" s="90"/>
      <c r="H6" s="89"/>
      <c r="I6" s="89"/>
      <c r="J6" s="90"/>
      <c r="K6" s="89"/>
    </row>
    <row r="7" ht="19.5" customHeight="1" spans="1:11">
      <c r="A7" s="91">
        <v>223</v>
      </c>
      <c r="B7" s="92" t="s">
        <v>2096</v>
      </c>
      <c r="C7" s="92"/>
      <c r="D7" s="92"/>
      <c r="E7" s="92"/>
      <c r="F7" s="92"/>
      <c r="G7" s="92"/>
      <c r="H7" s="92"/>
      <c r="I7" s="92"/>
      <c r="J7" s="92"/>
      <c r="K7" s="92"/>
    </row>
    <row r="8" ht="19.5" customHeight="1" spans="1:11">
      <c r="A8" s="91">
        <v>22301</v>
      </c>
      <c r="B8" s="92" t="s">
        <v>2097</v>
      </c>
      <c r="C8" s="92"/>
      <c r="D8" s="92"/>
      <c r="E8" s="92"/>
      <c r="F8" s="92"/>
      <c r="G8" s="92"/>
      <c r="H8" s="92"/>
      <c r="I8" s="92"/>
      <c r="J8" s="92"/>
      <c r="K8" s="92"/>
    </row>
    <row r="9" ht="19.5" customHeight="1" spans="1:11">
      <c r="A9" s="91">
        <v>22302</v>
      </c>
      <c r="B9" s="92" t="s">
        <v>2098</v>
      </c>
      <c r="C9" s="92"/>
      <c r="D9" s="92"/>
      <c r="E9" s="92"/>
      <c r="F9" s="92"/>
      <c r="G9" s="92"/>
      <c r="H9" s="92"/>
      <c r="I9" s="92"/>
      <c r="J9" s="92"/>
      <c r="K9" s="97"/>
    </row>
    <row r="10" ht="19.5" customHeight="1" spans="1:11">
      <c r="A10" s="91">
        <v>2230201</v>
      </c>
      <c r="B10" s="91" t="s">
        <v>2099</v>
      </c>
      <c r="C10" s="93"/>
      <c r="D10" s="92"/>
      <c r="E10" s="92"/>
      <c r="F10" s="92"/>
      <c r="G10" s="92"/>
      <c r="H10" s="92"/>
      <c r="I10" s="92"/>
      <c r="J10" s="92"/>
      <c r="K10" s="97"/>
    </row>
    <row r="11" ht="19.5" customHeight="1" spans="1:11">
      <c r="A11" s="91">
        <v>2230202</v>
      </c>
      <c r="B11" s="92" t="s">
        <v>2100</v>
      </c>
      <c r="C11" s="92"/>
      <c r="D11" s="92"/>
      <c r="E11" s="92"/>
      <c r="F11" s="92"/>
      <c r="G11" s="92"/>
      <c r="H11" s="92"/>
      <c r="I11" s="92"/>
      <c r="J11" s="92"/>
      <c r="K11" s="97"/>
    </row>
    <row r="12" ht="19.5" customHeight="1" spans="1:11">
      <c r="A12" s="91">
        <v>22303</v>
      </c>
      <c r="B12" s="91" t="s">
        <v>2101</v>
      </c>
      <c r="C12" s="93"/>
      <c r="D12" s="92"/>
      <c r="E12" s="92"/>
      <c r="F12" s="92"/>
      <c r="G12" s="92"/>
      <c r="H12" s="92"/>
      <c r="I12" s="92"/>
      <c r="J12" s="92"/>
      <c r="K12" s="97"/>
    </row>
    <row r="13" ht="19.5" customHeight="1" spans="1:11">
      <c r="A13" s="91">
        <v>2230301</v>
      </c>
      <c r="B13" s="91" t="s">
        <v>2102</v>
      </c>
      <c r="C13" s="92"/>
      <c r="D13" s="92"/>
      <c r="E13" s="92"/>
      <c r="F13" s="92"/>
      <c r="G13" s="92"/>
      <c r="H13" s="92"/>
      <c r="I13" s="92"/>
      <c r="J13" s="92"/>
      <c r="K13" s="97"/>
    </row>
    <row r="14" ht="19.5" customHeight="1" spans="1:11">
      <c r="A14" s="91">
        <v>22304</v>
      </c>
      <c r="B14" s="91" t="s">
        <v>2103</v>
      </c>
      <c r="C14" s="93"/>
      <c r="D14" s="92"/>
      <c r="E14" s="92"/>
      <c r="F14" s="92"/>
      <c r="G14" s="92"/>
      <c r="H14" s="92"/>
      <c r="I14" s="92"/>
      <c r="J14" s="92"/>
      <c r="K14" s="97"/>
    </row>
    <row r="15" ht="19.5" customHeight="1" spans="1:11">
      <c r="A15" s="91">
        <v>2230401</v>
      </c>
      <c r="B15" s="91" t="s">
        <v>2104</v>
      </c>
      <c r="C15" s="92"/>
      <c r="D15" s="92"/>
      <c r="E15" s="92"/>
      <c r="F15" s="92"/>
      <c r="G15" s="92"/>
      <c r="H15" s="92"/>
      <c r="I15" s="92"/>
      <c r="J15" s="92"/>
      <c r="K15" s="97"/>
    </row>
    <row r="16" ht="19.5" customHeight="1" spans="1:11">
      <c r="A16" s="91">
        <v>2230402</v>
      </c>
      <c r="B16" s="91" t="s">
        <v>2105</v>
      </c>
      <c r="C16" s="93"/>
      <c r="D16" s="92"/>
      <c r="E16" s="92"/>
      <c r="F16" s="92"/>
      <c r="G16" s="92"/>
      <c r="H16" s="92"/>
      <c r="I16" s="92"/>
      <c r="J16" s="92"/>
      <c r="K16" s="97"/>
    </row>
    <row r="17" ht="19.5" customHeight="1" spans="1:11">
      <c r="A17" s="91">
        <v>2230499</v>
      </c>
      <c r="B17" s="91" t="s">
        <v>2106</v>
      </c>
      <c r="C17" s="92"/>
      <c r="D17" s="92"/>
      <c r="E17" s="92"/>
      <c r="F17" s="92"/>
      <c r="G17" s="92"/>
      <c r="H17" s="92"/>
      <c r="I17" s="92"/>
      <c r="J17" s="92"/>
      <c r="K17" s="97"/>
    </row>
    <row r="18" ht="19.5" customHeight="1" spans="1:11">
      <c r="A18" s="91">
        <v>22399</v>
      </c>
      <c r="B18" s="91" t="s">
        <v>2107</v>
      </c>
      <c r="C18" s="93"/>
      <c r="D18" s="92"/>
      <c r="E18" s="92"/>
      <c r="F18" s="93"/>
      <c r="G18" s="93"/>
      <c r="H18" s="93"/>
      <c r="I18" s="93"/>
      <c r="J18" s="93"/>
      <c r="K18" s="97"/>
    </row>
    <row r="19" ht="19.5" customHeight="1" spans="1:11">
      <c r="A19" s="91">
        <v>2239901</v>
      </c>
      <c r="B19" s="91" t="s">
        <v>2108</v>
      </c>
      <c r="C19" s="92"/>
      <c r="D19" s="92"/>
      <c r="E19" s="92"/>
      <c r="F19" s="93"/>
      <c r="G19" s="93"/>
      <c r="H19" s="93"/>
      <c r="I19" s="93"/>
      <c r="J19" s="93"/>
      <c r="K19" s="97"/>
    </row>
    <row r="20" ht="19.5" customHeight="1" spans="1:11">
      <c r="A20" s="91">
        <v>230</v>
      </c>
      <c r="B20" s="91" t="s">
        <v>2109</v>
      </c>
      <c r="C20" s="93"/>
      <c r="D20" s="92"/>
      <c r="E20" s="92"/>
      <c r="F20" s="93"/>
      <c r="G20" s="93"/>
      <c r="H20" s="93"/>
      <c r="I20" s="93"/>
      <c r="J20" s="93"/>
      <c r="K20" s="97"/>
    </row>
    <row r="21" ht="19.5" customHeight="1" spans="1:11">
      <c r="A21" s="91">
        <v>23005</v>
      </c>
      <c r="B21" s="92" t="s">
        <v>2110</v>
      </c>
      <c r="C21" s="93"/>
      <c r="D21" s="92"/>
      <c r="E21" s="92"/>
      <c r="F21" s="93"/>
      <c r="G21" s="93"/>
      <c r="H21" s="93"/>
      <c r="I21" s="93"/>
      <c r="J21" s="93"/>
      <c r="K21" s="97"/>
    </row>
    <row r="22" ht="19.5" customHeight="1" spans="1:11">
      <c r="A22" s="91">
        <v>2300501</v>
      </c>
      <c r="B22" s="92" t="s">
        <v>2111</v>
      </c>
      <c r="C22" s="93"/>
      <c r="D22" s="92"/>
      <c r="E22" s="92"/>
      <c r="F22" s="93"/>
      <c r="G22" s="93"/>
      <c r="H22" s="93"/>
      <c r="I22" s="93"/>
      <c r="J22" s="93"/>
      <c r="K22" s="97"/>
    </row>
    <row r="23" ht="19.5" customHeight="1" spans="1:11">
      <c r="A23" s="91">
        <v>23008</v>
      </c>
      <c r="B23" s="91" t="s">
        <v>2112</v>
      </c>
      <c r="C23" s="93"/>
      <c r="D23" s="92"/>
      <c r="E23" s="92"/>
      <c r="F23" s="93">
        <v>5000</v>
      </c>
      <c r="G23" s="93"/>
      <c r="H23" s="93"/>
      <c r="I23" s="93"/>
      <c r="J23" s="93">
        <v>5000</v>
      </c>
      <c r="K23" s="92"/>
    </row>
    <row r="24" ht="19.5" customHeight="1" spans="1:11">
      <c r="A24" s="91">
        <v>2300803</v>
      </c>
      <c r="B24" s="91" t="s">
        <v>2113</v>
      </c>
      <c r="C24" s="93"/>
      <c r="D24" s="92"/>
      <c r="E24" s="92"/>
      <c r="F24" s="93">
        <v>5000</v>
      </c>
      <c r="G24" s="93"/>
      <c r="H24" s="93"/>
      <c r="I24" s="93"/>
      <c r="J24" s="93">
        <v>5000</v>
      </c>
      <c r="K24" s="92"/>
    </row>
    <row r="25" ht="19.5" customHeight="1" spans="1:11">
      <c r="A25" s="91"/>
      <c r="B25" s="86" t="s">
        <v>2114</v>
      </c>
      <c r="C25" s="86"/>
      <c r="D25" s="92"/>
      <c r="E25" s="92"/>
      <c r="F25" s="93">
        <v>5000</v>
      </c>
      <c r="G25" s="93"/>
      <c r="H25" s="93"/>
      <c r="I25" s="93"/>
      <c r="J25" s="93">
        <v>5000</v>
      </c>
      <c r="K25" s="92"/>
    </row>
    <row r="26" spans="1:11">
      <c r="A26" s="94" t="s">
        <v>2115</v>
      </c>
      <c r="B26" s="95"/>
      <c r="C26" s="95"/>
      <c r="D26" s="95"/>
      <c r="E26" s="95"/>
      <c r="F26" s="95"/>
      <c r="G26" s="95"/>
      <c r="H26" s="95"/>
      <c r="I26" s="95"/>
      <c r="J26" s="95"/>
      <c r="K26" s="95"/>
    </row>
  </sheetData>
  <mergeCells count="15">
    <mergeCell ref="A2:K2"/>
    <mergeCell ref="A3:B3"/>
    <mergeCell ref="C4:F4"/>
    <mergeCell ref="G4:J4"/>
    <mergeCell ref="A4:A6"/>
    <mergeCell ref="B4:B6"/>
    <mergeCell ref="C5:C6"/>
    <mergeCell ref="D5:D6"/>
    <mergeCell ref="E5:E6"/>
    <mergeCell ref="F5:F6"/>
    <mergeCell ref="G5:G6"/>
    <mergeCell ref="H5:H6"/>
    <mergeCell ref="I5:I6"/>
    <mergeCell ref="J5:J6"/>
    <mergeCell ref="K4:K6"/>
  </mergeCells>
  <printOptions horizontalCentered="1"/>
  <pageMargins left="0.31496062992126" right="0.31496062992126" top="0.748031496062992" bottom="0.748031496062992" header="0.31496062992126" footer="0.31496062992126"/>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D13" sqref="D13"/>
    </sheetView>
  </sheetViews>
  <sheetFormatPr defaultColWidth="9" defaultRowHeight="14.25"/>
  <cols>
    <col min="1" max="1" width="27.125" customWidth="1"/>
    <col min="2" max="2" width="12.875" customWidth="1"/>
    <col min="3" max="3" width="7.25" customWidth="1"/>
    <col min="4" max="4" width="13.75" customWidth="1"/>
    <col min="5" max="5" width="13.5" customWidth="1"/>
    <col min="6" max="6" width="14.125" customWidth="1"/>
    <col min="7" max="7" width="13.375" customWidth="1"/>
    <col min="8" max="8" width="14.75" customWidth="1"/>
    <col min="9" max="9" width="13" customWidth="1"/>
  </cols>
  <sheetData>
    <row r="1" ht="20.25" customHeight="1" spans="1:9">
      <c r="A1" s="22" t="s">
        <v>2116</v>
      </c>
      <c r="B1" s="1"/>
      <c r="C1" s="1"/>
      <c r="D1" s="1"/>
      <c r="E1" s="1"/>
      <c r="F1" s="1"/>
      <c r="G1" s="1"/>
      <c r="H1" s="1"/>
      <c r="I1" s="1"/>
    </row>
    <row r="2" ht="27" spans="1:9">
      <c r="A2" s="62" t="s">
        <v>2117</v>
      </c>
      <c r="B2" s="62"/>
      <c r="C2" s="62"/>
      <c r="D2" s="63"/>
      <c r="E2" s="62"/>
      <c r="F2" s="62"/>
      <c r="G2" s="62"/>
      <c r="H2" s="62"/>
      <c r="I2" s="62"/>
    </row>
    <row r="3" ht="15.75" spans="1:9">
      <c r="A3" s="64"/>
      <c r="B3" s="64"/>
      <c r="C3" s="65"/>
      <c r="D3" s="66"/>
      <c r="E3" s="64"/>
      <c r="F3" s="64"/>
      <c r="G3" s="64"/>
      <c r="H3" s="64"/>
      <c r="I3" s="78" t="s">
        <v>2118</v>
      </c>
    </row>
    <row r="4" ht="71.25" spans="1:9">
      <c r="A4" s="67" t="s">
        <v>2119</v>
      </c>
      <c r="B4" s="68" t="s">
        <v>2120</v>
      </c>
      <c r="C4" s="69" t="s">
        <v>2121</v>
      </c>
      <c r="D4" s="69" t="s">
        <v>2122</v>
      </c>
      <c r="E4" s="71" t="s">
        <v>2123</v>
      </c>
      <c r="F4" s="72" t="s">
        <v>2124</v>
      </c>
      <c r="G4" s="72" t="s">
        <v>2125</v>
      </c>
      <c r="H4" s="72" t="s">
        <v>2126</v>
      </c>
      <c r="I4" s="68" t="s">
        <v>2127</v>
      </c>
    </row>
    <row r="5" ht="15.75" spans="1:9">
      <c r="A5" s="79" t="s">
        <v>2128</v>
      </c>
      <c r="B5" s="75">
        <f>632872285.69/10000</f>
        <v>63287.228569</v>
      </c>
      <c r="C5" s="80">
        <v>0</v>
      </c>
      <c r="D5" s="80">
        <f>80426416.17/10000</f>
        <v>8042.641617</v>
      </c>
      <c r="E5" s="75">
        <f>246846601.41/10000</f>
        <v>24684.660141</v>
      </c>
      <c r="F5" s="75">
        <f>87839453.38/10000</f>
        <v>8783.945338</v>
      </c>
      <c r="G5" s="75">
        <f>195440800/10000</f>
        <v>19544.08</v>
      </c>
      <c r="H5" s="75">
        <f>18665492/10000</f>
        <v>1866.5492</v>
      </c>
      <c r="I5" s="81">
        <f>3653522.73/10000</f>
        <v>365.352273</v>
      </c>
    </row>
    <row r="6" ht="15.75" spans="1:9">
      <c r="A6" s="74" t="s">
        <v>2129</v>
      </c>
      <c r="B6" s="75">
        <f>281463818.98/10000</f>
        <v>28146.381898</v>
      </c>
      <c r="C6" s="75">
        <v>0</v>
      </c>
      <c r="D6" s="75">
        <f>16190216/10000</f>
        <v>1619.0216</v>
      </c>
      <c r="E6" s="75">
        <f>96796601.41/10000</f>
        <v>9679.660141</v>
      </c>
      <c r="F6" s="75">
        <f>85719453.38/10000</f>
        <v>8571.945338</v>
      </c>
      <c r="G6" s="75">
        <f>60762750/10000</f>
        <v>6076.275</v>
      </c>
      <c r="H6" s="75">
        <f>18610392/10000</f>
        <v>1861.0392</v>
      </c>
      <c r="I6" s="81">
        <f>3384406.19/10000</f>
        <v>338.440619</v>
      </c>
    </row>
    <row r="7" ht="15.75" spans="1:9">
      <c r="A7" s="74" t="s">
        <v>2130</v>
      </c>
      <c r="B7" s="75">
        <f>1715100/10000</f>
        <v>171.51</v>
      </c>
      <c r="C7" s="75">
        <v>0</v>
      </c>
      <c r="D7" s="75">
        <f>140000/10000</f>
        <v>14</v>
      </c>
      <c r="E7" s="75">
        <f>50000/10000</f>
        <v>5</v>
      </c>
      <c r="F7" s="75">
        <f>320000/10000</f>
        <v>32</v>
      </c>
      <c r="G7" s="75">
        <f>1000000/10000</f>
        <v>100</v>
      </c>
      <c r="H7" s="75">
        <f>55100/10000</f>
        <v>5.51</v>
      </c>
      <c r="I7" s="81">
        <f>150000/10000</f>
        <v>15</v>
      </c>
    </row>
    <row r="8" ht="15.75" spans="1:9">
      <c r="A8" s="76" t="s">
        <v>2131</v>
      </c>
      <c r="B8" s="75">
        <f>349416250.17/10000</f>
        <v>34941.625017</v>
      </c>
      <c r="C8" s="75">
        <v>0</v>
      </c>
      <c r="D8" s="75">
        <f>63938200.17/10000</f>
        <v>6393.820017</v>
      </c>
      <c r="E8" s="75">
        <f>150000000/10000</f>
        <v>15000</v>
      </c>
      <c r="F8" s="75">
        <f>1800000/10000</f>
        <v>180</v>
      </c>
      <c r="G8" s="75">
        <f>133678050/10000</f>
        <v>13367.805</v>
      </c>
      <c r="H8" s="75">
        <v>0</v>
      </c>
      <c r="I8" s="81">
        <v>0</v>
      </c>
    </row>
    <row r="9" ht="15.75" spans="1:9">
      <c r="A9" s="76" t="s">
        <v>2132</v>
      </c>
      <c r="B9" s="75">
        <v>0</v>
      </c>
      <c r="C9" s="75">
        <v>0</v>
      </c>
      <c r="D9" s="75">
        <v>0</v>
      </c>
      <c r="E9" s="75">
        <v>0</v>
      </c>
      <c r="F9" s="75"/>
      <c r="G9" s="75"/>
      <c r="H9" s="75"/>
      <c r="I9" s="75"/>
    </row>
    <row r="10" ht="15.75" spans="1:9">
      <c r="A10" s="76" t="s">
        <v>2133</v>
      </c>
      <c r="B10" s="75">
        <f>109116.2/10000</f>
        <v>10.91162</v>
      </c>
      <c r="C10" s="75">
        <v>0</v>
      </c>
      <c r="D10" s="75">
        <f>100000/10000</f>
        <v>10</v>
      </c>
      <c r="E10" s="75">
        <v>0</v>
      </c>
      <c r="F10" s="75">
        <v>0</v>
      </c>
      <c r="G10" s="75">
        <v>0</v>
      </c>
      <c r="H10" s="75">
        <v>0</v>
      </c>
      <c r="I10" s="75">
        <f>9116.2/10000</f>
        <v>0.91162</v>
      </c>
    </row>
    <row r="11" ht="15.75" spans="1:9">
      <c r="A11" s="76" t="s">
        <v>2134</v>
      </c>
      <c r="B11" s="75">
        <f>168000.34/10000</f>
        <v>16.800034</v>
      </c>
      <c r="C11" s="75">
        <v>0</v>
      </c>
      <c r="D11" s="75">
        <f>58000/10000</f>
        <v>5.8</v>
      </c>
      <c r="E11" s="75">
        <v>0</v>
      </c>
      <c r="F11" s="75">
        <v>0</v>
      </c>
      <c r="G11" s="75"/>
      <c r="H11" s="75"/>
      <c r="I11" s="75">
        <f>110000.34/10000</f>
        <v>11.000034</v>
      </c>
    </row>
    <row r="12" ht="30" customHeight="1" spans="1:9">
      <c r="A12" s="77" t="s">
        <v>2135</v>
      </c>
      <c r="B12" s="75">
        <v>0</v>
      </c>
      <c r="C12" s="75">
        <v>0</v>
      </c>
      <c r="D12" s="75"/>
      <c r="E12" s="75"/>
      <c r="F12" s="75"/>
      <c r="G12" s="75"/>
      <c r="H12" s="75"/>
      <c r="I12" s="75"/>
    </row>
    <row r="13" ht="35.25" customHeight="1" spans="1:9">
      <c r="A13" s="77" t="s">
        <v>2136</v>
      </c>
      <c r="B13" s="75">
        <v>0</v>
      </c>
      <c r="C13" s="75">
        <v>0</v>
      </c>
      <c r="D13" s="75"/>
      <c r="E13" s="75"/>
      <c r="F13" s="75"/>
      <c r="G13" s="75"/>
      <c r="H13" s="75"/>
      <c r="I13" s="75"/>
    </row>
    <row r="14" ht="17.25" customHeight="1" spans="1:9">
      <c r="A14" s="74" t="s">
        <v>2137</v>
      </c>
      <c r="B14" s="75">
        <f>526212149.76/10000</f>
        <v>52621.214976</v>
      </c>
      <c r="C14" s="75">
        <v>0</v>
      </c>
      <c r="D14" s="75">
        <f>64736711.9/10000</f>
        <v>6473.67119</v>
      </c>
      <c r="E14" s="75">
        <f>213202562.12/10000</f>
        <v>21320.256212</v>
      </c>
      <c r="F14" s="75">
        <f>45842044.12/10000</f>
        <v>4584.204412</v>
      </c>
      <c r="G14" s="75">
        <f>185139179.75/10000</f>
        <v>18513.917975</v>
      </c>
      <c r="H14" s="75">
        <f>12188838.94/10000</f>
        <v>1218.883894</v>
      </c>
      <c r="I14" s="75">
        <f>5102812.93/10000</f>
        <v>510.281293</v>
      </c>
    </row>
    <row r="15" ht="17.25" customHeight="1" spans="1:9">
      <c r="A15" s="74" t="s">
        <v>2138</v>
      </c>
      <c r="B15" s="75">
        <f>503548654.76/10000</f>
        <v>50354.865476</v>
      </c>
      <c r="C15" s="75">
        <v>0</v>
      </c>
      <c r="D15" s="75">
        <f>64689711.9/10000</f>
        <v>6468.97119</v>
      </c>
      <c r="E15" s="75">
        <f>210202562.12/10000</f>
        <v>21020.256212</v>
      </c>
      <c r="F15" s="75">
        <f>45842044.12/10000</f>
        <v>4584.204412</v>
      </c>
      <c r="G15" s="75">
        <f>169340864.75/10000</f>
        <v>16934.086475</v>
      </c>
      <c r="H15" s="75">
        <f>11990158.94/10000</f>
        <v>1199.015894</v>
      </c>
      <c r="I15" s="75">
        <f>1483312.93/10000</f>
        <v>148.331293</v>
      </c>
    </row>
    <row r="16" ht="17.25" customHeight="1" spans="1:9">
      <c r="A16" s="74" t="s">
        <v>2139</v>
      </c>
      <c r="B16" s="75">
        <v>0</v>
      </c>
      <c r="C16" s="75">
        <v>0</v>
      </c>
      <c r="D16" s="75">
        <v>0</v>
      </c>
      <c r="E16" s="75">
        <v>0</v>
      </c>
      <c r="F16" s="75">
        <v>0</v>
      </c>
      <c r="G16" s="75">
        <v>0</v>
      </c>
      <c r="H16" s="75">
        <v>0</v>
      </c>
      <c r="I16" s="75">
        <v>0</v>
      </c>
    </row>
    <row r="17" ht="17.25" customHeight="1" spans="1:9">
      <c r="A17" s="76" t="s">
        <v>2140</v>
      </c>
      <c r="B17" s="75">
        <f>3047000/10000</f>
        <v>304.7</v>
      </c>
      <c r="C17" s="75">
        <v>0</v>
      </c>
      <c r="D17" s="75">
        <f>47000/10000</f>
        <v>4.7</v>
      </c>
      <c r="E17" s="75">
        <f>3000000/10000</f>
        <v>300</v>
      </c>
      <c r="F17" s="75">
        <v>0</v>
      </c>
      <c r="G17" s="75"/>
      <c r="H17" s="75"/>
      <c r="I17" s="75">
        <v>0</v>
      </c>
    </row>
    <row r="18" ht="27" customHeight="1" spans="1:9">
      <c r="A18" s="77" t="s">
        <v>2141</v>
      </c>
      <c r="B18" s="75">
        <v>0</v>
      </c>
      <c r="C18" s="75">
        <v>0</v>
      </c>
      <c r="D18" s="75"/>
      <c r="E18" s="75"/>
      <c r="F18" s="75"/>
      <c r="G18" s="75"/>
      <c r="H18" s="75"/>
      <c r="I18" s="75"/>
    </row>
    <row r="19" ht="27" customHeight="1" spans="1:9">
      <c r="A19" s="77" t="s">
        <v>2142</v>
      </c>
      <c r="B19" s="75">
        <v>0</v>
      </c>
      <c r="C19" s="75">
        <v>0</v>
      </c>
      <c r="D19" s="75"/>
      <c r="E19" s="75"/>
      <c r="F19" s="75"/>
      <c r="G19" s="75"/>
      <c r="H19" s="75"/>
      <c r="I19" s="75"/>
    </row>
    <row r="20" ht="15.75" spans="1:9">
      <c r="A20" s="79" t="s">
        <v>2143</v>
      </c>
      <c r="B20" s="75">
        <f>106660135.93/10000</f>
        <v>10666.013593</v>
      </c>
      <c r="C20" s="75">
        <v>0</v>
      </c>
      <c r="D20" s="75">
        <f>15689704.27/10000</f>
        <v>1568.970427</v>
      </c>
      <c r="E20" s="75">
        <f>33644039.29/10000</f>
        <v>3364.403929</v>
      </c>
      <c r="F20" s="75">
        <f>41997409.26/10000</f>
        <v>4199.740926</v>
      </c>
      <c r="G20" s="75">
        <f>10301620.25/10000</f>
        <v>1030.162025</v>
      </c>
      <c r="H20" s="75">
        <v>6476653.06</v>
      </c>
      <c r="I20" s="81">
        <f>-1449290.2/10000</f>
        <v>-144.92902</v>
      </c>
    </row>
    <row r="21" ht="15.75" spans="1:9">
      <c r="A21" s="74" t="s">
        <v>2144</v>
      </c>
      <c r="B21" s="75">
        <f>689149749.73/10000</f>
        <v>68914.974973</v>
      </c>
      <c r="C21" s="75">
        <v>0</v>
      </c>
      <c r="D21" s="75">
        <f>221137747.31/10000</f>
        <v>22113.774731</v>
      </c>
      <c r="E21" s="75">
        <f>70391334.22/10000</f>
        <v>7039.133422</v>
      </c>
      <c r="F21" s="75">
        <f>225089061.79/10000</f>
        <v>22508.906179</v>
      </c>
      <c r="G21" s="75">
        <f>141588639.31/10000</f>
        <v>14158.863931</v>
      </c>
      <c r="H21" s="75">
        <v>22727056.39</v>
      </c>
      <c r="I21" s="81">
        <f>8215910.71/10000</f>
        <v>821.591071</v>
      </c>
    </row>
  </sheetData>
  <mergeCells count="1">
    <mergeCell ref="A2:I2"/>
  </mergeCells>
  <printOptions horizontalCentered="1"/>
  <pageMargins left="0.31496062992126" right="0.31496062992126" top="0.748031496062992" bottom="0.748031496062992" header="0.31496062992126" footer="0.31496062992126"/>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D9" sqref="D9"/>
    </sheetView>
  </sheetViews>
  <sheetFormatPr defaultColWidth="9" defaultRowHeight="14.25"/>
  <cols>
    <col min="1" max="1" width="27.125" customWidth="1"/>
    <col min="2" max="2" width="12.875" customWidth="1"/>
    <col min="3" max="3" width="7.25" customWidth="1"/>
    <col min="4" max="7" width="11.375" customWidth="1"/>
    <col min="8" max="8" width="9.125" customWidth="1"/>
    <col min="9" max="9" width="11.375" customWidth="1"/>
  </cols>
  <sheetData>
    <row r="1" ht="20.25" customHeight="1" spans="1:9">
      <c r="A1" s="30" t="s">
        <v>2145</v>
      </c>
      <c r="B1" s="1"/>
      <c r="C1" s="1"/>
      <c r="D1" s="1"/>
      <c r="E1" s="1"/>
      <c r="F1" s="1"/>
      <c r="G1" s="1"/>
      <c r="H1" s="1"/>
      <c r="I1" s="1"/>
    </row>
    <row r="2" ht="27" spans="1:9">
      <c r="A2" s="62" t="s">
        <v>2146</v>
      </c>
      <c r="B2" s="62"/>
      <c r="C2" s="62"/>
      <c r="D2" s="63"/>
      <c r="E2" s="62"/>
      <c r="F2" s="62"/>
      <c r="G2" s="62"/>
      <c r="H2" s="62"/>
      <c r="I2" s="62"/>
    </row>
    <row r="3" ht="15.75" spans="1:9">
      <c r="A3" s="64"/>
      <c r="B3" s="64"/>
      <c r="C3" s="65"/>
      <c r="D3" s="66"/>
      <c r="E3" s="64"/>
      <c r="F3" s="64"/>
      <c r="G3" s="64"/>
      <c r="H3" s="64"/>
      <c r="I3" s="78" t="s">
        <v>2118</v>
      </c>
    </row>
    <row r="4" ht="71.25" spans="1:9">
      <c r="A4" s="67" t="s">
        <v>2119</v>
      </c>
      <c r="B4" s="68" t="s">
        <v>2120</v>
      </c>
      <c r="C4" s="69" t="s">
        <v>2121</v>
      </c>
      <c r="D4" s="70" t="s">
        <v>2147</v>
      </c>
      <c r="E4" s="71" t="s">
        <v>2123</v>
      </c>
      <c r="F4" s="72" t="s">
        <v>2124</v>
      </c>
      <c r="G4" s="73" t="s">
        <v>2148</v>
      </c>
      <c r="H4" s="72" t="s">
        <v>2126</v>
      </c>
      <c r="I4" s="68" t="s">
        <v>2127</v>
      </c>
    </row>
    <row r="5" ht="36" customHeight="1" spans="1:9">
      <c r="A5" s="79" t="s">
        <v>2128</v>
      </c>
      <c r="B5" s="75">
        <f>632872285.69/10000</f>
        <v>63287.228569</v>
      </c>
      <c r="C5" s="80">
        <v>0</v>
      </c>
      <c r="D5" s="80">
        <f>80426416.17/10000</f>
        <v>8042.641617</v>
      </c>
      <c r="E5" s="75">
        <f>246846601.41/10000</f>
        <v>24684.660141</v>
      </c>
      <c r="F5" s="75">
        <f>87839453.38/10000</f>
        <v>8783.945338</v>
      </c>
      <c r="G5" s="75">
        <f>195440800/10000</f>
        <v>19544.08</v>
      </c>
      <c r="H5" s="75">
        <f>18665492/10000</f>
        <v>1866.5492</v>
      </c>
      <c r="I5" s="81">
        <f>3653522.73/10000</f>
        <v>365.352273</v>
      </c>
    </row>
    <row r="6" ht="36" customHeight="1" spans="1:9">
      <c r="A6" s="74" t="s">
        <v>2129</v>
      </c>
      <c r="B6" s="75">
        <f>281463818.98/10000</f>
        <v>28146.381898</v>
      </c>
      <c r="C6" s="75">
        <v>0</v>
      </c>
      <c r="D6" s="75">
        <f>16190216/10000</f>
        <v>1619.0216</v>
      </c>
      <c r="E6" s="75">
        <f>96796601.41/10000</f>
        <v>9679.660141</v>
      </c>
      <c r="F6" s="75">
        <f>85719453.38/10000</f>
        <v>8571.945338</v>
      </c>
      <c r="G6" s="75">
        <f>60762750/10000</f>
        <v>6076.275</v>
      </c>
      <c r="H6" s="75">
        <f>18610392/10000</f>
        <v>1861.0392</v>
      </c>
      <c r="I6" s="81">
        <f>3384406.19/10000</f>
        <v>338.440619</v>
      </c>
    </row>
    <row r="7" ht="36" customHeight="1" spans="1:9">
      <c r="A7" s="74" t="s">
        <v>2130</v>
      </c>
      <c r="B7" s="75">
        <f>1715100/10000</f>
        <v>171.51</v>
      </c>
      <c r="C7" s="75">
        <v>0</v>
      </c>
      <c r="D7" s="75">
        <f>140000/10000</f>
        <v>14</v>
      </c>
      <c r="E7" s="75">
        <f>50000/10000</f>
        <v>5</v>
      </c>
      <c r="F7" s="75">
        <f>320000/10000</f>
        <v>32</v>
      </c>
      <c r="G7" s="75">
        <f>1000000/10000</f>
        <v>100</v>
      </c>
      <c r="H7" s="75">
        <f>55100/10000</f>
        <v>5.51</v>
      </c>
      <c r="I7" s="81">
        <f>150000/10000</f>
        <v>15</v>
      </c>
    </row>
    <row r="8" ht="36" customHeight="1" spans="1:9">
      <c r="A8" s="76" t="s">
        <v>2131</v>
      </c>
      <c r="B8" s="75">
        <f>349416250.17/10000</f>
        <v>34941.625017</v>
      </c>
      <c r="C8" s="75">
        <v>0</v>
      </c>
      <c r="D8" s="75">
        <f>63938200.17/10000</f>
        <v>6393.820017</v>
      </c>
      <c r="E8" s="75">
        <f>150000000/10000</f>
        <v>15000</v>
      </c>
      <c r="F8" s="75">
        <f>1800000/10000</f>
        <v>180</v>
      </c>
      <c r="G8" s="75">
        <f>133678050/10000</f>
        <v>13367.805</v>
      </c>
      <c r="H8" s="75">
        <v>0</v>
      </c>
      <c r="I8" s="81">
        <v>0</v>
      </c>
    </row>
    <row r="9" ht="36" customHeight="1" spans="1:9">
      <c r="A9" s="76" t="s">
        <v>2132</v>
      </c>
      <c r="B9" s="75">
        <v>0</v>
      </c>
      <c r="C9" s="75">
        <v>0</v>
      </c>
      <c r="D9" s="75">
        <v>0</v>
      </c>
      <c r="E9" s="75">
        <v>0</v>
      </c>
      <c r="F9" s="75"/>
      <c r="G9" s="75"/>
      <c r="H9" s="75"/>
      <c r="I9" s="75"/>
    </row>
    <row r="10" ht="36" customHeight="1" spans="1:9">
      <c r="A10" s="76" t="s">
        <v>2133</v>
      </c>
      <c r="B10" s="75">
        <f>109116.2/10000</f>
        <v>10.91162</v>
      </c>
      <c r="C10" s="75">
        <v>0</v>
      </c>
      <c r="D10" s="75">
        <f>100000/10000</f>
        <v>10</v>
      </c>
      <c r="E10" s="75">
        <v>0</v>
      </c>
      <c r="F10" s="75">
        <v>0</v>
      </c>
      <c r="G10" s="75">
        <v>0</v>
      </c>
      <c r="H10" s="75">
        <v>0</v>
      </c>
      <c r="I10" s="75">
        <f>9116.2/10000</f>
        <v>0.91162</v>
      </c>
    </row>
    <row r="11" ht="36" customHeight="1" spans="1:9">
      <c r="A11" s="76" t="s">
        <v>2134</v>
      </c>
      <c r="B11" s="75">
        <f>168000.34/10000</f>
        <v>16.800034</v>
      </c>
      <c r="C11" s="75">
        <v>0</v>
      </c>
      <c r="D11" s="75">
        <f>58000/10000</f>
        <v>5.8</v>
      </c>
      <c r="E11" s="75">
        <v>0</v>
      </c>
      <c r="F11" s="75">
        <v>0</v>
      </c>
      <c r="G11" s="75"/>
      <c r="H11" s="75"/>
      <c r="I11" s="75">
        <f>110000.34/10000</f>
        <v>11.000034</v>
      </c>
    </row>
    <row r="12" ht="36" customHeight="1" spans="1:9">
      <c r="A12" s="77" t="s">
        <v>2135</v>
      </c>
      <c r="B12" s="75">
        <v>0</v>
      </c>
      <c r="C12" s="75">
        <v>0</v>
      </c>
      <c r="D12" s="75"/>
      <c r="E12" s="75"/>
      <c r="F12" s="75"/>
      <c r="G12" s="75"/>
      <c r="H12" s="75"/>
      <c r="I12" s="75"/>
    </row>
    <row r="13" ht="36" customHeight="1" spans="1:9">
      <c r="A13" s="77" t="s">
        <v>2136</v>
      </c>
      <c r="B13" s="75">
        <v>0</v>
      </c>
      <c r="C13" s="75">
        <v>0</v>
      </c>
      <c r="D13" s="75"/>
      <c r="E13" s="75"/>
      <c r="F13" s="75"/>
      <c r="G13" s="75"/>
      <c r="H13" s="75"/>
      <c r="I13" s="75"/>
    </row>
  </sheetData>
  <mergeCells count="1">
    <mergeCell ref="A2:I2"/>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selection activeCell="F9" sqref="F9"/>
    </sheetView>
  </sheetViews>
  <sheetFormatPr defaultColWidth="9" defaultRowHeight="14.25"/>
  <cols>
    <col min="1" max="1" width="27.125" customWidth="1"/>
    <col min="2" max="2" width="10.875" customWidth="1"/>
    <col min="3" max="3" width="7.25" customWidth="1"/>
    <col min="4" max="4" width="11.125" customWidth="1"/>
    <col min="5" max="5" width="12.875" customWidth="1"/>
    <col min="6" max="6" width="12.5" customWidth="1"/>
    <col min="7" max="7" width="11.25" customWidth="1"/>
    <col min="8" max="8" width="9.875" customWidth="1"/>
    <col min="9" max="9" width="9" customWidth="1"/>
  </cols>
  <sheetData>
    <row r="1" ht="20.25" customHeight="1" spans="1:9">
      <c r="A1" s="30" t="s">
        <v>2149</v>
      </c>
      <c r="B1" s="1"/>
      <c r="C1" s="1"/>
      <c r="D1" s="1"/>
      <c r="E1" s="1"/>
      <c r="F1" s="1"/>
      <c r="G1" s="1"/>
      <c r="H1" s="1"/>
      <c r="I1" s="1"/>
    </row>
    <row r="2" ht="27" spans="1:9">
      <c r="A2" s="62" t="s">
        <v>2150</v>
      </c>
      <c r="B2" s="62"/>
      <c r="C2" s="62"/>
      <c r="D2" s="63"/>
      <c r="E2" s="62"/>
      <c r="F2" s="62"/>
      <c r="G2" s="62"/>
      <c r="H2" s="62"/>
      <c r="I2" s="62"/>
    </row>
    <row r="3" ht="15.75" spans="1:9">
      <c r="A3" s="64"/>
      <c r="B3" s="64"/>
      <c r="C3" s="65"/>
      <c r="D3" s="66"/>
      <c r="E3" s="64"/>
      <c r="F3" s="64"/>
      <c r="G3" s="64"/>
      <c r="H3" s="64"/>
      <c r="I3" s="78" t="s">
        <v>2118</v>
      </c>
    </row>
    <row r="4" ht="71.25" spans="1:9">
      <c r="A4" s="67" t="s">
        <v>2119</v>
      </c>
      <c r="B4" s="68" t="s">
        <v>2120</v>
      </c>
      <c r="C4" s="69" t="s">
        <v>2121</v>
      </c>
      <c r="D4" s="70" t="s">
        <v>2147</v>
      </c>
      <c r="E4" s="71" t="s">
        <v>2123</v>
      </c>
      <c r="F4" s="72" t="s">
        <v>2124</v>
      </c>
      <c r="G4" s="73" t="s">
        <v>2148</v>
      </c>
      <c r="H4" s="72" t="s">
        <v>2126</v>
      </c>
      <c r="I4" s="68" t="s">
        <v>2127</v>
      </c>
    </row>
    <row r="5" ht="32.25" customHeight="1" spans="1:9">
      <c r="A5" s="74" t="s">
        <v>2137</v>
      </c>
      <c r="B5" s="75">
        <f>526212149.76/10000</f>
        <v>52621.214976</v>
      </c>
      <c r="C5" s="75">
        <v>0</v>
      </c>
      <c r="D5" s="75">
        <f>64736711.9/10000</f>
        <v>6473.67119</v>
      </c>
      <c r="E5" s="75">
        <f>213202562.12/10000</f>
        <v>21320.256212</v>
      </c>
      <c r="F5" s="75">
        <f>45842044.12/10000</f>
        <v>4584.204412</v>
      </c>
      <c r="G5" s="75">
        <f>185139179.75/10000</f>
        <v>18513.917975</v>
      </c>
      <c r="H5" s="75">
        <f>12188838.94/10000</f>
        <v>1218.883894</v>
      </c>
      <c r="I5" s="75">
        <f>5102812.93/10000</f>
        <v>510.281293</v>
      </c>
    </row>
    <row r="6" ht="32.25" customHeight="1" spans="1:9">
      <c r="A6" s="74" t="s">
        <v>2138</v>
      </c>
      <c r="B6" s="75">
        <f>503548654.76/10000</f>
        <v>50354.865476</v>
      </c>
      <c r="C6" s="75">
        <v>0</v>
      </c>
      <c r="D6" s="75">
        <f>64689711.9/10000</f>
        <v>6468.97119</v>
      </c>
      <c r="E6" s="75">
        <f>210202562.12/10000</f>
        <v>21020.256212</v>
      </c>
      <c r="F6" s="75">
        <f>45842044.12/10000</f>
        <v>4584.204412</v>
      </c>
      <c r="G6" s="75">
        <f>169340864.75/10000</f>
        <v>16934.086475</v>
      </c>
      <c r="H6" s="75">
        <f>11990158.94/10000</f>
        <v>1199.015894</v>
      </c>
      <c r="I6" s="75">
        <f>1483312.93/10000</f>
        <v>148.331293</v>
      </c>
    </row>
    <row r="7" ht="32.25" customHeight="1" spans="1:9">
      <c r="A7" s="74" t="s">
        <v>2139</v>
      </c>
      <c r="B7" s="75">
        <v>0</v>
      </c>
      <c r="C7" s="75">
        <v>0</v>
      </c>
      <c r="D7" s="75">
        <v>0</v>
      </c>
      <c r="E7" s="75">
        <v>0</v>
      </c>
      <c r="F7" s="75">
        <v>0</v>
      </c>
      <c r="G7" s="75">
        <v>0</v>
      </c>
      <c r="H7" s="75">
        <v>0</v>
      </c>
      <c r="I7" s="75">
        <v>0</v>
      </c>
    </row>
    <row r="8" ht="32.25" customHeight="1" spans="1:9">
      <c r="A8" s="76" t="s">
        <v>2140</v>
      </c>
      <c r="B8" s="75">
        <f>3047000/10000</f>
        <v>304.7</v>
      </c>
      <c r="C8" s="75">
        <v>0</v>
      </c>
      <c r="D8" s="75">
        <f>47000/10000</f>
        <v>4.7</v>
      </c>
      <c r="E8" s="75">
        <f>3000000/10000</f>
        <v>300</v>
      </c>
      <c r="F8" s="75">
        <v>0</v>
      </c>
      <c r="G8" s="75"/>
      <c r="H8" s="75"/>
      <c r="I8" s="75">
        <v>0</v>
      </c>
    </row>
    <row r="9" ht="32.25" customHeight="1" spans="1:9">
      <c r="A9" s="77" t="s">
        <v>2141</v>
      </c>
      <c r="B9" s="75">
        <v>0</v>
      </c>
      <c r="C9" s="75">
        <v>0</v>
      </c>
      <c r="D9" s="75"/>
      <c r="E9" s="75"/>
      <c r="F9" s="75"/>
      <c r="G9" s="75"/>
      <c r="H9" s="75"/>
      <c r="I9" s="75"/>
    </row>
    <row r="10" ht="32.25" customHeight="1" spans="1:9">
      <c r="A10" s="77" t="s">
        <v>2142</v>
      </c>
      <c r="B10" s="75">
        <v>0</v>
      </c>
      <c r="C10" s="75">
        <v>0</v>
      </c>
      <c r="D10" s="75"/>
      <c r="E10" s="75"/>
      <c r="F10" s="75"/>
      <c r="G10" s="75"/>
      <c r="H10" s="75"/>
      <c r="I10" s="75"/>
    </row>
  </sheetData>
  <mergeCells count="1">
    <mergeCell ref="A2:I2"/>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workbookViewId="0">
      <selection activeCell="H7" sqref="H7"/>
    </sheetView>
  </sheetViews>
  <sheetFormatPr defaultColWidth="9" defaultRowHeight="14.25"/>
  <cols>
    <col min="13" max="13" width="10.5" customWidth="1"/>
  </cols>
  <sheetData>
    <row r="1" ht="18.75" customHeight="1" spans="1:13">
      <c r="A1" s="22" t="s">
        <v>2151</v>
      </c>
      <c r="B1" s="1"/>
      <c r="C1" s="1"/>
      <c r="D1" s="1"/>
      <c r="E1" s="1"/>
      <c r="F1" s="1"/>
      <c r="G1" s="1"/>
      <c r="H1" s="1"/>
      <c r="I1" s="1"/>
      <c r="J1" s="1"/>
      <c r="K1" s="1"/>
      <c r="L1" s="1"/>
      <c r="M1" s="1"/>
    </row>
    <row r="2" ht="26.25" spans="1:13">
      <c r="A2" s="50" t="s">
        <v>2152</v>
      </c>
      <c r="B2" s="50"/>
      <c r="C2" s="50"/>
      <c r="D2" s="50"/>
      <c r="E2" s="50"/>
      <c r="F2" s="50"/>
      <c r="G2" s="50"/>
      <c r="H2" s="50"/>
      <c r="I2" s="50"/>
      <c r="J2" s="50"/>
      <c r="K2" s="50"/>
      <c r="L2" s="50"/>
      <c r="M2" s="50"/>
    </row>
    <row r="3" ht="20.25" spans="1:13">
      <c r="A3" s="51"/>
      <c r="B3" s="52"/>
      <c r="C3" s="52"/>
      <c r="D3" s="52"/>
      <c r="E3" s="52"/>
      <c r="F3" s="52"/>
      <c r="G3" s="52"/>
      <c r="H3" s="52"/>
      <c r="I3" s="52"/>
      <c r="J3" s="52"/>
      <c r="K3" s="52"/>
      <c r="L3" s="59" t="s">
        <v>2153</v>
      </c>
      <c r="M3" s="59"/>
    </row>
    <row r="4" ht="34.5" customHeight="1" spans="1:13">
      <c r="A4" s="53" t="s">
        <v>2154</v>
      </c>
      <c r="B4" s="53" t="s">
        <v>2155</v>
      </c>
      <c r="C4" s="54" t="s">
        <v>2156</v>
      </c>
      <c r="D4" s="55" t="s">
        <v>2157</v>
      </c>
      <c r="E4" s="55"/>
      <c r="F4" s="55"/>
      <c r="G4" s="55" t="s">
        <v>2158</v>
      </c>
      <c r="H4" s="55"/>
      <c r="I4" s="55"/>
      <c r="J4" s="60" t="s">
        <v>2159</v>
      </c>
      <c r="K4" s="53"/>
      <c r="L4" s="53"/>
      <c r="M4" s="53" t="s">
        <v>77</v>
      </c>
    </row>
    <row r="5" ht="36.75" customHeight="1" spans="1:13">
      <c r="A5" s="53"/>
      <c r="B5" s="53"/>
      <c r="C5" s="56"/>
      <c r="D5" s="53" t="s">
        <v>2160</v>
      </c>
      <c r="E5" s="55" t="s">
        <v>2161</v>
      </c>
      <c r="F5" s="55" t="s">
        <v>2162</v>
      </c>
      <c r="G5" s="55" t="s">
        <v>2160</v>
      </c>
      <c r="H5" s="55" t="s">
        <v>2161</v>
      </c>
      <c r="I5" s="55" t="s">
        <v>2162</v>
      </c>
      <c r="J5" s="55" t="s">
        <v>2160</v>
      </c>
      <c r="K5" s="53" t="s">
        <v>2163</v>
      </c>
      <c r="L5" s="55" t="s">
        <v>2164</v>
      </c>
      <c r="M5" s="53" t="s">
        <v>2165</v>
      </c>
    </row>
    <row r="6" ht="42.75" customHeight="1" spans="1:13">
      <c r="A6" s="57">
        <v>1</v>
      </c>
      <c r="B6" s="57" t="s">
        <v>2166</v>
      </c>
      <c r="C6" s="57">
        <v>23383.52</v>
      </c>
      <c r="D6" s="57">
        <v>8754.1</v>
      </c>
      <c r="E6" s="57">
        <v>8754.1</v>
      </c>
      <c r="F6" s="57">
        <v>0</v>
      </c>
      <c r="G6" s="57">
        <v>4629.42</v>
      </c>
      <c r="H6" s="57">
        <v>2999.74</v>
      </c>
      <c r="I6" s="57">
        <v>1629.68</v>
      </c>
      <c r="J6" s="57">
        <v>10000</v>
      </c>
      <c r="K6" s="57">
        <v>10000</v>
      </c>
      <c r="L6" s="57">
        <v>0</v>
      </c>
      <c r="M6" s="61">
        <v>10000</v>
      </c>
    </row>
    <row r="7" ht="42.75" customHeight="1" spans="1:13">
      <c r="A7" s="57">
        <v>2</v>
      </c>
      <c r="B7" s="57" t="s">
        <v>2167</v>
      </c>
      <c r="C7" s="57">
        <v>144375.39</v>
      </c>
      <c r="D7" s="57">
        <v>10021.81</v>
      </c>
      <c r="E7" s="57">
        <v>10021.81</v>
      </c>
      <c r="F7" s="57">
        <v>0</v>
      </c>
      <c r="G7" s="57">
        <v>4210.58</v>
      </c>
      <c r="H7" s="57">
        <v>2088.16</v>
      </c>
      <c r="I7" s="57">
        <v>2122.42</v>
      </c>
      <c r="J7" s="57">
        <v>130143</v>
      </c>
      <c r="K7" s="57">
        <v>98465</v>
      </c>
      <c r="L7" s="57">
        <v>31678</v>
      </c>
      <c r="M7" s="61">
        <v>6600</v>
      </c>
    </row>
    <row r="8" ht="42.75" customHeight="1" spans="1:13">
      <c r="A8" s="57">
        <v>3</v>
      </c>
      <c r="B8" s="57" t="s">
        <v>2168</v>
      </c>
      <c r="C8" s="57">
        <v>20983.2</v>
      </c>
      <c r="D8" s="57">
        <v>0</v>
      </c>
      <c r="E8" s="57">
        <v>0</v>
      </c>
      <c r="F8" s="57">
        <v>0</v>
      </c>
      <c r="G8" s="57">
        <v>2208.2</v>
      </c>
      <c r="H8" s="57">
        <v>0</v>
      </c>
      <c r="I8" s="57">
        <v>2208.2</v>
      </c>
      <c r="J8" s="57">
        <v>18775</v>
      </c>
      <c r="K8" s="57">
        <v>13400</v>
      </c>
      <c r="L8" s="57">
        <v>5375</v>
      </c>
      <c r="M8" s="61">
        <v>13400</v>
      </c>
    </row>
    <row r="9" ht="42.75" customHeight="1" spans="1:13">
      <c r="A9" s="55" t="s">
        <v>2169</v>
      </c>
      <c r="B9" s="55"/>
      <c r="C9" s="57">
        <v>188742.11</v>
      </c>
      <c r="D9" s="57">
        <v>18775.91</v>
      </c>
      <c r="E9" s="57">
        <v>18775.91</v>
      </c>
      <c r="F9" s="57">
        <v>0</v>
      </c>
      <c r="G9" s="57">
        <v>11048.2</v>
      </c>
      <c r="H9" s="57">
        <v>5087.9</v>
      </c>
      <c r="I9" s="57">
        <v>5960.3</v>
      </c>
      <c r="J9" s="57">
        <v>158918</v>
      </c>
      <c r="K9" s="57">
        <v>121865</v>
      </c>
      <c r="L9" s="57">
        <v>37053</v>
      </c>
      <c r="M9" s="61">
        <v>30000</v>
      </c>
    </row>
    <row r="10" s="42" customFormat="1" ht="23.25" customHeight="1" spans="1:13">
      <c r="A10" s="58" t="s">
        <v>2170</v>
      </c>
      <c r="B10" s="58"/>
      <c r="C10" s="58"/>
      <c r="D10" s="58"/>
      <c r="E10" s="58"/>
      <c r="F10" s="58"/>
      <c r="G10" s="58"/>
      <c r="H10" s="58"/>
      <c r="I10" s="58"/>
      <c r="J10" s="58"/>
      <c r="K10" s="58"/>
      <c r="L10" s="58"/>
      <c r="M10" s="58"/>
    </row>
    <row r="11" s="42" customFormat="1" ht="23.25" customHeight="1" spans="1:13">
      <c r="A11" s="58" t="s">
        <v>2171</v>
      </c>
      <c r="B11" s="58"/>
      <c r="C11" s="58"/>
      <c r="D11" s="58"/>
      <c r="E11" s="58"/>
      <c r="F11" s="58"/>
      <c r="G11" s="58"/>
      <c r="H11" s="58"/>
      <c r="I11" s="58"/>
      <c r="J11" s="58"/>
      <c r="K11" s="58"/>
      <c r="L11" s="58"/>
      <c r="M11" s="58"/>
    </row>
  </sheetData>
  <mergeCells count="11">
    <mergeCell ref="A2:M2"/>
    <mergeCell ref="L3:M3"/>
    <mergeCell ref="D4:F4"/>
    <mergeCell ref="G4:I4"/>
    <mergeCell ref="J4:L4"/>
    <mergeCell ref="A9:B9"/>
    <mergeCell ref="A10:M10"/>
    <mergeCell ref="A11:M11"/>
    <mergeCell ref="A4:A5"/>
    <mergeCell ref="B4:B5"/>
    <mergeCell ref="C4:C5"/>
  </mergeCells>
  <printOptions horizontalCentered="1"/>
  <pageMargins left="0.31496062992126" right="0.31496062992126" top="0.748031496062992" bottom="0.748031496062992" header="0.31496062992126" footer="0.31496062992126"/>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selection activeCell="D16" sqref="D16"/>
    </sheetView>
  </sheetViews>
  <sheetFormatPr defaultColWidth="9" defaultRowHeight="14.25"/>
  <cols>
    <col min="1" max="1" width="23.875" customWidth="1"/>
    <col min="10" max="10" width="9.625" customWidth="1"/>
  </cols>
  <sheetData>
    <row r="1" spans="1:1">
      <c r="A1" s="42" t="s">
        <v>2172</v>
      </c>
    </row>
    <row r="2" ht="21" spans="1:10">
      <c r="A2" s="38" t="s">
        <v>2173</v>
      </c>
      <c r="B2" s="38"/>
      <c r="C2" s="38"/>
      <c r="D2" s="38"/>
      <c r="E2" s="38"/>
      <c r="F2" s="38"/>
      <c r="G2" s="38"/>
      <c r="H2" s="38"/>
      <c r="I2" s="38"/>
      <c r="J2" s="38"/>
    </row>
    <row r="3" spans="10:10">
      <c r="J3" s="42" t="s">
        <v>2174</v>
      </c>
    </row>
    <row r="4" ht="24.75" customHeight="1" spans="1:10">
      <c r="A4" s="44" t="s">
        <v>1761</v>
      </c>
      <c r="B4" s="44" t="s">
        <v>1762</v>
      </c>
      <c r="C4" s="44"/>
      <c r="D4" s="44" t="s">
        <v>1763</v>
      </c>
      <c r="E4" s="44"/>
      <c r="F4" s="44"/>
      <c r="G4" s="44"/>
      <c r="H4" s="44" t="s">
        <v>2024</v>
      </c>
      <c r="I4" s="44"/>
      <c r="J4" s="44"/>
    </row>
    <row r="5" ht="35.25" customHeight="1" spans="1:10">
      <c r="A5" s="44"/>
      <c r="B5" s="44"/>
      <c r="C5" s="44" t="s">
        <v>1764</v>
      </c>
      <c r="D5" s="44" t="s">
        <v>1765</v>
      </c>
      <c r="E5" s="44" t="s">
        <v>1766</v>
      </c>
      <c r="F5" s="44" t="s">
        <v>1767</v>
      </c>
      <c r="G5" s="44" t="s">
        <v>1768</v>
      </c>
      <c r="H5" s="44" t="s">
        <v>1764</v>
      </c>
      <c r="I5" s="44" t="s">
        <v>2025</v>
      </c>
      <c r="J5" s="44" t="s">
        <v>2026</v>
      </c>
    </row>
    <row r="6" ht="46.5" customHeight="1" spans="1:10">
      <c r="A6" s="47" t="s">
        <v>1769</v>
      </c>
      <c r="B6" s="48">
        <f>C6+H6</f>
        <v>288520</v>
      </c>
      <c r="C6" s="48">
        <f>D6+E6+F6+G6</f>
        <v>138855</v>
      </c>
      <c r="D6" s="48">
        <v>138855</v>
      </c>
      <c r="E6" s="44"/>
      <c r="F6" s="44"/>
      <c r="G6" s="44"/>
      <c r="H6" s="44">
        <f>I6+J6</f>
        <v>149665</v>
      </c>
      <c r="I6" s="44">
        <v>149665</v>
      </c>
      <c r="J6" s="44"/>
    </row>
    <row r="7" ht="46.5" customHeight="1" spans="1:10">
      <c r="A7" s="47" t="s">
        <v>1770</v>
      </c>
      <c r="B7" s="48">
        <f t="shared" ref="B7:B11" si="0">C7+H7</f>
        <v>302818</v>
      </c>
      <c r="C7" s="48">
        <v>142454</v>
      </c>
      <c r="D7" s="48">
        <v>0</v>
      </c>
      <c r="E7" s="44"/>
      <c r="F7" s="44"/>
      <c r="G7" s="44"/>
      <c r="H7" s="44">
        <v>160364</v>
      </c>
      <c r="I7" s="44">
        <v>0</v>
      </c>
      <c r="J7" s="44"/>
    </row>
    <row r="8" ht="46.5" customHeight="1" spans="1:10">
      <c r="A8" s="47" t="s">
        <v>1771</v>
      </c>
      <c r="B8" s="48">
        <f t="shared" si="0"/>
        <v>105991</v>
      </c>
      <c r="C8" s="48">
        <f t="shared" ref="C8:C11" si="1">D8+E8+F8+G8</f>
        <v>33158</v>
      </c>
      <c r="D8" s="48">
        <v>33158</v>
      </c>
      <c r="E8" s="44"/>
      <c r="F8" s="44"/>
      <c r="G8" s="44"/>
      <c r="H8" s="44">
        <f t="shared" ref="H8:H11" si="2">I8+J8</f>
        <v>72833</v>
      </c>
      <c r="I8" s="44">
        <v>72833</v>
      </c>
      <c r="J8" s="44"/>
    </row>
    <row r="9" ht="46.5" customHeight="1" spans="1:10">
      <c r="A9" s="47" t="s">
        <v>1772</v>
      </c>
      <c r="B9" s="48">
        <f t="shared" si="0"/>
        <v>91693</v>
      </c>
      <c r="C9" s="48">
        <f t="shared" si="1"/>
        <v>29559</v>
      </c>
      <c r="D9" s="48">
        <v>29559</v>
      </c>
      <c r="E9" s="44"/>
      <c r="F9" s="44"/>
      <c r="G9" s="44"/>
      <c r="H9" s="44">
        <f t="shared" si="2"/>
        <v>62134</v>
      </c>
      <c r="I9" s="44">
        <v>62134</v>
      </c>
      <c r="J9" s="44"/>
    </row>
    <row r="10" ht="46.5" customHeight="1" spans="1:10">
      <c r="A10" s="47" t="s">
        <v>1773</v>
      </c>
      <c r="B10" s="48">
        <f t="shared" si="0"/>
        <v>0</v>
      </c>
      <c r="C10" s="48">
        <f t="shared" si="1"/>
        <v>0</v>
      </c>
      <c r="D10" s="48"/>
      <c r="E10" s="44"/>
      <c r="F10" s="44"/>
      <c r="G10" s="44"/>
      <c r="H10" s="44">
        <f t="shared" si="2"/>
        <v>0</v>
      </c>
      <c r="I10" s="44">
        <v>0</v>
      </c>
      <c r="J10" s="44"/>
    </row>
    <row r="11" ht="46.5" customHeight="1" spans="1:10">
      <c r="A11" s="47" t="s">
        <v>1774</v>
      </c>
      <c r="B11" s="48">
        <f t="shared" si="0"/>
        <v>302818</v>
      </c>
      <c r="C11" s="48">
        <f t="shared" si="1"/>
        <v>142454</v>
      </c>
      <c r="D11" s="48">
        <v>142454</v>
      </c>
      <c r="E11" s="44"/>
      <c r="F11" s="44"/>
      <c r="G11" s="44"/>
      <c r="H11" s="44">
        <f t="shared" si="2"/>
        <v>160364</v>
      </c>
      <c r="I11" s="44">
        <v>160364</v>
      </c>
      <c r="J11" s="44"/>
    </row>
    <row r="14" spans="3:8">
      <c r="C14" s="49"/>
      <c r="D14" s="49"/>
      <c r="E14" s="49"/>
      <c r="F14" s="49"/>
      <c r="G14" s="49"/>
      <c r="H14" s="49"/>
    </row>
  </sheetData>
  <mergeCells count="5">
    <mergeCell ref="A2:J2"/>
    <mergeCell ref="D4:G4"/>
    <mergeCell ref="H4:J4"/>
    <mergeCell ref="A4:A5"/>
    <mergeCell ref="B4:B5"/>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C13" sqref="C13"/>
    </sheetView>
  </sheetViews>
  <sheetFormatPr defaultColWidth="9" defaultRowHeight="14.25" outlineLevelRow="5" outlineLevelCol="7"/>
  <cols>
    <col min="1" max="8" width="14.625" customWidth="1"/>
  </cols>
  <sheetData>
    <row r="1" ht="18" customHeight="1" spans="1:8">
      <c r="A1" s="1" t="s">
        <v>2175</v>
      </c>
      <c r="B1" s="1"/>
      <c r="C1" s="1"/>
      <c r="D1" s="1"/>
      <c r="E1" s="1"/>
      <c r="F1" s="1"/>
      <c r="G1" s="1"/>
      <c r="H1" s="1"/>
    </row>
    <row r="2" ht="22.5" customHeight="1" spans="1:8">
      <c r="A2" s="43" t="s">
        <v>2176</v>
      </c>
      <c r="B2" s="43"/>
      <c r="C2" s="43"/>
      <c r="D2" s="43"/>
      <c r="E2" s="43"/>
      <c r="F2" s="43"/>
      <c r="G2" s="43"/>
      <c r="H2" s="43"/>
    </row>
    <row r="3" ht="15.75" customHeight="1" spans="1:8">
      <c r="A3" s="1"/>
      <c r="B3" s="1"/>
      <c r="C3" s="1"/>
      <c r="D3" s="1"/>
      <c r="E3" s="1"/>
      <c r="F3" s="1"/>
      <c r="G3" s="1"/>
      <c r="H3" s="1" t="s">
        <v>39</v>
      </c>
    </row>
    <row r="4" ht="35.25" customHeight="1" spans="1:8">
      <c r="A4" s="44" t="s">
        <v>2177</v>
      </c>
      <c r="B4" s="44"/>
      <c r="C4" s="44" t="s">
        <v>2178</v>
      </c>
      <c r="D4" s="44"/>
      <c r="E4" s="45" t="s">
        <v>2179</v>
      </c>
      <c r="F4" s="46"/>
      <c r="G4" s="45" t="s">
        <v>2180</v>
      </c>
      <c r="H4" s="46"/>
    </row>
    <row r="5" ht="35.25" customHeight="1" spans="1:8">
      <c r="A5" s="44" t="s">
        <v>2181</v>
      </c>
      <c r="B5" s="44" t="s">
        <v>2182</v>
      </c>
      <c r="C5" s="44" t="s">
        <v>2183</v>
      </c>
      <c r="D5" s="44" t="s">
        <v>2184</v>
      </c>
      <c r="E5" s="44" t="s">
        <v>2185</v>
      </c>
      <c r="F5" s="44" t="s">
        <v>2186</v>
      </c>
      <c r="G5" s="44" t="s">
        <v>2187</v>
      </c>
      <c r="H5" s="44" t="s">
        <v>2184</v>
      </c>
    </row>
    <row r="6" ht="35.25" customHeight="1" spans="1:8">
      <c r="A6" s="44">
        <v>29558</v>
      </c>
      <c r="B6" s="44">
        <v>3600</v>
      </c>
      <c r="C6" s="44">
        <v>29559</v>
      </c>
      <c r="D6" s="44">
        <v>4723</v>
      </c>
      <c r="E6" s="44">
        <v>62133</v>
      </c>
      <c r="F6" s="44">
        <v>10700</v>
      </c>
      <c r="G6" s="44">
        <v>62134</v>
      </c>
      <c r="H6" s="44">
        <v>4623</v>
      </c>
    </row>
  </sheetData>
  <mergeCells count="5">
    <mergeCell ref="A2:H2"/>
    <mergeCell ref="A4:B4"/>
    <mergeCell ref="C4:D4"/>
    <mergeCell ref="E4:F4"/>
    <mergeCell ref="G4:H4"/>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workbookViewId="0">
      <selection activeCell="E18" sqref="E18"/>
    </sheetView>
  </sheetViews>
  <sheetFormatPr defaultColWidth="9" defaultRowHeight="14.25" outlineLevelCol="1"/>
  <cols>
    <col min="1" max="1" width="39" customWidth="1"/>
    <col min="2" max="2" width="42.875" customWidth="1"/>
  </cols>
  <sheetData>
    <row r="1" spans="1:2">
      <c r="A1" s="36" t="s">
        <v>2188</v>
      </c>
      <c r="B1" s="37"/>
    </row>
    <row r="2" ht="21" spans="1:2">
      <c r="A2" s="38" t="s">
        <v>2189</v>
      </c>
      <c r="B2" s="38"/>
    </row>
    <row r="3" ht="21.75" customHeight="1" spans="1:2">
      <c r="A3" s="37"/>
      <c r="B3" s="39" t="s">
        <v>2174</v>
      </c>
    </row>
    <row r="4" ht="29.25" customHeight="1" spans="1:2">
      <c r="A4" s="40" t="s">
        <v>2190</v>
      </c>
      <c r="B4" s="40" t="s">
        <v>2191</v>
      </c>
    </row>
    <row r="5" ht="29.25" customHeight="1" spans="1:2">
      <c r="A5" s="41"/>
      <c r="B5" s="41"/>
    </row>
    <row r="6" ht="29.25" customHeight="1" spans="1:2">
      <c r="A6" s="41"/>
      <c r="B6" s="41"/>
    </row>
    <row r="7" ht="29.25" customHeight="1" spans="1:2">
      <c r="A7" s="41"/>
      <c r="B7" s="41"/>
    </row>
    <row r="8" ht="29.25" customHeight="1" spans="1:2">
      <c r="A8" s="41"/>
      <c r="B8" s="41"/>
    </row>
    <row r="9" ht="29.25" customHeight="1" spans="1:2">
      <c r="A9" s="41"/>
      <c r="B9" s="41"/>
    </row>
    <row r="10" ht="29.25" customHeight="1" spans="1:2">
      <c r="A10" s="41"/>
      <c r="B10" s="41"/>
    </row>
    <row r="11" ht="29.25" customHeight="1" spans="1:2">
      <c r="A11" s="41"/>
      <c r="B11" s="41"/>
    </row>
    <row r="12" ht="29.25" customHeight="1" spans="1:2">
      <c r="A12" s="41"/>
      <c r="B12" s="41"/>
    </row>
    <row r="13" ht="29.25" customHeight="1" spans="1:2">
      <c r="A13" s="41"/>
      <c r="B13" s="41"/>
    </row>
    <row r="14" ht="29.25" customHeight="1" spans="1:2">
      <c r="A14" s="41"/>
      <c r="B14" s="41"/>
    </row>
    <row r="15" ht="18" customHeight="1" spans="1:1">
      <c r="A15" s="42" t="s">
        <v>2192</v>
      </c>
    </row>
  </sheetData>
  <mergeCells count="1">
    <mergeCell ref="A2:B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showGridLines="0" showZeros="0" zoomScale="93" zoomScaleNormal="93" workbookViewId="0">
      <pane ySplit="4" topLeftCell="A5" activePane="bottomLeft" state="frozen"/>
      <selection/>
      <selection pane="bottomLeft" activeCell="C27" sqref="C27"/>
    </sheetView>
  </sheetViews>
  <sheetFormatPr defaultColWidth="9" defaultRowHeight="15.75" outlineLevelCol="3"/>
  <cols>
    <col min="1" max="1" width="46.5" style="147" customWidth="1"/>
    <col min="2" max="4" width="25.875" style="148" customWidth="1"/>
    <col min="5" max="16384" width="9" style="147"/>
  </cols>
  <sheetData>
    <row r="1" ht="18" customHeight="1" spans="1:1">
      <c r="A1" s="147" t="s">
        <v>37</v>
      </c>
    </row>
    <row r="2" ht="20.25" spans="1:4">
      <c r="A2" s="127" t="s">
        <v>38</v>
      </c>
      <c r="B2" s="127"/>
      <c r="C2" s="127"/>
      <c r="D2" s="127"/>
    </row>
    <row r="3" ht="20.25" customHeight="1" spans="4:4">
      <c r="D3" s="148" t="s">
        <v>39</v>
      </c>
    </row>
    <row r="4" ht="31.5" customHeight="1" spans="1:4">
      <c r="A4" s="156" t="s">
        <v>40</v>
      </c>
      <c r="B4" s="352" t="s">
        <v>41</v>
      </c>
      <c r="C4" s="156" t="s">
        <v>42</v>
      </c>
      <c r="D4" s="156" t="s">
        <v>43</v>
      </c>
    </row>
    <row r="5" ht="20.1" customHeight="1" spans="1:4">
      <c r="A5" s="138" t="s">
        <v>44</v>
      </c>
      <c r="B5" s="154">
        <f>SUM(B6:B21)</f>
        <v>57011</v>
      </c>
      <c r="C5" s="154">
        <f>SUM(C6:C21)</f>
        <v>61855</v>
      </c>
      <c r="D5" s="348">
        <f>C5/B5</f>
        <v>1.08496605918156</v>
      </c>
    </row>
    <row r="6" ht="20.1" customHeight="1" spans="1:4">
      <c r="A6" s="138" t="s">
        <v>45</v>
      </c>
      <c r="B6" s="154">
        <v>22786</v>
      </c>
      <c r="C6" s="154">
        <v>24244</v>
      </c>
      <c r="D6" s="348">
        <f t="shared" ref="D6:D32" si="0">C6/B6</f>
        <v>1.0639866584745</v>
      </c>
    </row>
    <row r="7" ht="20.1" customHeight="1" spans="1:4">
      <c r="A7" s="138" t="s">
        <v>46</v>
      </c>
      <c r="B7" s="154">
        <v>7041</v>
      </c>
      <c r="C7" s="154">
        <v>7663</v>
      </c>
      <c r="D7" s="348">
        <f t="shared" si="0"/>
        <v>1.08833972447096</v>
      </c>
    </row>
    <row r="8" ht="20.1" customHeight="1" spans="1:4">
      <c r="A8" s="138" t="s">
        <v>47</v>
      </c>
      <c r="B8" s="154"/>
      <c r="C8" s="154"/>
      <c r="D8" s="348" t="e">
        <f t="shared" si="0"/>
        <v>#DIV/0!</v>
      </c>
    </row>
    <row r="9" ht="20.1" customHeight="1" spans="1:4">
      <c r="A9" s="138" t="s">
        <v>48</v>
      </c>
      <c r="B9" s="154">
        <v>1388</v>
      </c>
      <c r="C9" s="154">
        <v>1516</v>
      </c>
      <c r="D9" s="348">
        <f t="shared" si="0"/>
        <v>1.09221902017291</v>
      </c>
    </row>
    <row r="10" ht="20.1" customHeight="1" spans="1:4">
      <c r="A10" s="138" t="s">
        <v>49</v>
      </c>
      <c r="B10" s="154">
        <v>499</v>
      </c>
      <c r="C10" s="154">
        <v>541</v>
      </c>
      <c r="D10" s="348">
        <f t="shared" si="0"/>
        <v>1.08416833667335</v>
      </c>
    </row>
    <row r="11" ht="20.1" customHeight="1" spans="1:4">
      <c r="A11" s="138" t="s">
        <v>50</v>
      </c>
      <c r="B11" s="154">
        <v>3381</v>
      </c>
      <c r="C11" s="154">
        <v>3697</v>
      </c>
      <c r="D11" s="348">
        <f t="shared" si="0"/>
        <v>1.09346347234546</v>
      </c>
    </row>
    <row r="12" ht="20.1" customHeight="1" spans="1:4">
      <c r="A12" s="138" t="s">
        <v>51</v>
      </c>
      <c r="B12" s="353">
        <v>1665</v>
      </c>
      <c r="C12" s="154">
        <v>1885</v>
      </c>
      <c r="D12" s="348">
        <f t="shared" si="0"/>
        <v>1.13213213213213</v>
      </c>
    </row>
    <row r="13" ht="20.1" customHeight="1" spans="1:4">
      <c r="A13" s="138" t="s">
        <v>52</v>
      </c>
      <c r="B13" s="154">
        <v>741</v>
      </c>
      <c r="C13" s="154">
        <v>823</v>
      </c>
      <c r="D13" s="348">
        <f t="shared" si="0"/>
        <v>1.11066126855601</v>
      </c>
    </row>
    <row r="14" ht="20.1" customHeight="1" spans="1:4">
      <c r="A14" s="138" t="s">
        <v>53</v>
      </c>
      <c r="B14" s="154">
        <v>1344</v>
      </c>
      <c r="C14" s="154">
        <v>1461</v>
      </c>
      <c r="D14" s="348">
        <f t="shared" si="0"/>
        <v>1.08705357142857</v>
      </c>
    </row>
    <row r="15" ht="20.1" customHeight="1" spans="1:4">
      <c r="A15" s="138" t="s">
        <v>54</v>
      </c>
      <c r="B15" s="154">
        <v>3926</v>
      </c>
      <c r="C15" s="154">
        <v>4265</v>
      </c>
      <c r="D15" s="348">
        <f t="shared" si="0"/>
        <v>1.08634742740703</v>
      </c>
    </row>
    <row r="16" ht="20.1" customHeight="1" spans="1:4">
      <c r="A16" s="138" t="s">
        <v>55</v>
      </c>
      <c r="B16" s="154">
        <v>1977</v>
      </c>
      <c r="C16" s="154">
        <v>2152</v>
      </c>
      <c r="D16" s="348">
        <f t="shared" si="0"/>
        <v>1.08851795649975</v>
      </c>
    </row>
    <row r="17" ht="20.1" customHeight="1" spans="1:4">
      <c r="A17" s="138" t="s">
        <v>56</v>
      </c>
      <c r="B17" s="154">
        <v>3383</v>
      </c>
      <c r="C17" s="154">
        <v>3782</v>
      </c>
      <c r="D17" s="348">
        <f t="shared" si="0"/>
        <v>1.11794265444871</v>
      </c>
    </row>
    <row r="18" ht="20.1" customHeight="1" spans="1:4">
      <c r="A18" s="138" t="s">
        <v>57</v>
      </c>
      <c r="B18" s="154">
        <v>8697</v>
      </c>
      <c r="C18" s="154">
        <v>9621</v>
      </c>
      <c r="D18" s="348">
        <f t="shared" si="0"/>
        <v>1.1062435322525</v>
      </c>
    </row>
    <row r="19" ht="20.1" customHeight="1" spans="1:4">
      <c r="A19" s="138" t="s">
        <v>58</v>
      </c>
      <c r="B19" s="154"/>
      <c r="C19" s="154"/>
      <c r="D19" s="348" t="e">
        <f t="shared" si="0"/>
        <v>#DIV/0!</v>
      </c>
    </row>
    <row r="20" ht="20.1" customHeight="1" spans="1:4">
      <c r="A20" s="138" t="s">
        <v>59</v>
      </c>
      <c r="B20" s="154">
        <v>183</v>
      </c>
      <c r="C20" s="154">
        <v>205</v>
      </c>
      <c r="D20" s="348">
        <f t="shared" si="0"/>
        <v>1.12021857923497</v>
      </c>
    </row>
    <row r="21" ht="20.1" customHeight="1" spans="1:4">
      <c r="A21" s="138" t="s">
        <v>60</v>
      </c>
      <c r="B21" s="154"/>
      <c r="C21" s="154">
        <v>0</v>
      </c>
      <c r="D21" s="348" t="e">
        <f t="shared" si="0"/>
        <v>#DIV/0!</v>
      </c>
    </row>
    <row r="22" ht="21" customHeight="1" spans="1:4">
      <c r="A22" s="138" t="s">
        <v>61</v>
      </c>
      <c r="B22" s="154">
        <f>SUM(B23:B30)</f>
        <v>24421</v>
      </c>
      <c r="C22" s="154">
        <f>SUM(C23:C30)</f>
        <v>26498</v>
      </c>
      <c r="D22" s="348">
        <f t="shared" si="0"/>
        <v>1.0850497522624</v>
      </c>
    </row>
    <row r="23" ht="20.1" customHeight="1" spans="1:4">
      <c r="A23" s="138" t="s">
        <v>62</v>
      </c>
      <c r="B23" s="154">
        <v>3773</v>
      </c>
      <c r="C23" s="154">
        <v>4094</v>
      </c>
      <c r="D23" s="348">
        <f t="shared" si="0"/>
        <v>1.085078187119</v>
      </c>
    </row>
    <row r="24" ht="20.1" customHeight="1" spans="1:4">
      <c r="A24" s="138" t="s">
        <v>63</v>
      </c>
      <c r="B24" s="154">
        <v>1759</v>
      </c>
      <c r="C24" s="154">
        <v>1909</v>
      </c>
      <c r="D24" s="348">
        <f t="shared" si="0"/>
        <v>1.08527572484366</v>
      </c>
    </row>
    <row r="25" ht="20.1" customHeight="1" spans="1:4">
      <c r="A25" s="138" t="s">
        <v>64</v>
      </c>
      <c r="B25" s="154">
        <v>1797</v>
      </c>
      <c r="C25" s="154">
        <v>1950</v>
      </c>
      <c r="D25" s="348">
        <f t="shared" si="0"/>
        <v>1.08514190317195</v>
      </c>
    </row>
    <row r="26" ht="20.1" customHeight="1" spans="1:4">
      <c r="A26" s="138" t="s">
        <v>65</v>
      </c>
      <c r="B26" s="154"/>
      <c r="C26" s="154"/>
      <c r="D26" s="348" t="e">
        <f t="shared" si="0"/>
        <v>#DIV/0!</v>
      </c>
    </row>
    <row r="27" ht="20.1" customHeight="1" spans="1:4">
      <c r="A27" s="138" t="s">
        <v>66</v>
      </c>
      <c r="B27" s="154">
        <v>15843</v>
      </c>
      <c r="C27" s="154">
        <v>17190</v>
      </c>
      <c r="D27" s="348">
        <f t="shared" si="0"/>
        <v>1.08502177617875</v>
      </c>
    </row>
    <row r="28" ht="20.1" customHeight="1" spans="1:4">
      <c r="A28" s="138" t="s">
        <v>67</v>
      </c>
      <c r="B28" s="154"/>
      <c r="C28" s="154"/>
      <c r="D28" s="348" t="e">
        <f t="shared" si="0"/>
        <v>#DIV/0!</v>
      </c>
    </row>
    <row r="29" s="351" customFormat="1" ht="20.1" customHeight="1" spans="1:4">
      <c r="A29" s="138" t="s">
        <v>68</v>
      </c>
      <c r="B29" s="154"/>
      <c r="C29" s="154"/>
      <c r="D29" s="348" t="e">
        <f t="shared" si="0"/>
        <v>#DIV/0!</v>
      </c>
    </row>
    <row r="30" s="351" customFormat="1" ht="20.1" customHeight="1" spans="1:4">
      <c r="A30" s="138" t="s">
        <v>69</v>
      </c>
      <c r="B30" s="154">
        <v>1249</v>
      </c>
      <c r="C30" s="154">
        <v>1355</v>
      </c>
      <c r="D30" s="348">
        <f t="shared" si="0"/>
        <v>1.08486789431545</v>
      </c>
    </row>
    <row r="31" ht="20.1" customHeight="1" spans="1:4">
      <c r="A31" s="138" t="s">
        <v>0</v>
      </c>
      <c r="B31" s="154"/>
      <c r="C31" s="154">
        <v>0</v>
      </c>
      <c r="D31" s="348" t="e">
        <f t="shared" si="0"/>
        <v>#DIV/0!</v>
      </c>
    </row>
    <row r="32" ht="20.1" customHeight="1" spans="1:4">
      <c r="A32" s="143" t="s">
        <v>70</v>
      </c>
      <c r="B32" s="154">
        <f>B5+B22</f>
        <v>81432</v>
      </c>
      <c r="C32" s="154">
        <f>C5+C22</f>
        <v>88353</v>
      </c>
      <c r="D32" s="348">
        <f t="shared" si="0"/>
        <v>1.08499115826702</v>
      </c>
    </row>
    <row r="33" ht="18.75" customHeight="1" spans="1:4">
      <c r="A33" s="354" t="s">
        <v>0</v>
      </c>
      <c r="B33" s="354"/>
      <c r="C33" s="354"/>
      <c r="D33" s="354"/>
    </row>
    <row r="34" ht="20.1" customHeight="1"/>
    <row r="35" ht="20.1" customHeight="1"/>
    <row r="36" ht="20.1" customHeight="1"/>
    <row r="37" ht="20.1" customHeight="1"/>
  </sheetData>
  <mergeCells count="2">
    <mergeCell ref="A2:D2"/>
    <mergeCell ref="A33:D33"/>
  </mergeCells>
  <printOptions horizontalCentered="1"/>
  <pageMargins left="0.47244094488189" right="0.47244094488189" top="0.393700787401575" bottom="0.393700787401575" header="0" footer="0"/>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workbookViewId="0">
      <selection activeCell="B14" sqref="B14"/>
    </sheetView>
  </sheetViews>
  <sheetFormatPr defaultColWidth="9" defaultRowHeight="14.25" outlineLevelRow="4" outlineLevelCol="3"/>
  <cols>
    <col min="2" max="2" width="32.875" customWidth="1"/>
    <col min="3" max="3" width="16" customWidth="1"/>
    <col min="4" max="4" width="19" customWidth="1"/>
  </cols>
  <sheetData>
    <row r="1" ht="21.75" customHeight="1" spans="1:4">
      <c r="A1" s="30" t="s">
        <v>2193</v>
      </c>
      <c r="B1" s="31"/>
      <c r="C1" s="31"/>
      <c r="D1" s="31"/>
    </row>
    <row r="2" ht="31.5" customHeight="1" spans="1:4">
      <c r="A2" s="32" t="s">
        <v>2194</v>
      </c>
      <c r="B2" s="32"/>
      <c r="C2" s="32"/>
      <c r="D2" s="32"/>
    </row>
    <row r="3" ht="25.5" customHeight="1" spans="1:4">
      <c r="A3" s="33"/>
      <c r="B3" s="33"/>
      <c r="C3" s="34" t="s">
        <v>2195</v>
      </c>
      <c r="D3" s="34"/>
    </row>
    <row r="4" ht="38.25" customHeight="1" spans="1:4">
      <c r="A4" s="35" t="s">
        <v>2196</v>
      </c>
      <c r="B4" s="35" t="s">
        <v>2197</v>
      </c>
      <c r="C4" s="35" t="s">
        <v>2198</v>
      </c>
      <c r="D4" s="35" t="s">
        <v>2199</v>
      </c>
    </row>
    <row r="5" ht="38.25" customHeight="1" spans="1:4">
      <c r="A5" s="35">
        <v>1</v>
      </c>
      <c r="B5" s="35" t="s">
        <v>2200</v>
      </c>
      <c r="C5" s="35">
        <v>2800</v>
      </c>
      <c r="D5" s="35"/>
    </row>
  </sheetData>
  <mergeCells count="2">
    <mergeCell ref="A2:D2"/>
    <mergeCell ref="C3:D3"/>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workbookViewId="0">
      <selection activeCell="D18" sqref="D18"/>
    </sheetView>
  </sheetViews>
  <sheetFormatPr defaultColWidth="9" defaultRowHeight="14.25" outlineLevelCol="3"/>
  <cols>
    <col min="2" max="2" width="22" customWidth="1"/>
    <col min="3" max="3" width="15.875" customWidth="1"/>
    <col min="4" max="4" width="60.5" customWidth="1"/>
  </cols>
  <sheetData>
    <row r="1" ht="21" customHeight="1" spans="1:4">
      <c r="A1" s="22" t="s">
        <v>2201</v>
      </c>
      <c r="B1" s="1"/>
      <c r="C1" s="1"/>
      <c r="D1" s="1"/>
    </row>
    <row r="2" ht="25.5" customHeight="1" spans="1:4">
      <c r="A2" s="23" t="s">
        <v>2202</v>
      </c>
      <c r="B2" s="23"/>
      <c r="C2" s="23"/>
      <c r="D2" s="23"/>
    </row>
    <row r="3" ht="15.75" customHeight="1" spans="1:4">
      <c r="A3" s="22"/>
      <c r="B3" s="22"/>
      <c r="C3" s="22"/>
      <c r="D3" s="24" t="s">
        <v>39</v>
      </c>
    </row>
    <row r="4" ht="26.25" customHeight="1" spans="1:4">
      <c r="A4" s="25" t="s">
        <v>2203</v>
      </c>
      <c r="B4" s="25" t="s">
        <v>2204</v>
      </c>
      <c r="C4" s="25" t="s">
        <v>2205</v>
      </c>
      <c r="D4" s="25" t="s">
        <v>2206</v>
      </c>
    </row>
    <row r="5" ht="26.25" customHeight="1" spans="1:4">
      <c r="A5" s="25">
        <v>1</v>
      </c>
      <c r="B5" s="25" t="s">
        <v>2207</v>
      </c>
      <c r="C5" s="25">
        <v>1290</v>
      </c>
      <c r="D5" s="26" t="s">
        <v>2208</v>
      </c>
    </row>
    <row r="6" ht="26.25" customHeight="1" spans="1:4">
      <c r="A6" s="25">
        <v>2</v>
      </c>
      <c r="B6" s="25" t="s">
        <v>2209</v>
      </c>
      <c r="C6" s="25">
        <v>400</v>
      </c>
      <c r="D6" s="26" t="s">
        <v>2210</v>
      </c>
    </row>
    <row r="7" ht="26.25" customHeight="1" spans="1:4">
      <c r="A7" s="25">
        <v>3</v>
      </c>
      <c r="B7" s="25" t="s">
        <v>2211</v>
      </c>
      <c r="C7" s="25">
        <v>300</v>
      </c>
      <c r="D7" s="26" t="s">
        <v>2212</v>
      </c>
    </row>
    <row r="8" ht="26.25" customHeight="1" spans="1:4">
      <c r="A8" s="25">
        <v>4</v>
      </c>
      <c r="B8" s="25" t="s">
        <v>2213</v>
      </c>
      <c r="C8" s="25">
        <v>800</v>
      </c>
      <c r="D8" s="26" t="s">
        <v>2214</v>
      </c>
    </row>
    <row r="9" ht="26.25" customHeight="1" spans="1:4">
      <c r="A9" s="25">
        <v>5</v>
      </c>
      <c r="B9" s="25" t="s">
        <v>2215</v>
      </c>
      <c r="C9" s="25">
        <v>10</v>
      </c>
      <c r="D9" s="26" t="s">
        <v>2216</v>
      </c>
    </row>
    <row r="10" ht="26.25" customHeight="1" spans="1:4">
      <c r="A10" s="27" t="s">
        <v>1762</v>
      </c>
      <c r="B10" s="28"/>
      <c r="C10" s="25">
        <f>SUM(C5:C9)</f>
        <v>2800</v>
      </c>
      <c r="D10" s="29"/>
    </row>
  </sheetData>
  <mergeCells count="2">
    <mergeCell ref="A2:D2"/>
    <mergeCell ref="A10:B10"/>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
  <sheetViews>
    <sheetView workbookViewId="0">
      <selection activeCell="F14" sqref="F14"/>
    </sheetView>
  </sheetViews>
  <sheetFormatPr defaultColWidth="9" defaultRowHeight="14.25"/>
  <cols>
    <col min="1" max="1" width="7.375" customWidth="1"/>
    <col min="3" max="3" width="9.5" customWidth="1"/>
    <col min="13" max="13" width="9.5" customWidth="1"/>
  </cols>
  <sheetData>
    <row r="1" ht="15.75" spans="1:17">
      <c r="A1" s="1" t="s">
        <v>2217</v>
      </c>
      <c r="B1" s="1"/>
      <c r="C1" s="1"/>
      <c r="D1" s="1"/>
      <c r="E1" s="1"/>
      <c r="F1" s="1"/>
      <c r="G1" s="1"/>
      <c r="H1" s="1"/>
      <c r="I1" s="1"/>
      <c r="J1" s="1"/>
      <c r="K1" s="1"/>
      <c r="L1" s="1"/>
      <c r="M1" s="1"/>
      <c r="N1" s="1"/>
      <c r="O1" s="1"/>
      <c r="P1" s="1"/>
      <c r="Q1" s="1"/>
    </row>
    <row r="2" ht="27" spans="1:17">
      <c r="A2" s="2" t="s">
        <v>2218</v>
      </c>
      <c r="B2" s="2"/>
      <c r="C2" s="2"/>
      <c r="D2" s="2"/>
      <c r="E2" s="2"/>
      <c r="F2" s="2"/>
      <c r="G2" s="2"/>
      <c r="H2" s="2"/>
      <c r="I2" s="2"/>
      <c r="J2" s="2"/>
      <c r="K2" s="2"/>
      <c r="L2" s="2"/>
      <c r="M2" s="2"/>
      <c r="N2" s="2"/>
      <c r="O2" s="2"/>
      <c r="P2" s="2"/>
      <c r="Q2" s="2"/>
    </row>
    <row r="3" ht="31.5" customHeight="1" spans="1:17">
      <c r="A3" s="3"/>
      <c r="B3" s="3"/>
      <c r="C3" s="3"/>
      <c r="D3" s="3"/>
      <c r="E3" s="3"/>
      <c r="F3" s="3"/>
      <c r="G3" s="3"/>
      <c r="H3" s="3"/>
      <c r="I3" s="3"/>
      <c r="J3" s="3"/>
      <c r="K3" s="3"/>
      <c r="L3" s="3"/>
      <c r="M3" s="3"/>
      <c r="N3" s="3"/>
      <c r="O3" s="3"/>
      <c r="P3" s="19"/>
      <c r="Q3" s="19" t="s">
        <v>2219</v>
      </c>
    </row>
    <row r="4" ht="35.25" customHeight="1" spans="1:17">
      <c r="A4" s="4" t="s">
        <v>2220</v>
      </c>
      <c r="B4" s="4" t="s">
        <v>2221</v>
      </c>
      <c r="C4" s="4"/>
      <c r="D4" s="4"/>
      <c r="E4" s="4"/>
      <c r="F4" s="4"/>
      <c r="G4" s="4"/>
      <c r="H4" s="4"/>
      <c r="I4" s="4"/>
      <c r="J4" s="4"/>
      <c r="K4" s="4"/>
      <c r="L4" s="4" t="s">
        <v>2222</v>
      </c>
      <c r="M4" s="4"/>
      <c r="N4" s="4"/>
      <c r="O4" s="4"/>
      <c r="P4" s="4"/>
      <c r="Q4" s="20" t="s">
        <v>2223</v>
      </c>
    </row>
    <row r="5" customHeight="1" spans="1:17">
      <c r="A5" s="4"/>
      <c r="B5" s="5" t="s">
        <v>2224</v>
      </c>
      <c r="C5" s="6"/>
      <c r="D5" s="7" t="s">
        <v>2225</v>
      </c>
      <c r="E5" s="6"/>
      <c r="F5" s="8" t="s">
        <v>2226</v>
      </c>
      <c r="G5" s="9"/>
      <c r="H5" s="10" t="s">
        <v>2227</v>
      </c>
      <c r="I5" s="9"/>
      <c r="J5" s="8" t="s">
        <v>2228</v>
      </c>
      <c r="K5" s="9"/>
      <c r="L5" s="13" t="s">
        <v>2224</v>
      </c>
      <c r="M5" s="13" t="s">
        <v>2225</v>
      </c>
      <c r="N5" s="13" t="s">
        <v>2226</v>
      </c>
      <c r="O5" s="14" t="s">
        <v>2227</v>
      </c>
      <c r="P5" s="13" t="s">
        <v>2228</v>
      </c>
      <c r="Q5" s="20"/>
    </row>
    <row r="6" ht="54" customHeight="1" spans="1:17">
      <c r="A6" s="4"/>
      <c r="B6" s="11"/>
      <c r="C6" s="12" t="s">
        <v>2229</v>
      </c>
      <c r="D6" s="12"/>
      <c r="E6" s="12" t="s">
        <v>2229</v>
      </c>
      <c r="F6" s="13"/>
      <c r="G6" s="12" t="s">
        <v>2229</v>
      </c>
      <c r="H6" s="14"/>
      <c r="I6" s="12" t="s">
        <v>2229</v>
      </c>
      <c r="J6" s="13"/>
      <c r="K6" s="12" t="s">
        <v>2229</v>
      </c>
      <c r="L6" s="13"/>
      <c r="M6" s="13"/>
      <c r="N6" s="13"/>
      <c r="O6" s="14"/>
      <c r="P6" s="13"/>
      <c r="Q6" s="20"/>
    </row>
    <row r="7" ht="40.5" customHeight="1" spans="1:17">
      <c r="A7" s="15" t="s">
        <v>2230</v>
      </c>
      <c r="B7" s="16">
        <v>2820</v>
      </c>
      <c r="C7" s="16">
        <v>2580</v>
      </c>
      <c r="D7" s="17"/>
      <c r="E7" s="17"/>
      <c r="F7" s="17">
        <v>60</v>
      </c>
      <c r="G7" s="17">
        <v>60</v>
      </c>
      <c r="H7" s="17">
        <v>1160</v>
      </c>
      <c r="I7" s="17">
        <v>1140</v>
      </c>
      <c r="J7" s="17">
        <v>1600</v>
      </c>
      <c r="K7" s="17">
        <v>1380</v>
      </c>
      <c r="L7" s="16">
        <v>2790</v>
      </c>
      <c r="M7" s="17"/>
      <c r="N7" s="17">
        <v>60</v>
      </c>
      <c r="O7" s="17">
        <v>1150</v>
      </c>
      <c r="P7" s="17">
        <v>1580</v>
      </c>
      <c r="Q7" s="21"/>
    </row>
    <row r="12" spans="3:3">
      <c r="C12" s="18"/>
    </row>
    <row r="14" spans="13:13">
      <c r="M14" s="18"/>
    </row>
  </sheetData>
  <mergeCells count="15">
    <mergeCell ref="A2:Q2"/>
    <mergeCell ref="B4:K4"/>
    <mergeCell ref="L4:P4"/>
    <mergeCell ref="A4:A6"/>
    <mergeCell ref="B5:B6"/>
    <mergeCell ref="D5:D6"/>
    <mergeCell ref="F5:F6"/>
    <mergeCell ref="H5:H6"/>
    <mergeCell ref="J5:J6"/>
    <mergeCell ref="L5:L6"/>
    <mergeCell ref="M5:M6"/>
    <mergeCell ref="N5:N6"/>
    <mergeCell ref="O5:O6"/>
    <mergeCell ref="P5:P6"/>
    <mergeCell ref="Q4:Q6"/>
  </mergeCells>
  <printOptions horizontalCentered="1"/>
  <pageMargins left="0.31496062992126" right="0.31496062992126" top="0.748031496062992" bottom="0.748031496062992" header="0.31496062992126" footer="0.31496062992126"/>
  <pageSetup paperSize="9" scale="7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81"/>
  <sheetViews>
    <sheetView showZeros="0" topLeftCell="B1325" workbookViewId="0">
      <selection activeCell="I1356" sqref="I1356"/>
    </sheetView>
  </sheetViews>
  <sheetFormatPr defaultColWidth="9" defaultRowHeight="15.75" outlineLevelCol="5"/>
  <cols>
    <col min="1" max="1" width="9" style="147" hidden="1" customWidth="1" outlineLevel="1"/>
    <col min="2" max="2" width="34.125" style="147" customWidth="1" collapsed="1"/>
    <col min="3" max="4" width="15" style="148" customWidth="1"/>
    <col min="5" max="5" width="15" style="147" customWidth="1"/>
    <col min="6" max="6" width="10.25" style="147" customWidth="1"/>
    <col min="7" max="7" width="15.25" style="147" customWidth="1"/>
    <col min="8" max="16384" width="9" style="147"/>
  </cols>
  <sheetData>
    <row r="1" spans="2:6">
      <c r="B1" s="147" t="s">
        <v>71</v>
      </c>
      <c r="F1" s="161" t="s">
        <v>0</v>
      </c>
    </row>
    <row r="2" ht="20.25" spans="2:6">
      <c r="B2" s="127" t="s">
        <v>72</v>
      </c>
      <c r="C2" s="127"/>
      <c r="D2" s="127"/>
      <c r="E2" s="127"/>
      <c r="F2" s="127"/>
    </row>
    <row r="3" spans="6:6">
      <c r="F3" s="161" t="s">
        <v>39</v>
      </c>
    </row>
    <row r="4" ht="45.75" customHeight="1" spans="2:6">
      <c r="B4" s="162" t="s">
        <v>73</v>
      </c>
      <c r="C4" s="163" t="s">
        <v>74</v>
      </c>
      <c r="D4" s="162" t="s">
        <v>75</v>
      </c>
      <c r="E4" s="163" t="s">
        <v>76</v>
      </c>
      <c r="F4" s="162" t="s">
        <v>77</v>
      </c>
    </row>
    <row r="5" spans="1:6">
      <c r="A5" s="147">
        <v>3</v>
      </c>
      <c r="B5" s="138" t="s">
        <v>78</v>
      </c>
      <c r="C5" s="157">
        <f>SUM(C6,C18,C27,C38,C49,C60,C71,C83,C92,C105,C115,C124,C135,C149,C156,C164,C170,C177,C184,C191,C198,C204,C212,C218,C224,C230,C247)</f>
        <v>46037</v>
      </c>
      <c r="D5" s="157">
        <f>SUM(D6,D18,D27,D38,D49,D60,D71,D83,D92,D105,D115,D124,D135,D149,D156,D164,D170,D177,D184,D191,D198,D204,D212,D218,D224,D230,D247)</f>
        <v>39228</v>
      </c>
      <c r="E5" s="348">
        <f>D5/C5</f>
        <v>0.852097226144188</v>
      </c>
      <c r="F5" s="138"/>
    </row>
    <row r="6" spans="1:6">
      <c r="A6" s="147">
        <v>5</v>
      </c>
      <c r="B6" s="138" t="s">
        <v>79</v>
      </c>
      <c r="C6" s="157">
        <f>SUM(C7:C17)</f>
        <v>843</v>
      </c>
      <c r="D6" s="157">
        <f>SUM(D7:D17)</f>
        <v>801</v>
      </c>
      <c r="E6" s="348">
        <f t="shared" ref="E6:E69" si="0">D6/C6</f>
        <v>0.950177935943061</v>
      </c>
      <c r="F6" s="138"/>
    </row>
    <row r="7" spans="2:6">
      <c r="B7" s="138" t="s">
        <v>80</v>
      </c>
      <c r="C7" s="157">
        <v>666</v>
      </c>
      <c r="D7" s="157">
        <v>630</v>
      </c>
      <c r="E7" s="348">
        <f t="shared" si="0"/>
        <v>0.945945945945946</v>
      </c>
      <c r="F7" s="138"/>
    </row>
    <row r="8" spans="2:6">
      <c r="B8" s="138" t="s">
        <v>81</v>
      </c>
      <c r="C8" s="157"/>
      <c r="D8" s="157"/>
      <c r="E8" s="348" t="e">
        <f t="shared" si="0"/>
        <v>#DIV/0!</v>
      </c>
      <c r="F8" s="138"/>
    </row>
    <row r="9" spans="2:6">
      <c r="B9" s="138" t="s">
        <v>82</v>
      </c>
      <c r="C9" s="157"/>
      <c r="D9" s="157"/>
      <c r="E9" s="348" t="e">
        <f t="shared" si="0"/>
        <v>#DIV/0!</v>
      </c>
      <c r="F9" s="138"/>
    </row>
    <row r="10" spans="2:6">
      <c r="B10" s="138" t="s">
        <v>83</v>
      </c>
      <c r="C10" s="157">
        <v>24</v>
      </c>
      <c r="D10" s="157">
        <v>24</v>
      </c>
      <c r="E10" s="348">
        <f t="shared" si="0"/>
        <v>1</v>
      </c>
      <c r="F10" s="138"/>
    </row>
    <row r="11" spans="2:6">
      <c r="B11" s="138" t="s">
        <v>84</v>
      </c>
      <c r="C11" s="157"/>
      <c r="D11" s="157"/>
      <c r="E11" s="348" t="e">
        <f t="shared" si="0"/>
        <v>#DIV/0!</v>
      </c>
      <c r="F11" s="138"/>
    </row>
    <row r="12" spans="2:6">
      <c r="B12" s="138" t="s">
        <v>85</v>
      </c>
      <c r="C12" s="157"/>
      <c r="D12" s="157"/>
      <c r="E12" s="348" t="e">
        <f t="shared" si="0"/>
        <v>#DIV/0!</v>
      </c>
      <c r="F12" s="138"/>
    </row>
    <row r="13" spans="2:6">
      <c r="B13" s="138" t="s">
        <v>86</v>
      </c>
      <c r="C13" s="157">
        <v>106</v>
      </c>
      <c r="D13" s="157">
        <v>106</v>
      </c>
      <c r="E13" s="348">
        <f t="shared" si="0"/>
        <v>1</v>
      </c>
      <c r="F13" s="138"/>
    </row>
    <row r="14" spans="2:6">
      <c r="B14" s="138" t="s">
        <v>87</v>
      </c>
      <c r="C14" s="157">
        <v>7</v>
      </c>
      <c r="D14" s="157">
        <v>6</v>
      </c>
      <c r="E14" s="348">
        <f t="shared" si="0"/>
        <v>0.857142857142857</v>
      </c>
      <c r="F14" s="138"/>
    </row>
    <row r="15" spans="2:6">
      <c r="B15" s="138" t="s">
        <v>88</v>
      </c>
      <c r="C15" s="157"/>
      <c r="D15" s="157"/>
      <c r="E15" s="348" t="e">
        <f t="shared" si="0"/>
        <v>#DIV/0!</v>
      </c>
      <c r="F15" s="138"/>
    </row>
    <row r="16" spans="2:6">
      <c r="B16" s="138" t="s">
        <v>89</v>
      </c>
      <c r="C16" s="157"/>
      <c r="D16" s="157"/>
      <c r="E16" s="348" t="e">
        <f t="shared" si="0"/>
        <v>#DIV/0!</v>
      </c>
      <c r="F16" s="138"/>
    </row>
    <row r="17" spans="2:6">
      <c r="B17" s="138" t="s">
        <v>90</v>
      </c>
      <c r="C17" s="157">
        <v>40</v>
      </c>
      <c r="D17" s="157">
        <v>35</v>
      </c>
      <c r="E17" s="348">
        <f t="shared" si="0"/>
        <v>0.875</v>
      </c>
      <c r="F17" s="138"/>
    </row>
    <row r="18" spans="1:6">
      <c r="A18" s="147">
        <v>5</v>
      </c>
      <c r="B18" s="138" t="s">
        <v>91</v>
      </c>
      <c r="C18" s="157">
        <f>SUM(C19:C26)</f>
        <v>639</v>
      </c>
      <c r="D18" s="157">
        <f>SUM(D19:D26)</f>
        <v>579</v>
      </c>
      <c r="E18" s="348">
        <f t="shared" si="0"/>
        <v>0.906103286384977</v>
      </c>
      <c r="F18" s="138"/>
    </row>
    <row r="19" spans="2:6">
      <c r="B19" s="138" t="s">
        <v>80</v>
      </c>
      <c r="C19" s="157">
        <v>473</v>
      </c>
      <c r="D19" s="157">
        <v>420</v>
      </c>
      <c r="E19" s="348">
        <f t="shared" si="0"/>
        <v>0.887949260042283</v>
      </c>
      <c r="F19" s="138"/>
    </row>
    <row r="20" spans="2:6">
      <c r="B20" s="138" t="s">
        <v>81</v>
      </c>
      <c r="C20" s="157">
        <v>40</v>
      </c>
      <c r="D20" s="157">
        <v>35</v>
      </c>
      <c r="E20" s="348">
        <f t="shared" si="0"/>
        <v>0.875</v>
      </c>
      <c r="F20" s="138"/>
    </row>
    <row r="21" spans="2:6">
      <c r="B21" s="138" t="s">
        <v>82</v>
      </c>
      <c r="C21" s="157"/>
      <c r="D21" s="157"/>
      <c r="E21" s="348" t="e">
        <f t="shared" si="0"/>
        <v>#DIV/0!</v>
      </c>
      <c r="F21" s="138"/>
    </row>
    <row r="22" spans="2:6">
      <c r="B22" s="138" t="s">
        <v>92</v>
      </c>
      <c r="C22" s="157">
        <v>24</v>
      </c>
      <c r="D22" s="157">
        <v>24</v>
      </c>
      <c r="E22" s="348">
        <f t="shared" si="0"/>
        <v>1</v>
      </c>
      <c r="F22" s="138"/>
    </row>
    <row r="23" spans="2:6">
      <c r="B23" s="138" t="s">
        <v>93</v>
      </c>
      <c r="C23" s="157">
        <v>28</v>
      </c>
      <c r="D23" s="157">
        <v>28</v>
      </c>
      <c r="E23" s="348">
        <f t="shared" si="0"/>
        <v>1</v>
      </c>
      <c r="F23" s="138"/>
    </row>
    <row r="24" spans="2:6">
      <c r="B24" s="138" t="s">
        <v>94</v>
      </c>
      <c r="C24" s="157">
        <v>54</v>
      </c>
      <c r="D24" s="157">
        <v>54</v>
      </c>
      <c r="E24" s="348">
        <f t="shared" si="0"/>
        <v>1</v>
      </c>
      <c r="F24" s="138"/>
    </row>
    <row r="25" spans="2:6">
      <c r="B25" s="138" t="s">
        <v>89</v>
      </c>
      <c r="C25" s="157"/>
      <c r="D25" s="157"/>
      <c r="E25" s="348" t="e">
        <f t="shared" si="0"/>
        <v>#DIV/0!</v>
      </c>
      <c r="F25" s="138"/>
    </row>
    <row r="26" spans="2:6">
      <c r="B26" s="138" t="s">
        <v>95</v>
      </c>
      <c r="C26" s="157">
        <v>20</v>
      </c>
      <c r="D26" s="157">
        <v>18</v>
      </c>
      <c r="E26" s="348">
        <f t="shared" si="0"/>
        <v>0.9</v>
      </c>
      <c r="F26" s="138"/>
    </row>
    <row r="27" spans="1:6">
      <c r="A27" s="147">
        <v>5</v>
      </c>
      <c r="B27" s="138" t="s">
        <v>96</v>
      </c>
      <c r="C27" s="157">
        <f>SUM(C28:C37)</f>
        <v>19021</v>
      </c>
      <c r="D27" s="157">
        <f>SUM(D28:D37)</f>
        <v>18230</v>
      </c>
      <c r="E27" s="348">
        <f t="shared" si="0"/>
        <v>0.958414384101782</v>
      </c>
      <c r="F27" s="138"/>
    </row>
    <row r="28" spans="2:6">
      <c r="B28" s="138" t="s">
        <v>80</v>
      </c>
      <c r="C28" s="157">
        <v>15096</v>
      </c>
      <c r="D28" s="157">
        <v>15100</v>
      </c>
      <c r="E28" s="348">
        <f t="shared" si="0"/>
        <v>1.00026497085321</v>
      </c>
      <c r="F28" s="138"/>
    </row>
    <row r="29" spans="2:6">
      <c r="B29" s="138" t="s">
        <v>81</v>
      </c>
      <c r="C29" s="157">
        <v>125</v>
      </c>
      <c r="D29" s="157">
        <v>110</v>
      </c>
      <c r="E29" s="348">
        <f t="shared" si="0"/>
        <v>0.88</v>
      </c>
      <c r="F29" s="138"/>
    </row>
    <row r="30" spans="2:6">
      <c r="B30" s="138" t="s">
        <v>82</v>
      </c>
      <c r="C30" s="157">
        <v>2247</v>
      </c>
      <c r="D30" s="157">
        <v>1780</v>
      </c>
      <c r="E30" s="348">
        <f t="shared" si="0"/>
        <v>0.792167334223409</v>
      </c>
      <c r="F30" s="138"/>
    </row>
    <row r="31" spans="2:6">
      <c r="B31" s="138" t="s">
        <v>97</v>
      </c>
      <c r="C31" s="157"/>
      <c r="D31" s="157"/>
      <c r="E31" s="348" t="e">
        <f t="shared" si="0"/>
        <v>#DIV/0!</v>
      </c>
      <c r="F31" s="138"/>
    </row>
    <row r="32" spans="2:6">
      <c r="B32" s="138" t="s">
        <v>98</v>
      </c>
      <c r="C32" s="157">
        <v>414</v>
      </c>
      <c r="D32" s="157">
        <v>300</v>
      </c>
      <c r="E32" s="348">
        <f t="shared" si="0"/>
        <v>0.72463768115942</v>
      </c>
      <c r="F32" s="138"/>
    </row>
    <row r="33" spans="2:6">
      <c r="B33" s="138" t="s">
        <v>99</v>
      </c>
      <c r="C33" s="157">
        <v>7</v>
      </c>
      <c r="D33" s="157"/>
      <c r="E33" s="348">
        <f t="shared" si="0"/>
        <v>0</v>
      </c>
      <c r="F33" s="138"/>
    </row>
    <row r="34" spans="2:6">
      <c r="B34" s="138" t="s">
        <v>100</v>
      </c>
      <c r="C34" s="157">
        <v>290</v>
      </c>
      <c r="D34" s="157">
        <v>240</v>
      </c>
      <c r="E34" s="348">
        <f t="shared" si="0"/>
        <v>0.827586206896552</v>
      </c>
      <c r="F34" s="138"/>
    </row>
    <row r="35" spans="2:6">
      <c r="B35" s="138" t="s">
        <v>101</v>
      </c>
      <c r="C35" s="157"/>
      <c r="D35" s="157"/>
      <c r="E35" s="348" t="e">
        <f t="shared" si="0"/>
        <v>#DIV/0!</v>
      </c>
      <c r="F35" s="138"/>
    </row>
    <row r="36" spans="2:6">
      <c r="B36" s="138" t="s">
        <v>89</v>
      </c>
      <c r="C36" s="157"/>
      <c r="D36" s="157"/>
      <c r="E36" s="348" t="e">
        <f t="shared" si="0"/>
        <v>#DIV/0!</v>
      </c>
      <c r="F36" s="138"/>
    </row>
    <row r="37" spans="2:6">
      <c r="B37" s="138" t="s">
        <v>102</v>
      </c>
      <c r="C37" s="157">
        <v>842</v>
      </c>
      <c r="D37" s="157">
        <v>700</v>
      </c>
      <c r="E37" s="348">
        <f t="shared" si="0"/>
        <v>0.831353919239905</v>
      </c>
      <c r="F37" s="138"/>
    </row>
    <row r="38" spans="1:6">
      <c r="A38" s="147">
        <v>5</v>
      </c>
      <c r="B38" s="138" t="s">
        <v>103</v>
      </c>
      <c r="C38" s="157">
        <f>SUM(C39:C48)</f>
        <v>1038</v>
      </c>
      <c r="D38" s="157">
        <f>SUM(D39:D48)</f>
        <v>895</v>
      </c>
      <c r="E38" s="348">
        <f t="shared" si="0"/>
        <v>0.86223506743738</v>
      </c>
      <c r="F38" s="138"/>
    </row>
    <row r="39" spans="2:6">
      <c r="B39" s="138" t="s">
        <v>80</v>
      </c>
      <c r="C39" s="157">
        <v>376</v>
      </c>
      <c r="D39" s="157">
        <v>320</v>
      </c>
      <c r="E39" s="348">
        <f t="shared" si="0"/>
        <v>0.851063829787234</v>
      </c>
      <c r="F39" s="138"/>
    </row>
    <row r="40" spans="2:6">
      <c r="B40" s="138" t="s">
        <v>81</v>
      </c>
      <c r="C40" s="157">
        <v>176</v>
      </c>
      <c r="D40" s="157">
        <v>175</v>
      </c>
      <c r="E40" s="348">
        <f t="shared" si="0"/>
        <v>0.994318181818182</v>
      </c>
      <c r="F40" s="138"/>
    </row>
    <row r="41" spans="2:6">
      <c r="B41" s="138" t="s">
        <v>82</v>
      </c>
      <c r="C41" s="157"/>
      <c r="D41" s="157"/>
      <c r="E41" s="348" t="e">
        <f t="shared" si="0"/>
        <v>#DIV/0!</v>
      </c>
      <c r="F41" s="138"/>
    </row>
    <row r="42" spans="2:6">
      <c r="B42" s="138" t="s">
        <v>104</v>
      </c>
      <c r="C42" s="157">
        <v>16</v>
      </c>
      <c r="D42" s="157"/>
      <c r="E42" s="348">
        <f t="shared" si="0"/>
        <v>0</v>
      </c>
      <c r="F42" s="138"/>
    </row>
    <row r="43" spans="2:6">
      <c r="B43" s="138" t="s">
        <v>105</v>
      </c>
      <c r="C43" s="157"/>
      <c r="D43" s="157"/>
      <c r="E43" s="348" t="e">
        <f t="shared" si="0"/>
        <v>#DIV/0!</v>
      </c>
      <c r="F43" s="138"/>
    </row>
    <row r="44" spans="2:6">
      <c r="B44" s="138" t="s">
        <v>106</v>
      </c>
      <c r="C44" s="157"/>
      <c r="D44" s="157"/>
      <c r="E44" s="348" t="e">
        <f t="shared" si="0"/>
        <v>#DIV/0!</v>
      </c>
      <c r="F44" s="138"/>
    </row>
    <row r="45" spans="2:6">
      <c r="B45" s="138" t="s">
        <v>107</v>
      </c>
      <c r="C45" s="157"/>
      <c r="D45" s="157"/>
      <c r="E45" s="348" t="e">
        <f t="shared" si="0"/>
        <v>#DIV/0!</v>
      </c>
      <c r="F45" s="138"/>
    </row>
    <row r="46" spans="2:6">
      <c r="B46" s="138" t="s">
        <v>108</v>
      </c>
      <c r="C46" s="157"/>
      <c r="D46" s="157"/>
      <c r="E46" s="348" t="e">
        <f t="shared" si="0"/>
        <v>#DIV/0!</v>
      </c>
      <c r="F46" s="138"/>
    </row>
    <row r="47" spans="2:6">
      <c r="B47" s="138" t="s">
        <v>89</v>
      </c>
      <c r="C47" s="157"/>
      <c r="D47" s="157"/>
      <c r="E47" s="348" t="e">
        <f t="shared" si="0"/>
        <v>#DIV/0!</v>
      </c>
      <c r="F47" s="138"/>
    </row>
    <row r="48" spans="2:6">
      <c r="B48" s="138" t="s">
        <v>109</v>
      </c>
      <c r="C48" s="157">
        <v>470</v>
      </c>
      <c r="D48" s="157">
        <v>400</v>
      </c>
      <c r="E48" s="348">
        <f t="shared" si="0"/>
        <v>0.851063829787234</v>
      </c>
      <c r="F48" s="138"/>
    </row>
    <row r="49" spans="1:6">
      <c r="A49" s="147">
        <v>5</v>
      </c>
      <c r="B49" s="138" t="s">
        <v>110</v>
      </c>
      <c r="C49" s="157">
        <f>SUM(C50:C59)</f>
        <v>634</v>
      </c>
      <c r="D49" s="157">
        <f>SUM(D50:D59)</f>
        <v>655</v>
      </c>
      <c r="E49" s="348">
        <f t="shared" si="0"/>
        <v>1.03312302839117</v>
      </c>
      <c r="F49" s="138"/>
    </row>
    <row r="50" spans="2:6">
      <c r="B50" s="138" t="s">
        <v>80</v>
      </c>
      <c r="C50" s="157">
        <v>359</v>
      </c>
      <c r="D50" s="157">
        <v>290</v>
      </c>
      <c r="E50" s="348">
        <f t="shared" si="0"/>
        <v>0.807799442896936</v>
      </c>
      <c r="F50" s="138"/>
    </row>
    <row r="51" spans="2:6">
      <c r="B51" s="138" t="s">
        <v>81</v>
      </c>
      <c r="C51" s="157">
        <v>57</v>
      </c>
      <c r="D51" s="157"/>
      <c r="E51" s="348">
        <f t="shared" si="0"/>
        <v>0</v>
      </c>
      <c r="F51" s="138"/>
    </row>
    <row r="52" spans="2:6">
      <c r="B52" s="138" t="s">
        <v>82</v>
      </c>
      <c r="C52" s="157"/>
      <c r="D52" s="157"/>
      <c r="E52" s="348" t="e">
        <f t="shared" si="0"/>
        <v>#DIV/0!</v>
      </c>
      <c r="F52" s="138"/>
    </row>
    <row r="53" spans="2:6">
      <c r="B53" s="138" t="s">
        <v>111</v>
      </c>
      <c r="C53" s="157"/>
      <c r="D53" s="157"/>
      <c r="E53" s="348" t="e">
        <f t="shared" si="0"/>
        <v>#DIV/0!</v>
      </c>
      <c r="F53" s="138"/>
    </row>
    <row r="54" spans="2:6">
      <c r="B54" s="138" t="s">
        <v>112</v>
      </c>
      <c r="C54" s="157">
        <v>40</v>
      </c>
      <c r="D54" s="157">
        <v>25</v>
      </c>
      <c r="E54" s="348">
        <f t="shared" si="0"/>
        <v>0.625</v>
      </c>
      <c r="F54" s="138"/>
    </row>
    <row r="55" spans="2:6">
      <c r="B55" s="138" t="s">
        <v>113</v>
      </c>
      <c r="C55" s="157">
        <v>63</v>
      </c>
      <c r="D55" s="157">
        <v>50</v>
      </c>
      <c r="E55" s="348">
        <f t="shared" si="0"/>
        <v>0.793650793650794</v>
      </c>
      <c r="F55" s="138"/>
    </row>
    <row r="56" spans="2:6">
      <c r="B56" s="138" t="s">
        <v>114</v>
      </c>
      <c r="C56" s="157">
        <v>66</v>
      </c>
      <c r="D56" s="157">
        <v>260</v>
      </c>
      <c r="E56" s="348">
        <f t="shared" si="0"/>
        <v>3.93939393939394</v>
      </c>
      <c r="F56" s="138"/>
    </row>
    <row r="57" spans="2:6">
      <c r="B57" s="138" t="s">
        <v>115</v>
      </c>
      <c r="C57" s="157">
        <v>49</v>
      </c>
      <c r="D57" s="157">
        <v>30</v>
      </c>
      <c r="E57" s="348">
        <f t="shared" si="0"/>
        <v>0.612244897959184</v>
      </c>
      <c r="F57" s="138"/>
    </row>
    <row r="58" spans="2:6">
      <c r="B58" s="138" t="s">
        <v>89</v>
      </c>
      <c r="C58" s="157"/>
      <c r="D58" s="157"/>
      <c r="E58" s="348" t="e">
        <f t="shared" si="0"/>
        <v>#DIV/0!</v>
      </c>
      <c r="F58" s="138"/>
    </row>
    <row r="59" spans="2:6">
      <c r="B59" s="138" t="s">
        <v>116</v>
      </c>
      <c r="C59" s="157"/>
      <c r="D59" s="157"/>
      <c r="E59" s="348" t="e">
        <f t="shared" si="0"/>
        <v>#DIV/0!</v>
      </c>
      <c r="F59" s="138"/>
    </row>
    <row r="60" spans="1:6">
      <c r="A60" s="147">
        <v>5</v>
      </c>
      <c r="B60" s="138" t="s">
        <v>117</v>
      </c>
      <c r="C60" s="157">
        <f>SUM(C61:C70)</f>
        <v>2607</v>
      </c>
      <c r="D60" s="157">
        <f>SUM(D61:D70)</f>
        <v>2295</v>
      </c>
      <c r="E60" s="348">
        <f t="shared" si="0"/>
        <v>0.880322209436133</v>
      </c>
      <c r="F60" s="138"/>
    </row>
    <row r="61" spans="2:6">
      <c r="B61" s="138" t="s">
        <v>80</v>
      </c>
      <c r="C61" s="157">
        <v>1362</v>
      </c>
      <c r="D61" s="157">
        <v>1230</v>
      </c>
      <c r="E61" s="348">
        <f t="shared" si="0"/>
        <v>0.903083700440529</v>
      </c>
      <c r="F61" s="138"/>
    </row>
    <row r="62" spans="2:6">
      <c r="B62" s="138" t="s">
        <v>81</v>
      </c>
      <c r="C62" s="157">
        <v>144</v>
      </c>
      <c r="D62" s="157">
        <v>130</v>
      </c>
      <c r="E62" s="348">
        <f t="shared" si="0"/>
        <v>0.902777777777778</v>
      </c>
      <c r="F62" s="138"/>
    </row>
    <row r="63" spans="2:6">
      <c r="B63" s="138" t="s">
        <v>82</v>
      </c>
      <c r="C63" s="157"/>
      <c r="D63" s="157"/>
      <c r="E63" s="348" t="e">
        <f t="shared" si="0"/>
        <v>#DIV/0!</v>
      </c>
      <c r="F63" s="138"/>
    </row>
    <row r="64" spans="2:6">
      <c r="B64" s="138" t="s">
        <v>118</v>
      </c>
      <c r="C64" s="157"/>
      <c r="D64" s="157"/>
      <c r="E64" s="348" t="e">
        <f t="shared" si="0"/>
        <v>#DIV/0!</v>
      </c>
      <c r="F64" s="138"/>
    </row>
    <row r="65" spans="2:6">
      <c r="B65" s="138" t="s">
        <v>119</v>
      </c>
      <c r="C65" s="157">
        <v>12</v>
      </c>
      <c r="D65" s="157">
        <v>12</v>
      </c>
      <c r="E65" s="348">
        <f t="shared" si="0"/>
        <v>1</v>
      </c>
      <c r="F65" s="138"/>
    </row>
    <row r="66" spans="2:6">
      <c r="B66" s="138" t="s">
        <v>120</v>
      </c>
      <c r="C66" s="157"/>
      <c r="D66" s="157"/>
      <c r="E66" s="348" t="e">
        <f t="shared" si="0"/>
        <v>#DIV/0!</v>
      </c>
      <c r="F66" s="138"/>
    </row>
    <row r="67" spans="2:6">
      <c r="B67" s="138" t="s">
        <v>121</v>
      </c>
      <c r="C67" s="157">
        <v>43</v>
      </c>
      <c r="D67" s="157">
        <v>43</v>
      </c>
      <c r="E67" s="348">
        <f t="shared" si="0"/>
        <v>1</v>
      </c>
      <c r="F67" s="138"/>
    </row>
    <row r="68" spans="2:6">
      <c r="B68" s="138" t="s">
        <v>122</v>
      </c>
      <c r="C68" s="157">
        <v>750</v>
      </c>
      <c r="D68" s="157">
        <v>600</v>
      </c>
      <c r="E68" s="348">
        <f t="shared" si="0"/>
        <v>0.8</v>
      </c>
      <c r="F68" s="138"/>
    </row>
    <row r="69" spans="2:6">
      <c r="B69" s="138" t="s">
        <v>89</v>
      </c>
      <c r="C69" s="157"/>
      <c r="D69" s="157"/>
      <c r="E69" s="348" t="e">
        <f t="shared" si="0"/>
        <v>#DIV/0!</v>
      </c>
      <c r="F69" s="138"/>
    </row>
    <row r="70" spans="2:6">
      <c r="B70" s="138" t="s">
        <v>123</v>
      </c>
      <c r="C70" s="157">
        <v>296</v>
      </c>
      <c r="D70" s="157">
        <v>280</v>
      </c>
      <c r="E70" s="348">
        <f t="shared" ref="E70:E133" si="1">D70/C70</f>
        <v>0.945945945945946</v>
      </c>
      <c r="F70" s="138"/>
    </row>
    <row r="71" spans="1:6">
      <c r="A71" s="147">
        <v>5</v>
      </c>
      <c r="B71" s="138" t="s">
        <v>124</v>
      </c>
      <c r="C71" s="157">
        <f>SUM(C72:C82)</f>
        <v>200</v>
      </c>
      <c r="D71" s="157">
        <f>SUM(D72:D82)</f>
        <v>0</v>
      </c>
      <c r="E71" s="348">
        <f t="shared" si="1"/>
        <v>0</v>
      </c>
      <c r="F71" s="138"/>
    </row>
    <row r="72" spans="2:6">
      <c r="B72" s="138" t="s">
        <v>80</v>
      </c>
      <c r="C72" s="157"/>
      <c r="D72" s="157"/>
      <c r="E72" s="348" t="e">
        <f t="shared" si="1"/>
        <v>#DIV/0!</v>
      </c>
      <c r="F72" s="138"/>
    </row>
    <row r="73" spans="2:6">
      <c r="B73" s="138" t="s">
        <v>81</v>
      </c>
      <c r="C73" s="157"/>
      <c r="D73" s="157"/>
      <c r="E73" s="348" t="e">
        <f t="shared" si="1"/>
        <v>#DIV/0!</v>
      </c>
      <c r="F73" s="138"/>
    </row>
    <row r="74" spans="2:6">
      <c r="B74" s="138" t="s">
        <v>82</v>
      </c>
      <c r="C74" s="157"/>
      <c r="D74" s="157"/>
      <c r="E74" s="348" t="e">
        <f t="shared" si="1"/>
        <v>#DIV/0!</v>
      </c>
      <c r="F74" s="138"/>
    </row>
    <row r="75" spans="2:6">
      <c r="B75" s="138" t="s">
        <v>125</v>
      </c>
      <c r="C75" s="157"/>
      <c r="D75" s="157"/>
      <c r="E75" s="348" t="e">
        <f t="shared" si="1"/>
        <v>#DIV/0!</v>
      </c>
      <c r="F75" s="138"/>
    </row>
    <row r="76" spans="2:6">
      <c r="B76" s="138" t="s">
        <v>126</v>
      </c>
      <c r="C76" s="157"/>
      <c r="D76" s="157"/>
      <c r="E76" s="348" t="e">
        <f t="shared" si="1"/>
        <v>#DIV/0!</v>
      </c>
      <c r="F76" s="138"/>
    </row>
    <row r="77" spans="2:6">
      <c r="B77" s="138" t="s">
        <v>127</v>
      </c>
      <c r="C77" s="157"/>
      <c r="D77" s="157"/>
      <c r="E77" s="348" t="e">
        <f t="shared" si="1"/>
        <v>#DIV/0!</v>
      </c>
      <c r="F77" s="138"/>
    </row>
    <row r="78" spans="2:6">
      <c r="B78" s="138" t="s">
        <v>128</v>
      </c>
      <c r="C78" s="157"/>
      <c r="D78" s="157"/>
      <c r="E78" s="348" t="e">
        <f t="shared" si="1"/>
        <v>#DIV/0!</v>
      </c>
      <c r="F78" s="138"/>
    </row>
    <row r="79" spans="2:6">
      <c r="B79" s="138" t="s">
        <v>129</v>
      </c>
      <c r="C79" s="157">
        <v>200</v>
      </c>
      <c r="D79" s="157"/>
      <c r="E79" s="348">
        <f t="shared" si="1"/>
        <v>0</v>
      </c>
      <c r="F79" s="138"/>
    </row>
    <row r="80" spans="2:6">
      <c r="B80" s="138" t="s">
        <v>121</v>
      </c>
      <c r="C80" s="157"/>
      <c r="D80" s="157"/>
      <c r="E80" s="348" t="e">
        <f t="shared" si="1"/>
        <v>#DIV/0!</v>
      </c>
      <c r="F80" s="138"/>
    </row>
    <row r="81" spans="2:6">
      <c r="B81" s="138" t="s">
        <v>89</v>
      </c>
      <c r="C81" s="157"/>
      <c r="D81" s="157"/>
      <c r="E81" s="348" t="e">
        <f t="shared" si="1"/>
        <v>#DIV/0!</v>
      </c>
      <c r="F81" s="138"/>
    </row>
    <row r="82" spans="2:6">
      <c r="B82" s="138" t="s">
        <v>130</v>
      </c>
      <c r="C82" s="157"/>
      <c r="D82" s="157"/>
      <c r="E82" s="348" t="e">
        <f t="shared" si="1"/>
        <v>#DIV/0!</v>
      </c>
      <c r="F82" s="138"/>
    </row>
    <row r="83" spans="1:6">
      <c r="A83" s="147">
        <v>5</v>
      </c>
      <c r="B83" s="138" t="s">
        <v>131</v>
      </c>
      <c r="C83" s="157">
        <f>SUM(C84:C91)</f>
        <v>720</v>
      </c>
      <c r="D83" s="157">
        <f>SUM(D84:D91)</f>
        <v>625</v>
      </c>
      <c r="E83" s="348">
        <f t="shared" si="1"/>
        <v>0.868055555555556</v>
      </c>
      <c r="F83" s="138"/>
    </row>
    <row r="84" spans="2:6">
      <c r="B84" s="138" t="s">
        <v>80</v>
      </c>
      <c r="C84" s="157">
        <v>336</v>
      </c>
      <c r="D84" s="157">
        <v>285</v>
      </c>
      <c r="E84" s="348">
        <f t="shared" si="1"/>
        <v>0.848214285714286</v>
      </c>
      <c r="F84" s="138"/>
    </row>
    <row r="85" spans="2:6">
      <c r="B85" s="138" t="s">
        <v>81</v>
      </c>
      <c r="C85" s="157">
        <v>4</v>
      </c>
      <c r="D85" s="157"/>
      <c r="E85" s="348">
        <f t="shared" si="1"/>
        <v>0</v>
      </c>
      <c r="F85" s="138"/>
    </row>
    <row r="86" spans="2:6">
      <c r="B86" s="138" t="s">
        <v>82</v>
      </c>
      <c r="C86" s="157"/>
      <c r="D86" s="157"/>
      <c r="E86" s="348" t="e">
        <f t="shared" si="1"/>
        <v>#DIV/0!</v>
      </c>
      <c r="F86" s="138"/>
    </row>
    <row r="87" spans="2:6">
      <c r="B87" s="138" t="s">
        <v>132</v>
      </c>
      <c r="C87" s="157">
        <v>380</v>
      </c>
      <c r="D87" s="157">
        <v>340</v>
      </c>
      <c r="E87" s="348">
        <f t="shared" si="1"/>
        <v>0.894736842105263</v>
      </c>
      <c r="F87" s="138"/>
    </row>
    <row r="88" spans="2:6">
      <c r="B88" s="138" t="s">
        <v>133</v>
      </c>
      <c r="C88" s="157"/>
      <c r="D88" s="157"/>
      <c r="E88" s="348" t="e">
        <f t="shared" si="1"/>
        <v>#DIV/0!</v>
      </c>
      <c r="F88" s="138"/>
    </row>
    <row r="89" spans="2:6">
      <c r="B89" s="138" t="s">
        <v>121</v>
      </c>
      <c r="C89" s="157"/>
      <c r="D89" s="157"/>
      <c r="E89" s="348" t="e">
        <f t="shared" si="1"/>
        <v>#DIV/0!</v>
      </c>
      <c r="F89" s="138"/>
    </row>
    <row r="90" spans="2:6">
      <c r="B90" s="138" t="s">
        <v>89</v>
      </c>
      <c r="C90" s="157"/>
      <c r="D90" s="157"/>
      <c r="E90" s="348" t="e">
        <f t="shared" si="1"/>
        <v>#DIV/0!</v>
      </c>
      <c r="F90" s="138"/>
    </row>
    <row r="91" spans="2:6">
      <c r="B91" s="138" t="s">
        <v>134</v>
      </c>
      <c r="C91" s="157"/>
      <c r="D91" s="157"/>
      <c r="E91" s="348" t="e">
        <f t="shared" si="1"/>
        <v>#DIV/0!</v>
      </c>
      <c r="F91" s="138"/>
    </row>
    <row r="92" spans="1:6">
      <c r="A92" s="147">
        <v>5</v>
      </c>
      <c r="B92" s="138" t="s">
        <v>135</v>
      </c>
      <c r="C92" s="157">
        <f>SUM(C93:C104)</f>
        <v>0</v>
      </c>
      <c r="D92" s="157">
        <f>SUM(D93:D104)</f>
        <v>0</v>
      </c>
      <c r="E92" s="348" t="e">
        <f t="shared" si="1"/>
        <v>#DIV/0!</v>
      </c>
      <c r="F92" s="138"/>
    </row>
    <row r="93" spans="2:6">
      <c r="B93" s="138" t="s">
        <v>80</v>
      </c>
      <c r="C93" s="157"/>
      <c r="D93" s="157"/>
      <c r="E93" s="348" t="e">
        <f t="shared" si="1"/>
        <v>#DIV/0!</v>
      </c>
      <c r="F93" s="138"/>
    </row>
    <row r="94" spans="2:6">
      <c r="B94" s="138" t="s">
        <v>81</v>
      </c>
      <c r="C94" s="157"/>
      <c r="D94" s="157"/>
      <c r="E94" s="348" t="e">
        <f t="shared" si="1"/>
        <v>#DIV/0!</v>
      </c>
      <c r="F94" s="138"/>
    </row>
    <row r="95" spans="2:6">
      <c r="B95" s="138" t="s">
        <v>82</v>
      </c>
      <c r="C95" s="157"/>
      <c r="D95" s="157"/>
      <c r="E95" s="348" t="e">
        <f t="shared" si="1"/>
        <v>#DIV/0!</v>
      </c>
      <c r="F95" s="138"/>
    </row>
    <row r="96" spans="2:6">
      <c r="B96" s="138" t="s">
        <v>136</v>
      </c>
      <c r="C96" s="157"/>
      <c r="D96" s="157"/>
      <c r="E96" s="348" t="e">
        <f t="shared" si="1"/>
        <v>#DIV/0!</v>
      </c>
      <c r="F96" s="138"/>
    </row>
    <row r="97" spans="2:6">
      <c r="B97" s="138" t="s">
        <v>137</v>
      </c>
      <c r="C97" s="157"/>
      <c r="D97" s="157"/>
      <c r="E97" s="348" t="e">
        <f t="shared" si="1"/>
        <v>#DIV/0!</v>
      </c>
      <c r="F97" s="138"/>
    </row>
    <row r="98" spans="2:6">
      <c r="B98" s="138" t="s">
        <v>121</v>
      </c>
      <c r="C98" s="157"/>
      <c r="D98" s="157"/>
      <c r="E98" s="348" t="e">
        <f t="shared" si="1"/>
        <v>#DIV/0!</v>
      </c>
      <c r="F98" s="138"/>
    </row>
    <row r="99" spans="2:6">
      <c r="B99" s="138" t="s">
        <v>138</v>
      </c>
      <c r="C99" s="157"/>
      <c r="D99" s="157"/>
      <c r="E99" s="348" t="e">
        <f t="shared" si="1"/>
        <v>#DIV/0!</v>
      </c>
      <c r="F99" s="138"/>
    </row>
    <row r="100" spans="2:6">
      <c r="B100" s="138" t="s">
        <v>139</v>
      </c>
      <c r="C100" s="157"/>
      <c r="D100" s="157"/>
      <c r="E100" s="348" t="e">
        <f t="shared" si="1"/>
        <v>#DIV/0!</v>
      </c>
      <c r="F100" s="138"/>
    </row>
    <row r="101" spans="2:6">
      <c r="B101" s="138" t="s">
        <v>140</v>
      </c>
      <c r="C101" s="157"/>
      <c r="D101" s="157"/>
      <c r="E101" s="348" t="e">
        <f t="shared" si="1"/>
        <v>#DIV/0!</v>
      </c>
      <c r="F101" s="138"/>
    </row>
    <row r="102" spans="2:6">
      <c r="B102" s="138" t="s">
        <v>141</v>
      </c>
      <c r="C102" s="157"/>
      <c r="D102" s="157"/>
      <c r="E102" s="348" t="e">
        <f t="shared" si="1"/>
        <v>#DIV/0!</v>
      </c>
      <c r="F102" s="138"/>
    </row>
    <row r="103" spans="2:6">
      <c r="B103" s="138" t="s">
        <v>89</v>
      </c>
      <c r="C103" s="157"/>
      <c r="D103" s="157"/>
      <c r="E103" s="348" t="e">
        <f t="shared" si="1"/>
        <v>#DIV/0!</v>
      </c>
      <c r="F103" s="138"/>
    </row>
    <row r="104" spans="2:6">
      <c r="B104" s="138" t="s">
        <v>142</v>
      </c>
      <c r="C104" s="157"/>
      <c r="D104" s="157"/>
      <c r="E104" s="348" t="e">
        <f t="shared" si="1"/>
        <v>#DIV/0!</v>
      </c>
      <c r="F104" s="138"/>
    </row>
    <row r="105" spans="1:6">
      <c r="A105" s="147">
        <v>5</v>
      </c>
      <c r="B105" s="138" t="s">
        <v>143</v>
      </c>
      <c r="C105" s="157">
        <f>SUM(C106:C114)</f>
        <v>1104</v>
      </c>
      <c r="D105" s="157">
        <f>SUM(D106:D114)</f>
        <v>890</v>
      </c>
      <c r="E105" s="348">
        <f t="shared" si="1"/>
        <v>0.806159420289855</v>
      </c>
      <c r="F105" s="138"/>
    </row>
    <row r="106" spans="2:6">
      <c r="B106" s="138" t="s">
        <v>80</v>
      </c>
      <c r="C106" s="157">
        <v>1092</v>
      </c>
      <c r="D106" s="157">
        <v>880</v>
      </c>
      <c r="E106" s="348">
        <f t="shared" si="1"/>
        <v>0.805860805860806</v>
      </c>
      <c r="F106" s="138"/>
    </row>
    <row r="107" spans="2:6">
      <c r="B107" s="138" t="s">
        <v>81</v>
      </c>
      <c r="C107" s="157"/>
      <c r="D107" s="157"/>
      <c r="E107" s="348" t="e">
        <f t="shared" si="1"/>
        <v>#DIV/0!</v>
      </c>
      <c r="F107" s="138"/>
    </row>
    <row r="108" spans="2:6">
      <c r="B108" s="138" t="s">
        <v>82</v>
      </c>
      <c r="C108" s="157"/>
      <c r="D108" s="157"/>
      <c r="E108" s="348" t="e">
        <f t="shared" si="1"/>
        <v>#DIV/0!</v>
      </c>
      <c r="F108" s="138"/>
    </row>
    <row r="109" spans="2:6">
      <c r="B109" s="138" t="s">
        <v>144</v>
      </c>
      <c r="C109" s="157"/>
      <c r="D109" s="157"/>
      <c r="E109" s="348" t="e">
        <f t="shared" si="1"/>
        <v>#DIV/0!</v>
      </c>
      <c r="F109" s="138"/>
    </row>
    <row r="110" spans="2:6">
      <c r="B110" s="138" t="s">
        <v>145</v>
      </c>
      <c r="C110" s="157"/>
      <c r="D110" s="157"/>
      <c r="E110" s="348" t="e">
        <f t="shared" si="1"/>
        <v>#DIV/0!</v>
      </c>
      <c r="F110" s="138"/>
    </row>
    <row r="111" spans="2:6">
      <c r="B111" s="138" t="s">
        <v>146</v>
      </c>
      <c r="C111" s="157"/>
      <c r="D111" s="157"/>
      <c r="E111" s="348" t="e">
        <f t="shared" si="1"/>
        <v>#DIV/0!</v>
      </c>
      <c r="F111" s="138"/>
    </row>
    <row r="112" spans="2:6">
      <c r="B112" s="138" t="s">
        <v>147</v>
      </c>
      <c r="C112" s="157"/>
      <c r="D112" s="157"/>
      <c r="E112" s="348" t="e">
        <f t="shared" si="1"/>
        <v>#DIV/0!</v>
      </c>
      <c r="F112" s="138"/>
    </row>
    <row r="113" spans="2:6">
      <c r="B113" s="138" t="s">
        <v>89</v>
      </c>
      <c r="C113" s="157"/>
      <c r="D113" s="157"/>
      <c r="E113" s="348" t="e">
        <f t="shared" si="1"/>
        <v>#DIV/0!</v>
      </c>
      <c r="F113" s="138"/>
    </row>
    <row r="114" spans="2:6">
      <c r="B114" s="138" t="s">
        <v>148</v>
      </c>
      <c r="C114" s="157">
        <v>12</v>
      </c>
      <c r="D114" s="157">
        <v>10</v>
      </c>
      <c r="E114" s="348">
        <f t="shared" si="1"/>
        <v>0.833333333333333</v>
      </c>
      <c r="F114" s="138"/>
    </row>
    <row r="115" spans="1:6">
      <c r="A115" s="147">
        <v>5</v>
      </c>
      <c r="B115" s="138" t="s">
        <v>149</v>
      </c>
      <c r="C115" s="157">
        <f>SUM(C116:C123)</f>
        <v>1453</v>
      </c>
      <c r="D115" s="157">
        <f>SUM(D116:D123)</f>
        <v>1210</v>
      </c>
      <c r="E115" s="348">
        <f t="shared" si="1"/>
        <v>0.832759807295251</v>
      </c>
      <c r="F115" s="138"/>
    </row>
    <row r="116" spans="2:6">
      <c r="B116" s="138" t="s">
        <v>80</v>
      </c>
      <c r="C116" s="157">
        <v>1388</v>
      </c>
      <c r="D116" s="157">
        <v>1150</v>
      </c>
      <c r="E116" s="348">
        <f t="shared" si="1"/>
        <v>0.828530259365994</v>
      </c>
      <c r="F116" s="138"/>
    </row>
    <row r="117" spans="2:6">
      <c r="B117" s="138" t="s">
        <v>81</v>
      </c>
      <c r="C117" s="157">
        <v>2</v>
      </c>
      <c r="D117" s="157"/>
      <c r="E117" s="348">
        <f t="shared" si="1"/>
        <v>0</v>
      </c>
      <c r="F117" s="138"/>
    </row>
    <row r="118" spans="2:6">
      <c r="B118" s="138" t="s">
        <v>82</v>
      </c>
      <c r="C118" s="157"/>
      <c r="D118" s="157"/>
      <c r="E118" s="348" t="e">
        <f t="shared" si="1"/>
        <v>#DIV/0!</v>
      </c>
      <c r="F118" s="138"/>
    </row>
    <row r="119" spans="2:6">
      <c r="B119" s="138" t="s">
        <v>150</v>
      </c>
      <c r="C119" s="157"/>
      <c r="D119" s="157"/>
      <c r="E119" s="348" t="e">
        <f t="shared" si="1"/>
        <v>#DIV/0!</v>
      </c>
      <c r="F119" s="138"/>
    </row>
    <row r="120" spans="2:6">
      <c r="B120" s="138" t="s">
        <v>151</v>
      </c>
      <c r="C120" s="157"/>
      <c r="D120" s="157"/>
      <c r="E120" s="348" t="e">
        <f t="shared" si="1"/>
        <v>#DIV/0!</v>
      </c>
      <c r="F120" s="138"/>
    </row>
    <row r="121" spans="2:6">
      <c r="B121" s="138" t="s">
        <v>152</v>
      </c>
      <c r="C121" s="157"/>
      <c r="D121" s="157"/>
      <c r="E121" s="348" t="e">
        <f t="shared" si="1"/>
        <v>#DIV/0!</v>
      </c>
      <c r="F121" s="138"/>
    </row>
    <row r="122" spans="2:6">
      <c r="B122" s="138" t="s">
        <v>89</v>
      </c>
      <c r="C122" s="157"/>
      <c r="D122" s="157"/>
      <c r="E122" s="348" t="e">
        <f t="shared" si="1"/>
        <v>#DIV/0!</v>
      </c>
      <c r="F122" s="138"/>
    </row>
    <row r="123" spans="2:6">
      <c r="B123" s="138" t="s">
        <v>153</v>
      </c>
      <c r="C123" s="157">
        <v>63</v>
      </c>
      <c r="D123" s="157">
        <v>60</v>
      </c>
      <c r="E123" s="348">
        <f t="shared" si="1"/>
        <v>0.952380952380952</v>
      </c>
      <c r="F123" s="138"/>
    </row>
    <row r="124" spans="1:6">
      <c r="A124" s="147">
        <v>5</v>
      </c>
      <c r="B124" s="138" t="s">
        <v>154</v>
      </c>
      <c r="C124" s="157">
        <f>SUM(C125:C134)</f>
        <v>890</v>
      </c>
      <c r="D124" s="157">
        <f>SUM(D125:D134)</f>
        <v>760</v>
      </c>
      <c r="E124" s="348">
        <f t="shared" si="1"/>
        <v>0.853932584269663</v>
      </c>
      <c r="F124" s="138"/>
    </row>
    <row r="125" spans="2:6">
      <c r="B125" s="138" t="s">
        <v>80</v>
      </c>
      <c r="C125" s="157">
        <v>595</v>
      </c>
      <c r="D125" s="157">
        <v>500</v>
      </c>
      <c r="E125" s="348">
        <f t="shared" si="1"/>
        <v>0.840336134453782</v>
      </c>
      <c r="F125" s="138"/>
    </row>
    <row r="126" spans="2:6">
      <c r="B126" s="138" t="s">
        <v>81</v>
      </c>
      <c r="C126" s="157"/>
      <c r="D126" s="157"/>
      <c r="E126" s="348" t="e">
        <f t="shared" si="1"/>
        <v>#DIV/0!</v>
      </c>
      <c r="F126" s="138"/>
    </row>
    <row r="127" spans="2:6">
      <c r="B127" s="138" t="s">
        <v>82</v>
      </c>
      <c r="C127" s="157"/>
      <c r="D127" s="157"/>
      <c r="E127" s="348" t="e">
        <f t="shared" si="1"/>
        <v>#DIV/0!</v>
      </c>
      <c r="F127" s="138"/>
    </row>
    <row r="128" spans="2:6">
      <c r="B128" s="138" t="s">
        <v>155</v>
      </c>
      <c r="C128" s="157"/>
      <c r="D128" s="157"/>
      <c r="E128" s="348" t="e">
        <f t="shared" si="1"/>
        <v>#DIV/0!</v>
      </c>
      <c r="F128" s="138"/>
    </row>
    <row r="129" spans="2:6">
      <c r="B129" s="138" t="s">
        <v>156</v>
      </c>
      <c r="C129" s="157"/>
      <c r="D129" s="157"/>
      <c r="E129" s="348" t="e">
        <f t="shared" si="1"/>
        <v>#DIV/0!</v>
      </c>
      <c r="F129" s="138"/>
    </row>
    <row r="130" spans="2:6">
      <c r="B130" s="138" t="s">
        <v>157</v>
      </c>
      <c r="C130" s="157"/>
      <c r="D130" s="157"/>
      <c r="E130" s="348" t="e">
        <f t="shared" si="1"/>
        <v>#DIV/0!</v>
      </c>
      <c r="F130" s="138"/>
    </row>
    <row r="131" spans="2:6">
      <c r="B131" s="138" t="s">
        <v>158</v>
      </c>
      <c r="C131" s="157"/>
      <c r="D131" s="157"/>
      <c r="E131" s="348" t="e">
        <f t="shared" si="1"/>
        <v>#DIV/0!</v>
      </c>
      <c r="F131" s="138"/>
    </row>
    <row r="132" spans="2:6">
      <c r="B132" s="138" t="s">
        <v>159</v>
      </c>
      <c r="C132" s="157">
        <v>92</v>
      </c>
      <c r="D132" s="157">
        <v>80</v>
      </c>
      <c r="E132" s="348">
        <f t="shared" si="1"/>
        <v>0.869565217391304</v>
      </c>
      <c r="F132" s="138"/>
    </row>
    <row r="133" spans="2:6">
      <c r="B133" s="138" t="s">
        <v>89</v>
      </c>
      <c r="C133" s="157"/>
      <c r="D133" s="157"/>
      <c r="E133" s="348" t="e">
        <f t="shared" si="1"/>
        <v>#DIV/0!</v>
      </c>
      <c r="F133" s="138"/>
    </row>
    <row r="134" spans="2:6">
      <c r="B134" s="138" t="s">
        <v>160</v>
      </c>
      <c r="C134" s="157">
        <v>203</v>
      </c>
      <c r="D134" s="157">
        <v>180</v>
      </c>
      <c r="E134" s="348">
        <f t="shared" ref="E134:E197" si="2">D134/C134</f>
        <v>0.886699507389163</v>
      </c>
      <c r="F134" s="138"/>
    </row>
    <row r="135" spans="1:6">
      <c r="A135" s="147">
        <v>5</v>
      </c>
      <c r="B135" s="138" t="s">
        <v>161</v>
      </c>
      <c r="C135" s="157">
        <f>SUM(C136:C148)</f>
        <v>0</v>
      </c>
      <c r="D135" s="157">
        <f>SUM(D136:D148)</f>
        <v>0</v>
      </c>
      <c r="E135" s="348" t="e">
        <f t="shared" si="2"/>
        <v>#DIV/0!</v>
      </c>
      <c r="F135" s="138"/>
    </row>
    <row r="136" spans="2:6">
      <c r="B136" s="138" t="s">
        <v>80</v>
      </c>
      <c r="C136" s="157"/>
      <c r="D136" s="157"/>
      <c r="E136" s="348" t="e">
        <f t="shared" si="2"/>
        <v>#DIV/0!</v>
      </c>
      <c r="F136" s="138"/>
    </row>
    <row r="137" spans="2:6">
      <c r="B137" s="138" t="s">
        <v>81</v>
      </c>
      <c r="C137" s="157"/>
      <c r="D137" s="157"/>
      <c r="E137" s="348" t="e">
        <f t="shared" si="2"/>
        <v>#DIV/0!</v>
      </c>
      <c r="F137" s="138"/>
    </row>
    <row r="138" spans="2:6">
      <c r="B138" s="138" t="s">
        <v>82</v>
      </c>
      <c r="C138" s="157"/>
      <c r="D138" s="157"/>
      <c r="E138" s="348" t="e">
        <f t="shared" si="2"/>
        <v>#DIV/0!</v>
      </c>
      <c r="F138" s="138"/>
    </row>
    <row r="139" spans="2:6">
      <c r="B139" s="138" t="s">
        <v>162</v>
      </c>
      <c r="C139" s="157"/>
      <c r="D139" s="157"/>
      <c r="E139" s="348" t="e">
        <f t="shared" si="2"/>
        <v>#DIV/0!</v>
      </c>
      <c r="F139" s="138"/>
    </row>
    <row r="140" spans="2:6">
      <c r="B140" s="138" t="s">
        <v>163</v>
      </c>
      <c r="C140" s="157"/>
      <c r="D140" s="157"/>
      <c r="E140" s="348" t="e">
        <f t="shared" si="2"/>
        <v>#DIV/0!</v>
      </c>
      <c r="F140" s="138"/>
    </row>
    <row r="141" spans="2:6">
      <c r="B141" s="138" t="s">
        <v>164</v>
      </c>
      <c r="C141" s="157"/>
      <c r="D141" s="157"/>
      <c r="E141" s="348" t="e">
        <f t="shared" si="2"/>
        <v>#DIV/0!</v>
      </c>
      <c r="F141" s="138"/>
    </row>
    <row r="142" spans="2:6">
      <c r="B142" s="138" t="s">
        <v>165</v>
      </c>
      <c r="C142" s="157"/>
      <c r="D142" s="157"/>
      <c r="E142" s="348" t="e">
        <f t="shared" si="2"/>
        <v>#DIV/0!</v>
      </c>
      <c r="F142" s="138"/>
    </row>
    <row r="143" spans="2:6">
      <c r="B143" s="138" t="s">
        <v>166</v>
      </c>
      <c r="C143" s="157"/>
      <c r="D143" s="157"/>
      <c r="E143" s="348" t="e">
        <f t="shared" si="2"/>
        <v>#DIV/0!</v>
      </c>
      <c r="F143" s="138"/>
    </row>
    <row r="144" spans="2:6">
      <c r="B144" s="138" t="s">
        <v>167</v>
      </c>
      <c r="C144" s="157"/>
      <c r="D144" s="157"/>
      <c r="E144" s="348" t="e">
        <f t="shared" si="2"/>
        <v>#DIV/0!</v>
      </c>
      <c r="F144" s="138"/>
    </row>
    <row r="145" spans="2:6">
      <c r="B145" s="138" t="s">
        <v>168</v>
      </c>
      <c r="C145" s="157"/>
      <c r="D145" s="157"/>
      <c r="E145" s="348" t="e">
        <f t="shared" si="2"/>
        <v>#DIV/0!</v>
      </c>
      <c r="F145" s="138"/>
    </row>
    <row r="146" spans="2:6">
      <c r="B146" s="138" t="s">
        <v>169</v>
      </c>
      <c r="C146" s="157"/>
      <c r="D146" s="157"/>
      <c r="E146" s="348" t="e">
        <f t="shared" si="2"/>
        <v>#DIV/0!</v>
      </c>
      <c r="F146" s="138"/>
    </row>
    <row r="147" spans="2:6">
      <c r="B147" s="138" t="s">
        <v>89</v>
      </c>
      <c r="C147" s="157"/>
      <c r="D147" s="157"/>
      <c r="E147" s="348" t="e">
        <f t="shared" si="2"/>
        <v>#DIV/0!</v>
      </c>
      <c r="F147" s="138"/>
    </row>
    <row r="148" spans="2:6">
      <c r="B148" s="138" t="s">
        <v>170</v>
      </c>
      <c r="C148" s="157"/>
      <c r="D148" s="157"/>
      <c r="E148" s="348" t="e">
        <f t="shared" si="2"/>
        <v>#DIV/0!</v>
      </c>
      <c r="F148" s="138"/>
    </row>
    <row r="149" spans="1:6">
      <c r="A149" s="147">
        <v>5</v>
      </c>
      <c r="B149" s="138" t="s">
        <v>171</v>
      </c>
      <c r="C149" s="157">
        <f>SUM(C150:C155)</f>
        <v>0</v>
      </c>
      <c r="D149" s="157">
        <f>SUM(D150:D155)</f>
        <v>0</v>
      </c>
      <c r="E149" s="348" t="e">
        <f t="shared" si="2"/>
        <v>#DIV/0!</v>
      </c>
      <c r="F149" s="138"/>
    </row>
    <row r="150" spans="2:6">
      <c r="B150" s="138" t="s">
        <v>80</v>
      </c>
      <c r="C150" s="157"/>
      <c r="D150" s="157"/>
      <c r="E150" s="348" t="e">
        <f t="shared" si="2"/>
        <v>#DIV/0!</v>
      </c>
      <c r="F150" s="138"/>
    </row>
    <row r="151" spans="2:6">
      <c r="B151" s="138" t="s">
        <v>81</v>
      </c>
      <c r="C151" s="157"/>
      <c r="D151" s="157"/>
      <c r="E151" s="348" t="e">
        <f t="shared" si="2"/>
        <v>#DIV/0!</v>
      </c>
      <c r="F151" s="138"/>
    </row>
    <row r="152" spans="2:6">
      <c r="B152" s="138" t="s">
        <v>82</v>
      </c>
      <c r="C152" s="157"/>
      <c r="D152" s="157"/>
      <c r="E152" s="348" t="e">
        <f t="shared" si="2"/>
        <v>#DIV/0!</v>
      </c>
      <c r="F152" s="138"/>
    </row>
    <row r="153" spans="2:6">
      <c r="B153" s="138" t="s">
        <v>172</v>
      </c>
      <c r="C153" s="157"/>
      <c r="D153" s="157"/>
      <c r="E153" s="348" t="e">
        <f t="shared" si="2"/>
        <v>#DIV/0!</v>
      </c>
      <c r="F153" s="138"/>
    </row>
    <row r="154" spans="2:6">
      <c r="B154" s="138" t="s">
        <v>89</v>
      </c>
      <c r="C154" s="157"/>
      <c r="D154" s="157"/>
      <c r="E154" s="348" t="e">
        <f t="shared" si="2"/>
        <v>#DIV/0!</v>
      </c>
      <c r="F154" s="138"/>
    </row>
    <row r="155" spans="2:6">
      <c r="B155" s="138" t="s">
        <v>173</v>
      </c>
      <c r="C155" s="157"/>
      <c r="D155" s="157"/>
      <c r="E155" s="348" t="e">
        <f t="shared" si="2"/>
        <v>#DIV/0!</v>
      </c>
      <c r="F155" s="138"/>
    </row>
    <row r="156" spans="1:6">
      <c r="A156" s="147">
        <v>5</v>
      </c>
      <c r="B156" s="138" t="s">
        <v>174</v>
      </c>
      <c r="C156" s="157">
        <f>SUM(C157:C163)</f>
        <v>0</v>
      </c>
      <c r="D156" s="157">
        <f>SUM(D157:D163)</f>
        <v>0</v>
      </c>
      <c r="E156" s="348" t="e">
        <f t="shared" si="2"/>
        <v>#DIV/0!</v>
      </c>
      <c r="F156" s="138"/>
    </row>
    <row r="157" spans="2:6">
      <c r="B157" s="138" t="s">
        <v>80</v>
      </c>
      <c r="C157" s="157"/>
      <c r="D157" s="157"/>
      <c r="E157" s="348" t="e">
        <f t="shared" si="2"/>
        <v>#DIV/0!</v>
      </c>
      <c r="F157" s="138"/>
    </row>
    <row r="158" spans="2:6">
      <c r="B158" s="138" t="s">
        <v>81</v>
      </c>
      <c r="C158" s="157"/>
      <c r="D158" s="157"/>
      <c r="E158" s="348" t="e">
        <f t="shared" si="2"/>
        <v>#DIV/0!</v>
      </c>
      <c r="F158" s="138"/>
    </row>
    <row r="159" spans="2:6">
      <c r="B159" s="138" t="s">
        <v>82</v>
      </c>
      <c r="C159" s="157"/>
      <c r="D159" s="157"/>
      <c r="E159" s="348" t="e">
        <f t="shared" si="2"/>
        <v>#DIV/0!</v>
      </c>
      <c r="F159" s="138"/>
    </row>
    <row r="160" spans="2:6">
      <c r="B160" s="138" t="s">
        <v>175</v>
      </c>
      <c r="C160" s="157"/>
      <c r="D160" s="157"/>
      <c r="E160" s="348" t="e">
        <f t="shared" si="2"/>
        <v>#DIV/0!</v>
      </c>
      <c r="F160" s="138"/>
    </row>
    <row r="161" spans="2:6">
      <c r="B161" s="138" t="s">
        <v>176</v>
      </c>
      <c r="C161" s="157"/>
      <c r="D161" s="157"/>
      <c r="E161" s="348" t="e">
        <f t="shared" si="2"/>
        <v>#DIV/0!</v>
      </c>
      <c r="F161" s="138"/>
    </row>
    <row r="162" spans="2:6">
      <c r="B162" s="138" t="s">
        <v>89</v>
      </c>
      <c r="C162" s="157"/>
      <c r="D162" s="157"/>
      <c r="E162" s="348" t="e">
        <f t="shared" si="2"/>
        <v>#DIV/0!</v>
      </c>
      <c r="F162" s="138"/>
    </row>
    <row r="163" spans="2:6">
      <c r="B163" s="138" t="s">
        <v>177</v>
      </c>
      <c r="C163" s="157"/>
      <c r="D163" s="157"/>
      <c r="E163" s="348" t="e">
        <f t="shared" si="2"/>
        <v>#DIV/0!</v>
      </c>
      <c r="F163" s="138"/>
    </row>
    <row r="164" spans="1:6">
      <c r="A164" s="147">
        <v>5</v>
      </c>
      <c r="B164" s="138" t="s">
        <v>178</v>
      </c>
      <c r="C164" s="157">
        <f>SUM(C165:C169)</f>
        <v>230</v>
      </c>
      <c r="D164" s="157">
        <f>SUM(D165:D169)</f>
        <v>196</v>
      </c>
      <c r="E164" s="348">
        <f t="shared" si="2"/>
        <v>0.852173913043478</v>
      </c>
      <c r="F164" s="138"/>
    </row>
    <row r="165" spans="2:6">
      <c r="B165" s="138" t="s">
        <v>80</v>
      </c>
      <c r="C165" s="157">
        <v>186</v>
      </c>
      <c r="D165" s="157">
        <v>158</v>
      </c>
      <c r="E165" s="348">
        <f t="shared" si="2"/>
        <v>0.849462365591398</v>
      </c>
      <c r="F165" s="138"/>
    </row>
    <row r="166" spans="2:6">
      <c r="B166" s="138" t="s">
        <v>81</v>
      </c>
      <c r="C166" s="157"/>
      <c r="D166" s="157"/>
      <c r="E166" s="348" t="e">
        <f t="shared" si="2"/>
        <v>#DIV/0!</v>
      </c>
      <c r="F166" s="138"/>
    </row>
    <row r="167" spans="2:6">
      <c r="B167" s="138" t="s">
        <v>82</v>
      </c>
      <c r="C167" s="157"/>
      <c r="D167" s="157"/>
      <c r="E167" s="348" t="e">
        <f t="shared" si="2"/>
        <v>#DIV/0!</v>
      </c>
      <c r="F167" s="138"/>
    </row>
    <row r="168" spans="2:6">
      <c r="B168" s="138" t="s">
        <v>179</v>
      </c>
      <c r="C168" s="157">
        <v>44</v>
      </c>
      <c r="D168" s="157">
        <v>38</v>
      </c>
      <c r="E168" s="348">
        <f t="shared" si="2"/>
        <v>0.863636363636364</v>
      </c>
      <c r="F168" s="138"/>
    </row>
    <row r="169" spans="2:6">
      <c r="B169" s="138" t="s">
        <v>180</v>
      </c>
      <c r="C169" s="157"/>
      <c r="D169" s="157"/>
      <c r="E169" s="348" t="e">
        <f t="shared" si="2"/>
        <v>#DIV/0!</v>
      </c>
      <c r="F169" s="138"/>
    </row>
    <row r="170" spans="1:6">
      <c r="A170" s="147">
        <v>5</v>
      </c>
      <c r="B170" s="138" t="s">
        <v>181</v>
      </c>
      <c r="C170" s="157">
        <f>SUM(C171:C176)</f>
        <v>119</v>
      </c>
      <c r="D170" s="157">
        <f>SUM(D171:D176)</f>
        <v>102</v>
      </c>
      <c r="E170" s="348">
        <f t="shared" si="2"/>
        <v>0.857142857142857</v>
      </c>
      <c r="F170" s="138"/>
    </row>
    <row r="171" spans="2:6">
      <c r="B171" s="138" t="s">
        <v>80</v>
      </c>
      <c r="C171" s="157">
        <v>119</v>
      </c>
      <c r="D171" s="157">
        <v>102</v>
      </c>
      <c r="E171" s="348">
        <f t="shared" si="2"/>
        <v>0.857142857142857</v>
      </c>
      <c r="F171" s="138"/>
    </row>
    <row r="172" spans="2:6">
      <c r="B172" s="138" t="s">
        <v>81</v>
      </c>
      <c r="C172" s="157"/>
      <c r="D172" s="157"/>
      <c r="E172" s="348" t="e">
        <f t="shared" si="2"/>
        <v>#DIV/0!</v>
      </c>
      <c r="F172" s="138"/>
    </row>
    <row r="173" spans="2:6">
      <c r="B173" s="138" t="s">
        <v>82</v>
      </c>
      <c r="C173" s="157"/>
      <c r="D173" s="157"/>
      <c r="E173" s="348" t="e">
        <f t="shared" si="2"/>
        <v>#DIV/0!</v>
      </c>
      <c r="F173" s="138"/>
    </row>
    <row r="174" spans="2:6">
      <c r="B174" s="138" t="s">
        <v>94</v>
      </c>
      <c r="C174" s="157"/>
      <c r="D174" s="157"/>
      <c r="E174" s="348" t="e">
        <f t="shared" si="2"/>
        <v>#DIV/0!</v>
      </c>
      <c r="F174" s="138"/>
    </row>
    <row r="175" spans="2:6">
      <c r="B175" s="138" t="s">
        <v>89</v>
      </c>
      <c r="C175" s="157"/>
      <c r="D175" s="157"/>
      <c r="E175" s="348" t="e">
        <f t="shared" si="2"/>
        <v>#DIV/0!</v>
      </c>
      <c r="F175" s="138"/>
    </row>
    <row r="176" spans="2:6">
      <c r="B176" s="138" t="s">
        <v>182</v>
      </c>
      <c r="C176" s="157"/>
      <c r="D176" s="157"/>
      <c r="E176" s="348" t="e">
        <f t="shared" si="2"/>
        <v>#DIV/0!</v>
      </c>
      <c r="F176" s="138"/>
    </row>
    <row r="177" spans="1:6">
      <c r="A177" s="147">
        <v>5</v>
      </c>
      <c r="B177" s="138" t="s">
        <v>183</v>
      </c>
      <c r="C177" s="157">
        <f>SUM(C178:C183)</f>
        <v>470</v>
      </c>
      <c r="D177" s="157">
        <f>SUM(D178:D183)</f>
        <v>425</v>
      </c>
      <c r="E177" s="348">
        <f t="shared" si="2"/>
        <v>0.904255319148936</v>
      </c>
      <c r="F177" s="138"/>
    </row>
    <row r="178" spans="2:6">
      <c r="B178" s="138" t="s">
        <v>80</v>
      </c>
      <c r="C178" s="157">
        <v>189</v>
      </c>
      <c r="D178" s="157">
        <v>160</v>
      </c>
      <c r="E178" s="348">
        <f t="shared" si="2"/>
        <v>0.846560846560847</v>
      </c>
      <c r="F178" s="138"/>
    </row>
    <row r="179" spans="2:6">
      <c r="B179" s="138" t="s">
        <v>81</v>
      </c>
      <c r="C179" s="157">
        <v>117</v>
      </c>
      <c r="D179" s="157">
        <v>115</v>
      </c>
      <c r="E179" s="348">
        <f t="shared" si="2"/>
        <v>0.982905982905983</v>
      </c>
      <c r="F179" s="138"/>
    </row>
    <row r="180" spans="2:6">
      <c r="B180" s="138" t="s">
        <v>82</v>
      </c>
      <c r="C180" s="157"/>
      <c r="D180" s="157"/>
      <c r="E180" s="348" t="e">
        <f t="shared" si="2"/>
        <v>#DIV/0!</v>
      </c>
      <c r="F180" s="138"/>
    </row>
    <row r="181" spans="2:6">
      <c r="B181" s="138" t="s">
        <v>184</v>
      </c>
      <c r="C181" s="157">
        <v>164</v>
      </c>
      <c r="D181" s="157">
        <v>150</v>
      </c>
      <c r="E181" s="348">
        <f t="shared" si="2"/>
        <v>0.914634146341463</v>
      </c>
      <c r="F181" s="138"/>
    </row>
    <row r="182" spans="2:6">
      <c r="B182" s="138" t="s">
        <v>89</v>
      </c>
      <c r="C182" s="157"/>
      <c r="D182" s="157"/>
      <c r="E182" s="348" t="e">
        <f t="shared" si="2"/>
        <v>#DIV/0!</v>
      </c>
      <c r="F182" s="138"/>
    </row>
    <row r="183" spans="2:6">
      <c r="B183" s="138" t="s">
        <v>185</v>
      </c>
      <c r="C183" s="157"/>
      <c r="D183" s="157"/>
      <c r="E183" s="348" t="e">
        <f t="shared" si="2"/>
        <v>#DIV/0!</v>
      </c>
      <c r="F183" s="138"/>
    </row>
    <row r="184" spans="1:6">
      <c r="A184" s="147">
        <v>5</v>
      </c>
      <c r="B184" s="138" t="s">
        <v>186</v>
      </c>
      <c r="C184" s="157">
        <f>SUM(C185:C190)</f>
        <v>1798</v>
      </c>
      <c r="D184" s="157">
        <f>SUM(D185:D190)</f>
        <v>1550</v>
      </c>
      <c r="E184" s="348">
        <f t="shared" si="2"/>
        <v>0.862068965517241</v>
      </c>
      <c r="F184" s="138"/>
    </row>
    <row r="185" spans="2:6">
      <c r="B185" s="138" t="s">
        <v>80</v>
      </c>
      <c r="C185" s="157">
        <v>1400</v>
      </c>
      <c r="D185" s="157">
        <v>1180</v>
      </c>
      <c r="E185" s="348">
        <f t="shared" si="2"/>
        <v>0.842857142857143</v>
      </c>
      <c r="F185" s="138"/>
    </row>
    <row r="186" spans="2:6">
      <c r="B186" s="138" t="s">
        <v>81</v>
      </c>
      <c r="C186" s="157">
        <v>301</v>
      </c>
      <c r="D186" s="157">
        <v>280</v>
      </c>
      <c r="E186" s="348">
        <f t="shared" si="2"/>
        <v>0.930232558139535</v>
      </c>
      <c r="F186" s="138"/>
    </row>
    <row r="187" spans="2:6">
      <c r="B187" s="138" t="s">
        <v>82</v>
      </c>
      <c r="C187" s="157"/>
      <c r="D187" s="157"/>
      <c r="E187" s="348" t="e">
        <f t="shared" si="2"/>
        <v>#DIV/0!</v>
      </c>
      <c r="F187" s="138"/>
    </row>
    <row r="188" spans="2:6">
      <c r="B188" s="138" t="s">
        <v>187</v>
      </c>
      <c r="C188" s="157">
        <v>62</v>
      </c>
      <c r="D188" s="157">
        <v>60</v>
      </c>
      <c r="E188" s="348">
        <f t="shared" si="2"/>
        <v>0.967741935483871</v>
      </c>
      <c r="F188" s="138"/>
    </row>
    <row r="189" spans="2:6">
      <c r="B189" s="138" t="s">
        <v>89</v>
      </c>
      <c r="C189" s="157"/>
      <c r="D189" s="157"/>
      <c r="E189" s="348" t="e">
        <f t="shared" si="2"/>
        <v>#DIV/0!</v>
      </c>
      <c r="F189" s="138"/>
    </row>
    <row r="190" spans="2:6">
      <c r="B190" s="138" t="s">
        <v>188</v>
      </c>
      <c r="C190" s="157">
        <v>35</v>
      </c>
      <c r="D190" s="157">
        <v>30</v>
      </c>
      <c r="E190" s="348">
        <f t="shared" si="2"/>
        <v>0.857142857142857</v>
      </c>
      <c r="F190" s="138"/>
    </row>
    <row r="191" spans="1:6">
      <c r="A191" s="147">
        <v>5</v>
      </c>
      <c r="B191" s="138" t="s">
        <v>189</v>
      </c>
      <c r="C191" s="157">
        <f>SUM(C192:C197)</f>
        <v>1148</v>
      </c>
      <c r="D191" s="157">
        <f>SUM(D192:D197)</f>
        <v>1028</v>
      </c>
      <c r="E191" s="348">
        <f t="shared" si="2"/>
        <v>0.895470383275261</v>
      </c>
      <c r="F191" s="138"/>
    </row>
    <row r="192" spans="2:6">
      <c r="B192" s="138" t="s">
        <v>80</v>
      </c>
      <c r="C192" s="157">
        <v>743</v>
      </c>
      <c r="D192" s="157">
        <v>650</v>
      </c>
      <c r="E192" s="348">
        <f t="shared" si="2"/>
        <v>0.874831763122476</v>
      </c>
      <c r="F192" s="138"/>
    </row>
    <row r="193" spans="2:6">
      <c r="B193" s="138" t="s">
        <v>81</v>
      </c>
      <c r="C193" s="157">
        <v>198</v>
      </c>
      <c r="D193" s="157">
        <v>180</v>
      </c>
      <c r="E193" s="348">
        <f t="shared" si="2"/>
        <v>0.909090909090909</v>
      </c>
      <c r="F193" s="138"/>
    </row>
    <row r="194" spans="2:6">
      <c r="B194" s="138" t="s">
        <v>82</v>
      </c>
      <c r="C194" s="157"/>
      <c r="D194" s="157"/>
      <c r="E194" s="348" t="e">
        <f t="shared" si="2"/>
        <v>#DIV/0!</v>
      </c>
      <c r="F194" s="138"/>
    </row>
    <row r="195" spans="2:6">
      <c r="B195" s="138" t="s">
        <v>190</v>
      </c>
      <c r="C195" s="157">
        <v>8</v>
      </c>
      <c r="D195" s="157">
        <v>8</v>
      </c>
      <c r="E195" s="348">
        <f t="shared" si="2"/>
        <v>1</v>
      </c>
      <c r="F195" s="138"/>
    </row>
    <row r="196" spans="2:6">
      <c r="B196" s="138" t="s">
        <v>89</v>
      </c>
      <c r="C196" s="157"/>
      <c r="D196" s="157"/>
      <c r="E196" s="348" t="e">
        <f t="shared" si="2"/>
        <v>#DIV/0!</v>
      </c>
      <c r="F196" s="138"/>
    </row>
    <row r="197" spans="2:6">
      <c r="B197" s="138" t="s">
        <v>191</v>
      </c>
      <c r="C197" s="157">
        <v>199</v>
      </c>
      <c r="D197" s="157">
        <v>190</v>
      </c>
      <c r="E197" s="348">
        <f t="shared" si="2"/>
        <v>0.954773869346734</v>
      </c>
      <c r="F197" s="138"/>
    </row>
    <row r="198" spans="1:6">
      <c r="A198" s="147">
        <v>5</v>
      </c>
      <c r="B198" s="138" t="s">
        <v>192</v>
      </c>
      <c r="C198" s="157">
        <f>SUM(C199:C203)</f>
        <v>507</v>
      </c>
      <c r="D198" s="157">
        <f>SUM(D199:D203)</f>
        <v>425</v>
      </c>
      <c r="E198" s="348">
        <f t="shared" ref="E198:E261" si="3">D198/C198</f>
        <v>0.838264299802761</v>
      </c>
      <c r="F198" s="138"/>
    </row>
    <row r="199" spans="2:6">
      <c r="B199" s="138" t="s">
        <v>80</v>
      </c>
      <c r="C199" s="157">
        <v>263</v>
      </c>
      <c r="D199" s="157">
        <v>225</v>
      </c>
      <c r="E199" s="348">
        <f t="shared" si="3"/>
        <v>0.855513307984791</v>
      </c>
      <c r="F199" s="138"/>
    </row>
    <row r="200" spans="2:6">
      <c r="B200" s="138" t="s">
        <v>81</v>
      </c>
      <c r="C200" s="157">
        <v>209</v>
      </c>
      <c r="D200" s="157">
        <v>170</v>
      </c>
      <c r="E200" s="348">
        <f t="shared" si="3"/>
        <v>0.813397129186603</v>
      </c>
      <c r="F200" s="138"/>
    </row>
    <row r="201" spans="2:6">
      <c r="B201" s="138" t="s">
        <v>82</v>
      </c>
      <c r="C201" s="157"/>
      <c r="D201" s="157"/>
      <c r="E201" s="348" t="e">
        <f t="shared" si="3"/>
        <v>#DIV/0!</v>
      </c>
      <c r="F201" s="138"/>
    </row>
    <row r="202" spans="2:6">
      <c r="B202" s="138" t="s">
        <v>89</v>
      </c>
      <c r="C202" s="157"/>
      <c r="D202" s="157"/>
      <c r="E202" s="348" t="e">
        <f t="shared" si="3"/>
        <v>#DIV/0!</v>
      </c>
      <c r="F202" s="138"/>
    </row>
    <row r="203" spans="2:6">
      <c r="B203" s="138" t="s">
        <v>193</v>
      </c>
      <c r="C203" s="157">
        <v>35</v>
      </c>
      <c r="D203" s="157">
        <v>30</v>
      </c>
      <c r="E203" s="348">
        <f t="shared" si="3"/>
        <v>0.857142857142857</v>
      </c>
      <c r="F203" s="138"/>
    </row>
    <row r="204" spans="1:6">
      <c r="A204" s="147">
        <v>5</v>
      </c>
      <c r="B204" s="138" t="s">
        <v>194</v>
      </c>
      <c r="C204" s="157">
        <f>SUM(C205:C211)</f>
        <v>203</v>
      </c>
      <c r="D204" s="157">
        <f>SUM(D205:D211)</f>
        <v>180</v>
      </c>
      <c r="E204" s="348">
        <f t="shared" si="3"/>
        <v>0.886699507389163</v>
      </c>
      <c r="F204" s="138"/>
    </row>
    <row r="205" spans="2:6">
      <c r="B205" s="138" t="s">
        <v>80</v>
      </c>
      <c r="C205" s="157">
        <v>170</v>
      </c>
      <c r="D205" s="157">
        <v>150</v>
      </c>
      <c r="E205" s="348">
        <f t="shared" si="3"/>
        <v>0.882352941176471</v>
      </c>
      <c r="F205" s="138"/>
    </row>
    <row r="206" spans="2:6">
      <c r="B206" s="138" t="s">
        <v>81</v>
      </c>
      <c r="C206" s="157">
        <v>33</v>
      </c>
      <c r="D206" s="157">
        <v>30</v>
      </c>
      <c r="E206" s="348">
        <f t="shared" si="3"/>
        <v>0.909090909090909</v>
      </c>
      <c r="F206" s="138"/>
    </row>
    <row r="207" spans="2:6">
      <c r="B207" s="138" t="s">
        <v>82</v>
      </c>
      <c r="C207" s="157"/>
      <c r="D207" s="157"/>
      <c r="E207" s="348" t="e">
        <f t="shared" si="3"/>
        <v>#DIV/0!</v>
      </c>
      <c r="F207" s="138"/>
    </row>
    <row r="208" spans="2:6">
      <c r="B208" s="138" t="s">
        <v>195</v>
      </c>
      <c r="C208" s="157"/>
      <c r="D208" s="157"/>
      <c r="E208" s="348" t="e">
        <f t="shared" si="3"/>
        <v>#DIV/0!</v>
      </c>
      <c r="F208" s="138"/>
    </row>
    <row r="209" spans="2:6">
      <c r="B209" s="138" t="s">
        <v>196</v>
      </c>
      <c r="C209" s="157"/>
      <c r="D209" s="157"/>
      <c r="E209" s="348" t="e">
        <f t="shared" si="3"/>
        <v>#DIV/0!</v>
      </c>
      <c r="F209" s="138"/>
    </row>
    <row r="210" spans="2:6">
      <c r="B210" s="138" t="s">
        <v>89</v>
      </c>
      <c r="C210" s="157"/>
      <c r="D210" s="157"/>
      <c r="E210" s="348" t="e">
        <f t="shared" si="3"/>
        <v>#DIV/0!</v>
      </c>
      <c r="F210" s="158"/>
    </row>
    <row r="211" spans="2:6">
      <c r="B211" s="138" t="s">
        <v>197</v>
      </c>
      <c r="C211" s="157"/>
      <c r="D211" s="157"/>
      <c r="E211" s="348" t="e">
        <f t="shared" si="3"/>
        <v>#DIV/0!</v>
      </c>
      <c r="F211" s="158"/>
    </row>
    <row r="212" spans="1:6">
      <c r="A212" s="147">
        <v>5</v>
      </c>
      <c r="B212" s="138" t="s">
        <v>198</v>
      </c>
      <c r="C212" s="157">
        <f>SUM(C213:C217)</f>
        <v>0</v>
      </c>
      <c r="D212" s="157">
        <f>SUM(D213:D217)</f>
        <v>0</v>
      </c>
      <c r="E212" s="348" t="e">
        <f t="shared" si="3"/>
        <v>#DIV/0!</v>
      </c>
      <c r="F212" s="158"/>
    </row>
    <row r="213" spans="2:6">
      <c r="B213" s="138" t="s">
        <v>80</v>
      </c>
      <c r="C213" s="157"/>
      <c r="D213" s="157"/>
      <c r="E213" s="348" t="e">
        <f t="shared" si="3"/>
        <v>#DIV/0!</v>
      </c>
      <c r="F213" s="138"/>
    </row>
    <row r="214" spans="2:6">
      <c r="B214" s="138" t="s">
        <v>81</v>
      </c>
      <c r="C214" s="157"/>
      <c r="D214" s="157"/>
      <c r="E214" s="348" t="e">
        <f t="shared" si="3"/>
        <v>#DIV/0!</v>
      </c>
      <c r="F214" s="138"/>
    </row>
    <row r="215" spans="2:6">
      <c r="B215" s="138" t="s">
        <v>82</v>
      </c>
      <c r="C215" s="157"/>
      <c r="D215" s="157"/>
      <c r="E215" s="348" t="e">
        <f t="shared" si="3"/>
        <v>#DIV/0!</v>
      </c>
      <c r="F215" s="138"/>
    </row>
    <row r="216" spans="2:6">
      <c r="B216" s="138" t="s">
        <v>89</v>
      </c>
      <c r="C216" s="157"/>
      <c r="D216" s="157"/>
      <c r="E216" s="348" t="e">
        <f t="shared" si="3"/>
        <v>#DIV/0!</v>
      </c>
      <c r="F216" s="138"/>
    </row>
    <row r="217" spans="2:6">
      <c r="B217" s="138" t="s">
        <v>199</v>
      </c>
      <c r="C217" s="157"/>
      <c r="D217" s="157"/>
      <c r="E217" s="348" t="e">
        <f t="shared" si="3"/>
        <v>#DIV/0!</v>
      </c>
      <c r="F217" s="138"/>
    </row>
    <row r="218" spans="1:6">
      <c r="A218" s="147">
        <v>5</v>
      </c>
      <c r="B218" s="138" t="s">
        <v>200</v>
      </c>
      <c r="C218" s="157">
        <f>SUM(C219:C223)</f>
        <v>457</v>
      </c>
      <c r="D218" s="157">
        <f>SUM(D219:D223)</f>
        <v>421</v>
      </c>
      <c r="E218" s="348">
        <f t="shared" si="3"/>
        <v>0.921225382932166</v>
      </c>
      <c r="F218" s="138"/>
    </row>
    <row r="219" spans="2:6">
      <c r="B219" s="138" t="s">
        <v>80</v>
      </c>
      <c r="C219" s="157">
        <v>456</v>
      </c>
      <c r="D219" s="157">
        <v>420</v>
      </c>
      <c r="E219" s="348">
        <f t="shared" si="3"/>
        <v>0.921052631578947</v>
      </c>
      <c r="F219" s="138"/>
    </row>
    <row r="220" spans="2:6">
      <c r="B220" s="138" t="s">
        <v>81</v>
      </c>
      <c r="C220" s="157">
        <v>1</v>
      </c>
      <c r="D220" s="157">
        <v>1</v>
      </c>
      <c r="E220" s="348">
        <f t="shared" si="3"/>
        <v>1</v>
      </c>
      <c r="F220" s="138"/>
    </row>
    <row r="221" spans="2:6">
      <c r="B221" s="138" t="s">
        <v>82</v>
      </c>
      <c r="C221" s="157"/>
      <c r="D221" s="157"/>
      <c r="E221" s="348" t="e">
        <f t="shared" si="3"/>
        <v>#DIV/0!</v>
      </c>
      <c r="F221" s="138"/>
    </row>
    <row r="222" spans="2:6">
      <c r="B222" s="138" t="s">
        <v>89</v>
      </c>
      <c r="C222" s="157"/>
      <c r="D222" s="157"/>
      <c r="E222" s="348" t="e">
        <f t="shared" si="3"/>
        <v>#DIV/0!</v>
      </c>
      <c r="F222" s="138"/>
    </row>
    <row r="223" spans="2:6">
      <c r="B223" s="138" t="s">
        <v>201</v>
      </c>
      <c r="C223" s="157"/>
      <c r="D223" s="157"/>
      <c r="E223" s="348" t="e">
        <f t="shared" si="3"/>
        <v>#DIV/0!</v>
      </c>
      <c r="F223" s="138"/>
    </row>
    <row r="224" spans="1:6">
      <c r="A224" s="147">
        <v>5</v>
      </c>
      <c r="B224" s="138" t="s">
        <v>202</v>
      </c>
      <c r="C224" s="157">
        <f>SUM(C225:C229)</f>
        <v>0</v>
      </c>
      <c r="D224" s="157">
        <f>SUM(D225:D229)</f>
        <v>0</v>
      </c>
      <c r="E224" s="348" t="e">
        <f t="shared" si="3"/>
        <v>#DIV/0!</v>
      </c>
      <c r="F224" s="138"/>
    </row>
    <row r="225" spans="2:6">
      <c r="B225" s="138" t="s">
        <v>80</v>
      </c>
      <c r="C225" s="157"/>
      <c r="D225" s="157"/>
      <c r="E225" s="348" t="e">
        <f t="shared" si="3"/>
        <v>#DIV/0!</v>
      </c>
      <c r="F225" s="138"/>
    </row>
    <row r="226" spans="2:6">
      <c r="B226" s="138" t="s">
        <v>81</v>
      </c>
      <c r="C226" s="157"/>
      <c r="D226" s="157"/>
      <c r="E226" s="348" t="e">
        <f t="shared" si="3"/>
        <v>#DIV/0!</v>
      </c>
      <c r="F226" s="138"/>
    </row>
    <row r="227" spans="2:6">
      <c r="B227" s="138" t="s">
        <v>82</v>
      </c>
      <c r="C227" s="157"/>
      <c r="D227" s="157"/>
      <c r="E227" s="348" t="e">
        <f t="shared" si="3"/>
        <v>#DIV/0!</v>
      </c>
      <c r="F227" s="138"/>
    </row>
    <row r="228" spans="2:6">
      <c r="B228" s="138" t="s">
        <v>89</v>
      </c>
      <c r="C228" s="157"/>
      <c r="D228" s="157"/>
      <c r="E228" s="348" t="e">
        <f t="shared" si="3"/>
        <v>#DIV/0!</v>
      </c>
      <c r="F228" s="138"/>
    </row>
    <row r="229" spans="2:6">
      <c r="B229" s="138" t="s">
        <v>203</v>
      </c>
      <c r="C229" s="157"/>
      <c r="D229" s="157"/>
      <c r="E229" s="348" t="e">
        <f t="shared" si="3"/>
        <v>#DIV/0!</v>
      </c>
      <c r="F229" s="138"/>
    </row>
    <row r="230" spans="1:6">
      <c r="A230" s="147">
        <v>5</v>
      </c>
      <c r="B230" s="138" t="s">
        <v>204</v>
      </c>
      <c r="C230" s="157">
        <f>SUM(C231:C246)</f>
        <v>1859</v>
      </c>
      <c r="D230" s="157">
        <f>SUM(D231:D246)</f>
        <v>1461</v>
      </c>
      <c r="E230" s="348">
        <f t="shared" si="3"/>
        <v>0.785906401291017</v>
      </c>
      <c r="F230" s="138"/>
    </row>
    <row r="231" spans="2:6">
      <c r="B231" s="138" t="s">
        <v>80</v>
      </c>
      <c r="C231" s="157">
        <v>1573</v>
      </c>
      <c r="D231" s="157">
        <v>1200</v>
      </c>
      <c r="E231" s="348">
        <f t="shared" si="3"/>
        <v>0.762873490146217</v>
      </c>
      <c r="F231" s="138"/>
    </row>
    <row r="232" spans="2:6">
      <c r="B232" s="138" t="s">
        <v>81</v>
      </c>
      <c r="C232" s="157"/>
      <c r="D232" s="157"/>
      <c r="E232" s="348" t="e">
        <f t="shared" si="3"/>
        <v>#DIV/0!</v>
      </c>
      <c r="F232" s="138"/>
    </row>
    <row r="233" spans="2:6">
      <c r="B233" s="138" t="s">
        <v>82</v>
      </c>
      <c r="C233" s="157"/>
      <c r="D233" s="157"/>
      <c r="E233" s="348" t="e">
        <f t="shared" si="3"/>
        <v>#DIV/0!</v>
      </c>
      <c r="F233" s="138"/>
    </row>
    <row r="234" spans="2:6">
      <c r="B234" s="138" t="s">
        <v>205</v>
      </c>
      <c r="C234" s="157">
        <v>31</v>
      </c>
      <c r="D234" s="157">
        <v>30</v>
      </c>
      <c r="E234" s="348">
        <f t="shared" si="3"/>
        <v>0.967741935483871</v>
      </c>
      <c r="F234" s="138"/>
    </row>
    <row r="235" spans="2:6">
      <c r="B235" s="138" t="s">
        <v>206</v>
      </c>
      <c r="C235" s="157">
        <v>63</v>
      </c>
      <c r="D235" s="157">
        <v>60</v>
      </c>
      <c r="E235" s="348">
        <f t="shared" si="3"/>
        <v>0.952380952380952</v>
      </c>
      <c r="F235" s="138"/>
    </row>
    <row r="236" spans="2:6">
      <c r="B236" s="138" t="s">
        <v>207</v>
      </c>
      <c r="C236" s="157"/>
      <c r="D236" s="157"/>
      <c r="E236" s="348" t="e">
        <f t="shared" si="3"/>
        <v>#DIV/0!</v>
      </c>
      <c r="F236" s="138"/>
    </row>
    <row r="237" spans="2:6">
      <c r="B237" s="138" t="s">
        <v>208</v>
      </c>
      <c r="C237" s="157"/>
      <c r="D237" s="157"/>
      <c r="E237" s="348" t="e">
        <f t="shared" si="3"/>
        <v>#DIV/0!</v>
      </c>
      <c r="F237" s="138"/>
    </row>
    <row r="238" spans="2:6">
      <c r="B238" s="138" t="s">
        <v>121</v>
      </c>
      <c r="C238" s="157"/>
      <c r="D238" s="157"/>
      <c r="E238" s="348" t="e">
        <f t="shared" si="3"/>
        <v>#DIV/0!</v>
      </c>
      <c r="F238" s="138"/>
    </row>
    <row r="239" spans="2:6">
      <c r="B239" s="138" t="s">
        <v>209</v>
      </c>
      <c r="C239" s="157">
        <v>10</v>
      </c>
      <c r="D239" s="157">
        <v>10</v>
      </c>
      <c r="E239" s="348">
        <f t="shared" si="3"/>
        <v>1</v>
      </c>
      <c r="F239" s="138"/>
    </row>
    <row r="240" spans="2:6">
      <c r="B240" s="138" t="s">
        <v>210</v>
      </c>
      <c r="C240" s="157"/>
      <c r="D240" s="157"/>
      <c r="E240" s="348" t="e">
        <f t="shared" si="3"/>
        <v>#DIV/0!</v>
      </c>
      <c r="F240" s="138"/>
    </row>
    <row r="241" spans="2:6">
      <c r="B241" s="138" t="s">
        <v>211</v>
      </c>
      <c r="C241" s="157">
        <v>7</v>
      </c>
      <c r="D241" s="157">
        <v>7</v>
      </c>
      <c r="E241" s="348">
        <f t="shared" si="3"/>
        <v>1</v>
      </c>
      <c r="F241" s="138"/>
    </row>
    <row r="242" spans="2:6">
      <c r="B242" s="138" t="s">
        <v>212</v>
      </c>
      <c r="C242" s="157">
        <v>4</v>
      </c>
      <c r="D242" s="157">
        <v>4</v>
      </c>
      <c r="E242" s="348">
        <f t="shared" si="3"/>
        <v>1</v>
      </c>
      <c r="F242" s="138"/>
    </row>
    <row r="243" spans="2:6">
      <c r="B243" s="138" t="s">
        <v>213</v>
      </c>
      <c r="C243" s="157"/>
      <c r="D243" s="157"/>
      <c r="E243" s="348" t="e">
        <f t="shared" si="3"/>
        <v>#DIV/0!</v>
      </c>
      <c r="F243" s="138"/>
    </row>
    <row r="244" spans="2:6">
      <c r="B244" s="138" t="s">
        <v>214</v>
      </c>
      <c r="C244" s="157"/>
      <c r="D244" s="157"/>
      <c r="E244" s="348" t="e">
        <f t="shared" si="3"/>
        <v>#DIV/0!</v>
      </c>
      <c r="F244" s="138"/>
    </row>
    <row r="245" spans="2:6">
      <c r="B245" s="138" t="s">
        <v>89</v>
      </c>
      <c r="C245" s="157"/>
      <c r="D245" s="157"/>
      <c r="E245" s="348" t="e">
        <f t="shared" si="3"/>
        <v>#DIV/0!</v>
      </c>
      <c r="F245" s="138"/>
    </row>
    <row r="246" spans="2:6">
      <c r="B246" s="138" t="s">
        <v>215</v>
      </c>
      <c r="C246" s="157">
        <v>171</v>
      </c>
      <c r="D246" s="157">
        <v>150</v>
      </c>
      <c r="E246" s="348">
        <f t="shared" si="3"/>
        <v>0.87719298245614</v>
      </c>
      <c r="F246" s="138"/>
    </row>
    <row r="247" spans="1:6">
      <c r="A247" s="147">
        <v>5</v>
      </c>
      <c r="B247" s="138" t="s">
        <v>216</v>
      </c>
      <c r="C247" s="157">
        <f>SUM(C248:C249)</f>
        <v>10097</v>
      </c>
      <c r="D247" s="157">
        <f>SUM(D248:D249)</f>
        <v>6500</v>
      </c>
      <c r="E247" s="348">
        <f t="shared" si="3"/>
        <v>0.643755570961672</v>
      </c>
      <c r="F247" s="138"/>
    </row>
    <row r="248" spans="2:6">
      <c r="B248" s="138" t="s">
        <v>217</v>
      </c>
      <c r="C248" s="157"/>
      <c r="D248" s="157"/>
      <c r="E248" s="348" t="e">
        <f t="shared" si="3"/>
        <v>#DIV/0!</v>
      </c>
      <c r="F248" s="138"/>
    </row>
    <row r="249" spans="2:6">
      <c r="B249" s="138" t="s">
        <v>218</v>
      </c>
      <c r="C249" s="157">
        <v>10097</v>
      </c>
      <c r="D249" s="157">
        <v>6500</v>
      </c>
      <c r="E249" s="348">
        <f t="shared" si="3"/>
        <v>0.643755570961672</v>
      </c>
      <c r="F249" s="138"/>
    </row>
    <row r="250" spans="2:6">
      <c r="B250" s="138" t="s">
        <v>219</v>
      </c>
      <c r="C250" s="157"/>
      <c r="D250" s="157"/>
      <c r="E250" s="348" t="e">
        <f t="shared" si="3"/>
        <v>#DIV/0!</v>
      </c>
      <c r="F250" s="138"/>
    </row>
    <row r="251" spans="2:6">
      <c r="B251" s="138" t="s">
        <v>220</v>
      </c>
      <c r="C251" s="157"/>
      <c r="D251" s="157"/>
      <c r="E251" s="348" t="e">
        <f t="shared" si="3"/>
        <v>#DIV/0!</v>
      </c>
      <c r="F251" s="138"/>
    </row>
    <row r="252" spans="2:6">
      <c r="B252" s="138" t="s">
        <v>80</v>
      </c>
      <c r="C252" s="157"/>
      <c r="D252" s="157"/>
      <c r="E252" s="348" t="e">
        <f t="shared" si="3"/>
        <v>#DIV/0!</v>
      </c>
      <c r="F252" s="138"/>
    </row>
    <row r="253" spans="2:6">
      <c r="B253" s="138" t="s">
        <v>81</v>
      </c>
      <c r="C253" s="157"/>
      <c r="D253" s="157"/>
      <c r="E253" s="348" t="e">
        <f t="shared" si="3"/>
        <v>#DIV/0!</v>
      </c>
      <c r="F253" s="138"/>
    </row>
    <row r="254" spans="2:6">
      <c r="B254" s="138" t="s">
        <v>82</v>
      </c>
      <c r="C254" s="157"/>
      <c r="D254" s="157"/>
      <c r="E254" s="348" t="e">
        <f t="shared" si="3"/>
        <v>#DIV/0!</v>
      </c>
      <c r="F254" s="138"/>
    </row>
    <row r="255" spans="2:6">
      <c r="B255" s="138" t="s">
        <v>187</v>
      </c>
      <c r="C255" s="157"/>
      <c r="D255" s="157"/>
      <c r="E255" s="348" t="e">
        <f t="shared" si="3"/>
        <v>#DIV/0!</v>
      </c>
      <c r="F255" s="138"/>
    </row>
    <row r="256" spans="2:6">
      <c r="B256" s="138" t="s">
        <v>89</v>
      </c>
      <c r="C256" s="157"/>
      <c r="D256" s="157"/>
      <c r="E256" s="348" t="e">
        <f t="shared" si="3"/>
        <v>#DIV/0!</v>
      </c>
      <c r="F256" s="138"/>
    </row>
    <row r="257" spans="2:6">
      <c r="B257" s="138" t="s">
        <v>221</v>
      </c>
      <c r="C257" s="157"/>
      <c r="D257" s="157"/>
      <c r="E257" s="348" t="e">
        <f t="shared" si="3"/>
        <v>#DIV/0!</v>
      </c>
      <c r="F257" s="138"/>
    </row>
    <row r="258" spans="2:6">
      <c r="B258" s="138" t="s">
        <v>222</v>
      </c>
      <c r="C258" s="157"/>
      <c r="D258" s="157"/>
      <c r="E258" s="348" t="e">
        <f t="shared" si="3"/>
        <v>#DIV/0!</v>
      </c>
      <c r="F258" s="138"/>
    </row>
    <row r="259" spans="2:6">
      <c r="B259" s="138" t="s">
        <v>223</v>
      </c>
      <c r="C259" s="157"/>
      <c r="D259" s="157"/>
      <c r="E259" s="348" t="e">
        <f t="shared" si="3"/>
        <v>#DIV/0!</v>
      </c>
      <c r="F259" s="138"/>
    </row>
    <row r="260" spans="2:6">
      <c r="B260" s="138" t="s">
        <v>224</v>
      </c>
      <c r="C260" s="157"/>
      <c r="D260" s="157"/>
      <c r="E260" s="348" t="e">
        <f t="shared" si="3"/>
        <v>#DIV/0!</v>
      </c>
      <c r="F260" s="138"/>
    </row>
    <row r="261" spans="2:6">
      <c r="B261" s="138" t="s">
        <v>225</v>
      </c>
      <c r="C261" s="157"/>
      <c r="D261" s="157"/>
      <c r="E261" s="348" t="e">
        <f t="shared" si="3"/>
        <v>#DIV/0!</v>
      </c>
      <c r="F261" s="138"/>
    </row>
    <row r="262" spans="2:6">
      <c r="B262" s="138" t="s">
        <v>226</v>
      </c>
      <c r="C262" s="157"/>
      <c r="D262" s="157"/>
      <c r="E262" s="348" t="e">
        <f t="shared" ref="E262:E325" si="4">D262/C262</f>
        <v>#DIV/0!</v>
      </c>
      <c r="F262" s="138"/>
    </row>
    <row r="263" spans="2:6">
      <c r="B263" s="138" t="s">
        <v>227</v>
      </c>
      <c r="C263" s="157"/>
      <c r="D263" s="157"/>
      <c r="E263" s="348" t="e">
        <f t="shared" si="4"/>
        <v>#DIV/0!</v>
      </c>
      <c r="F263" s="138"/>
    </row>
    <row r="264" spans="2:6">
      <c r="B264" s="138" t="s">
        <v>228</v>
      </c>
      <c r="C264" s="157"/>
      <c r="D264" s="157"/>
      <c r="E264" s="348" t="e">
        <f t="shared" si="4"/>
        <v>#DIV/0!</v>
      </c>
      <c r="F264" s="138"/>
    </row>
    <row r="265" spans="2:6">
      <c r="B265" s="138" t="s">
        <v>229</v>
      </c>
      <c r="C265" s="157"/>
      <c r="D265" s="157"/>
      <c r="E265" s="348" t="e">
        <f t="shared" si="4"/>
        <v>#DIV/0!</v>
      </c>
      <c r="F265" s="138"/>
    </row>
    <row r="266" spans="2:6">
      <c r="B266" s="138" t="s">
        <v>230</v>
      </c>
      <c r="C266" s="157"/>
      <c r="D266" s="157"/>
      <c r="E266" s="348" t="e">
        <f t="shared" si="4"/>
        <v>#DIV/0!</v>
      </c>
      <c r="F266" s="138"/>
    </row>
    <row r="267" spans="2:6">
      <c r="B267" s="138" t="s">
        <v>231</v>
      </c>
      <c r="C267" s="157"/>
      <c r="D267" s="157"/>
      <c r="E267" s="348" t="e">
        <f t="shared" si="4"/>
        <v>#DIV/0!</v>
      </c>
      <c r="F267" s="138"/>
    </row>
    <row r="268" spans="2:6">
      <c r="B268" s="138" t="s">
        <v>232</v>
      </c>
      <c r="C268" s="157"/>
      <c r="D268" s="157"/>
      <c r="E268" s="348" t="e">
        <f t="shared" si="4"/>
        <v>#DIV/0!</v>
      </c>
      <c r="F268" s="138"/>
    </row>
    <row r="269" spans="2:6">
      <c r="B269" s="138" t="s">
        <v>233</v>
      </c>
      <c r="C269" s="157"/>
      <c r="D269" s="157"/>
      <c r="E269" s="348" t="e">
        <f t="shared" si="4"/>
        <v>#DIV/0!</v>
      </c>
      <c r="F269" s="138"/>
    </row>
    <row r="270" spans="2:6">
      <c r="B270" s="138" t="s">
        <v>234</v>
      </c>
      <c r="C270" s="157"/>
      <c r="D270" s="157"/>
      <c r="E270" s="348" t="e">
        <f t="shared" si="4"/>
        <v>#DIV/0!</v>
      </c>
      <c r="F270" s="138"/>
    </row>
    <row r="271" spans="2:6">
      <c r="B271" s="138" t="s">
        <v>235</v>
      </c>
      <c r="C271" s="157"/>
      <c r="D271" s="157"/>
      <c r="E271" s="348" t="e">
        <f t="shared" si="4"/>
        <v>#DIV/0!</v>
      </c>
      <c r="F271" s="138"/>
    </row>
    <row r="272" spans="2:6">
      <c r="B272" s="138" t="s">
        <v>236</v>
      </c>
      <c r="C272" s="157"/>
      <c r="D272" s="157"/>
      <c r="E272" s="348" t="e">
        <f t="shared" si="4"/>
        <v>#DIV/0!</v>
      </c>
      <c r="F272" s="138"/>
    </row>
    <row r="273" spans="2:6">
      <c r="B273" s="138" t="s">
        <v>237</v>
      </c>
      <c r="C273" s="157"/>
      <c r="D273" s="157"/>
      <c r="E273" s="348" t="e">
        <f t="shared" si="4"/>
        <v>#DIV/0!</v>
      </c>
      <c r="F273" s="138"/>
    </row>
    <row r="274" spans="2:6">
      <c r="B274" s="138" t="s">
        <v>238</v>
      </c>
      <c r="C274" s="157"/>
      <c r="D274" s="157"/>
      <c r="E274" s="348" t="e">
        <f t="shared" si="4"/>
        <v>#DIV/0!</v>
      </c>
      <c r="F274" s="138"/>
    </row>
    <row r="275" spans="2:6">
      <c r="B275" s="138" t="s">
        <v>239</v>
      </c>
      <c r="C275" s="157"/>
      <c r="D275" s="157"/>
      <c r="E275" s="348" t="e">
        <f t="shared" si="4"/>
        <v>#DIV/0!</v>
      </c>
      <c r="F275" s="138"/>
    </row>
    <row r="276" spans="2:6">
      <c r="B276" s="138" t="s">
        <v>240</v>
      </c>
      <c r="C276" s="157"/>
      <c r="D276" s="157"/>
      <c r="E276" s="348" t="e">
        <f t="shared" si="4"/>
        <v>#DIV/0!</v>
      </c>
      <c r="F276" s="138"/>
    </row>
    <row r="277" spans="2:6">
      <c r="B277" s="138" t="s">
        <v>241</v>
      </c>
      <c r="C277" s="157"/>
      <c r="D277" s="157"/>
      <c r="E277" s="348" t="e">
        <f t="shared" si="4"/>
        <v>#DIV/0!</v>
      </c>
      <c r="F277" s="138"/>
    </row>
    <row r="278" spans="2:6">
      <c r="B278" s="138" t="s">
        <v>242</v>
      </c>
      <c r="C278" s="157"/>
      <c r="D278" s="157"/>
      <c r="E278" s="348" t="e">
        <f t="shared" si="4"/>
        <v>#DIV/0!</v>
      </c>
      <c r="F278" s="138"/>
    </row>
    <row r="279" spans="2:6">
      <c r="B279" s="138" t="s">
        <v>243</v>
      </c>
      <c r="C279" s="157"/>
      <c r="D279" s="157"/>
      <c r="E279" s="348" t="e">
        <f t="shared" si="4"/>
        <v>#DIV/0!</v>
      </c>
      <c r="F279" s="138"/>
    </row>
    <row r="280" spans="2:6">
      <c r="B280" s="138" t="s">
        <v>244</v>
      </c>
      <c r="C280" s="157"/>
      <c r="D280" s="157"/>
      <c r="E280" s="348" t="e">
        <f t="shared" si="4"/>
        <v>#DIV/0!</v>
      </c>
      <c r="F280" s="138"/>
    </row>
    <row r="281" spans="2:6">
      <c r="B281" s="138" t="s">
        <v>245</v>
      </c>
      <c r="C281" s="157"/>
      <c r="D281" s="157"/>
      <c r="E281" s="348" t="e">
        <f t="shared" si="4"/>
        <v>#DIV/0!</v>
      </c>
      <c r="F281" s="138"/>
    </row>
    <row r="282" spans="2:6">
      <c r="B282" s="138" t="s">
        <v>80</v>
      </c>
      <c r="C282" s="157"/>
      <c r="D282" s="157"/>
      <c r="E282" s="348" t="e">
        <f t="shared" si="4"/>
        <v>#DIV/0!</v>
      </c>
      <c r="F282" s="138"/>
    </row>
    <row r="283" spans="2:6">
      <c r="B283" s="138" t="s">
        <v>81</v>
      </c>
      <c r="C283" s="157"/>
      <c r="D283" s="157"/>
      <c r="E283" s="348" t="e">
        <f t="shared" si="4"/>
        <v>#DIV/0!</v>
      </c>
      <c r="F283" s="138"/>
    </row>
    <row r="284" spans="2:6">
      <c r="B284" s="138" t="s">
        <v>82</v>
      </c>
      <c r="C284" s="157"/>
      <c r="D284" s="157"/>
      <c r="E284" s="348" t="e">
        <f t="shared" si="4"/>
        <v>#DIV/0!</v>
      </c>
      <c r="F284" s="138"/>
    </row>
    <row r="285" spans="2:6">
      <c r="B285" s="138" t="s">
        <v>89</v>
      </c>
      <c r="C285" s="157"/>
      <c r="D285" s="157"/>
      <c r="E285" s="348" t="e">
        <f t="shared" si="4"/>
        <v>#DIV/0!</v>
      </c>
      <c r="F285" s="138"/>
    </row>
    <row r="286" spans="2:6">
      <c r="B286" s="138" t="s">
        <v>246</v>
      </c>
      <c r="C286" s="157"/>
      <c r="D286" s="157"/>
      <c r="E286" s="348" t="e">
        <f t="shared" si="4"/>
        <v>#DIV/0!</v>
      </c>
      <c r="F286" s="138"/>
    </row>
    <row r="287" spans="2:6">
      <c r="B287" s="138" t="s">
        <v>247</v>
      </c>
      <c r="C287" s="157"/>
      <c r="D287" s="157"/>
      <c r="E287" s="348" t="e">
        <f t="shared" si="4"/>
        <v>#DIV/0!</v>
      </c>
      <c r="F287" s="138"/>
    </row>
    <row r="288" spans="2:6">
      <c r="B288" s="138" t="s">
        <v>248</v>
      </c>
      <c r="C288" s="157"/>
      <c r="D288" s="157"/>
      <c r="E288" s="348" t="e">
        <f t="shared" si="4"/>
        <v>#DIV/0!</v>
      </c>
      <c r="F288" s="138"/>
    </row>
    <row r="289" spans="1:6">
      <c r="A289" s="147">
        <v>3</v>
      </c>
      <c r="B289" s="138" t="s">
        <v>249</v>
      </c>
      <c r="C289" s="157">
        <f>SUM(C290,C292,C294,C296,C306)</f>
        <v>750</v>
      </c>
      <c r="D289" s="157">
        <f>SUM(D290,D292,D294,D296,D306)</f>
        <v>570</v>
      </c>
      <c r="E289" s="348">
        <f t="shared" si="4"/>
        <v>0.76</v>
      </c>
      <c r="F289" s="138"/>
    </row>
    <row r="290" spans="1:6">
      <c r="A290" s="147">
        <v>5</v>
      </c>
      <c r="B290" s="138" t="s">
        <v>250</v>
      </c>
      <c r="C290" s="157">
        <f>C291</f>
        <v>0</v>
      </c>
      <c r="D290" s="157">
        <f>D291</f>
        <v>0</v>
      </c>
      <c r="E290" s="348" t="e">
        <f t="shared" si="4"/>
        <v>#DIV/0!</v>
      </c>
      <c r="F290" s="138"/>
    </row>
    <row r="291" spans="2:6">
      <c r="B291" s="138" t="s">
        <v>251</v>
      </c>
      <c r="C291" s="157"/>
      <c r="D291" s="157"/>
      <c r="E291" s="348" t="e">
        <f t="shared" si="4"/>
        <v>#DIV/0!</v>
      </c>
      <c r="F291" s="138"/>
    </row>
    <row r="292" spans="1:6">
      <c r="A292" s="147">
        <v>5</v>
      </c>
      <c r="B292" s="138" t="s">
        <v>252</v>
      </c>
      <c r="C292" s="157">
        <v>0</v>
      </c>
      <c r="D292" s="157">
        <v>0</v>
      </c>
      <c r="E292" s="348" t="e">
        <f t="shared" si="4"/>
        <v>#DIV/0!</v>
      </c>
      <c r="F292" s="138"/>
    </row>
    <row r="293" spans="2:6">
      <c r="B293" s="138" t="s">
        <v>253</v>
      </c>
      <c r="C293" s="157"/>
      <c r="D293" s="157"/>
      <c r="E293" s="348" t="e">
        <f t="shared" si="4"/>
        <v>#DIV/0!</v>
      </c>
      <c r="F293" s="138"/>
    </row>
    <row r="294" spans="1:6">
      <c r="A294" s="147">
        <v>5</v>
      </c>
      <c r="B294" s="138" t="s">
        <v>254</v>
      </c>
      <c r="C294" s="157">
        <v>0</v>
      </c>
      <c r="D294" s="157">
        <v>0</v>
      </c>
      <c r="E294" s="348" t="e">
        <f t="shared" si="4"/>
        <v>#DIV/0!</v>
      </c>
      <c r="F294" s="138"/>
    </row>
    <row r="295" spans="2:6">
      <c r="B295" s="138" t="s">
        <v>255</v>
      </c>
      <c r="C295" s="157"/>
      <c r="D295" s="157"/>
      <c r="E295" s="348" t="e">
        <f t="shared" si="4"/>
        <v>#DIV/0!</v>
      </c>
      <c r="F295" s="138"/>
    </row>
    <row r="296" spans="1:6">
      <c r="A296" s="147">
        <v>5</v>
      </c>
      <c r="B296" s="138" t="s">
        <v>256</v>
      </c>
      <c r="C296" s="157">
        <v>750</v>
      </c>
      <c r="D296" s="157">
        <v>570</v>
      </c>
      <c r="E296" s="348">
        <f t="shared" si="4"/>
        <v>0.76</v>
      </c>
      <c r="F296" s="138"/>
    </row>
    <row r="297" spans="2:6">
      <c r="B297" s="138" t="s">
        <v>257</v>
      </c>
      <c r="C297" s="157"/>
      <c r="D297" s="157">
        <v>530</v>
      </c>
      <c r="E297" s="348" t="e">
        <f t="shared" si="4"/>
        <v>#DIV/0!</v>
      </c>
      <c r="F297" s="138"/>
    </row>
    <row r="298" spans="2:6">
      <c r="B298" s="138" t="s">
        <v>258</v>
      </c>
      <c r="C298" s="157"/>
      <c r="D298" s="157"/>
      <c r="E298" s="348" t="e">
        <f t="shared" si="4"/>
        <v>#DIV/0!</v>
      </c>
      <c r="F298" s="138"/>
    </row>
    <row r="299" spans="2:6">
      <c r="B299" s="138" t="s">
        <v>259</v>
      </c>
      <c r="C299" s="157">
        <v>709</v>
      </c>
      <c r="D299" s="157"/>
      <c r="E299" s="348">
        <f t="shared" si="4"/>
        <v>0</v>
      </c>
      <c r="F299" s="138"/>
    </row>
    <row r="300" spans="2:6">
      <c r="B300" s="138" t="s">
        <v>260</v>
      </c>
      <c r="C300" s="157"/>
      <c r="D300" s="157"/>
      <c r="E300" s="348" t="e">
        <f t="shared" si="4"/>
        <v>#DIV/0!</v>
      </c>
      <c r="F300" s="138"/>
    </row>
    <row r="301" spans="2:6">
      <c r="B301" s="138" t="s">
        <v>261</v>
      </c>
      <c r="C301" s="157"/>
      <c r="D301" s="157"/>
      <c r="E301" s="348" t="e">
        <f t="shared" si="4"/>
        <v>#DIV/0!</v>
      </c>
      <c r="F301" s="138"/>
    </row>
    <row r="302" spans="2:6">
      <c r="B302" s="138" t="s">
        <v>262</v>
      </c>
      <c r="C302" s="157">
        <v>41</v>
      </c>
      <c r="D302" s="157">
        <v>40</v>
      </c>
      <c r="E302" s="348">
        <f t="shared" si="4"/>
        <v>0.975609756097561</v>
      </c>
      <c r="F302" s="138"/>
    </row>
    <row r="303" spans="2:6">
      <c r="B303" s="138" t="s">
        <v>263</v>
      </c>
      <c r="C303" s="157"/>
      <c r="D303" s="157"/>
      <c r="E303" s="348" t="e">
        <f t="shared" si="4"/>
        <v>#DIV/0!</v>
      </c>
      <c r="F303" s="138"/>
    </row>
    <row r="304" spans="2:6">
      <c r="B304" s="138" t="s">
        <v>264</v>
      </c>
      <c r="C304" s="157"/>
      <c r="D304" s="157"/>
      <c r="E304" s="348" t="e">
        <f t="shared" si="4"/>
        <v>#DIV/0!</v>
      </c>
      <c r="F304" s="138"/>
    </row>
    <row r="305" spans="2:6">
      <c r="B305" s="138" t="s">
        <v>265</v>
      </c>
      <c r="C305" s="157"/>
      <c r="D305" s="157"/>
      <c r="E305" s="348" t="e">
        <f t="shared" si="4"/>
        <v>#DIV/0!</v>
      </c>
      <c r="F305" s="138"/>
    </row>
    <row r="306" spans="1:6">
      <c r="A306" s="147">
        <v>5</v>
      </c>
      <c r="B306" s="138" t="s">
        <v>266</v>
      </c>
      <c r="C306" s="157">
        <f>C307</f>
        <v>0</v>
      </c>
      <c r="D306" s="157">
        <f>D307</f>
        <v>0</v>
      </c>
      <c r="E306" s="348" t="e">
        <f t="shared" si="4"/>
        <v>#DIV/0!</v>
      </c>
      <c r="F306" s="138"/>
    </row>
    <row r="307" spans="2:6">
      <c r="B307" s="138" t="s">
        <v>267</v>
      </c>
      <c r="C307" s="157"/>
      <c r="D307" s="157"/>
      <c r="E307" s="348" t="e">
        <f t="shared" si="4"/>
        <v>#DIV/0!</v>
      </c>
      <c r="F307" s="138"/>
    </row>
    <row r="308" spans="1:6">
      <c r="A308" s="147">
        <v>3</v>
      </c>
      <c r="B308" s="138" t="s">
        <v>268</v>
      </c>
      <c r="C308" s="157">
        <f>SUM(C309,C312,C321,C328,C336,C345,C361,C371,C381,C389,C395)</f>
        <v>10587</v>
      </c>
      <c r="D308" s="157">
        <f>SUM(D309,D312,D321,D328,D336,D345,D361,D371,D381,D389,D395)</f>
        <v>9030</v>
      </c>
      <c r="E308" s="348">
        <f t="shared" si="4"/>
        <v>0.852932842164919</v>
      </c>
      <c r="F308" s="138"/>
    </row>
    <row r="309" spans="1:6">
      <c r="A309" s="147">
        <v>5</v>
      </c>
      <c r="B309" s="138" t="s">
        <v>269</v>
      </c>
      <c r="C309" s="157">
        <f>SUM(C310:C311)</f>
        <v>20</v>
      </c>
      <c r="D309" s="157">
        <f>SUM(D310:D311)</f>
        <v>20</v>
      </c>
      <c r="E309" s="348">
        <f t="shared" si="4"/>
        <v>1</v>
      </c>
      <c r="F309" s="138"/>
    </row>
    <row r="310" spans="2:6">
      <c r="B310" s="138" t="s">
        <v>270</v>
      </c>
      <c r="C310" s="157">
        <v>20</v>
      </c>
      <c r="D310" s="157">
        <v>20</v>
      </c>
      <c r="E310" s="348">
        <f t="shared" si="4"/>
        <v>1</v>
      </c>
      <c r="F310" s="138"/>
    </row>
    <row r="311" spans="2:6">
      <c r="B311" s="138" t="s">
        <v>271</v>
      </c>
      <c r="C311" s="157"/>
      <c r="D311" s="157"/>
      <c r="E311" s="348" t="e">
        <f t="shared" si="4"/>
        <v>#DIV/0!</v>
      </c>
      <c r="F311" s="138"/>
    </row>
    <row r="312" spans="1:6">
      <c r="A312" s="147">
        <v>5</v>
      </c>
      <c r="B312" s="138" t="s">
        <v>272</v>
      </c>
      <c r="C312" s="157">
        <f>SUM(C313:C320)</f>
        <v>7949</v>
      </c>
      <c r="D312" s="157">
        <f>SUM(D313:D320)</f>
        <v>7460</v>
      </c>
      <c r="E312" s="348">
        <f t="shared" si="4"/>
        <v>0.938482828028683</v>
      </c>
      <c r="F312" s="138"/>
    </row>
    <row r="313" spans="2:6">
      <c r="B313" s="138" t="s">
        <v>80</v>
      </c>
      <c r="C313" s="157">
        <v>3342</v>
      </c>
      <c r="D313" s="157">
        <v>3000</v>
      </c>
      <c r="E313" s="348">
        <f t="shared" si="4"/>
        <v>0.897666068222621</v>
      </c>
      <c r="F313" s="138"/>
    </row>
    <row r="314" spans="2:6">
      <c r="B314" s="138" t="s">
        <v>81</v>
      </c>
      <c r="C314" s="157">
        <v>50</v>
      </c>
      <c r="D314" s="157">
        <v>50</v>
      </c>
      <c r="E314" s="348">
        <f t="shared" si="4"/>
        <v>1</v>
      </c>
      <c r="F314" s="138"/>
    </row>
    <row r="315" spans="2:6">
      <c r="B315" s="138" t="s">
        <v>82</v>
      </c>
      <c r="C315" s="157"/>
      <c r="D315" s="157"/>
      <c r="E315" s="348" t="e">
        <f t="shared" si="4"/>
        <v>#DIV/0!</v>
      </c>
      <c r="F315" s="138"/>
    </row>
    <row r="316" spans="2:6">
      <c r="B316" s="138" t="s">
        <v>121</v>
      </c>
      <c r="C316" s="157">
        <v>130</v>
      </c>
      <c r="D316" s="157"/>
      <c r="E316" s="348">
        <f t="shared" si="4"/>
        <v>0</v>
      </c>
      <c r="F316" s="138"/>
    </row>
    <row r="317" spans="2:6">
      <c r="B317" s="138" t="s">
        <v>273</v>
      </c>
      <c r="C317" s="157">
        <v>4316</v>
      </c>
      <c r="D317" s="157">
        <v>4300</v>
      </c>
      <c r="E317" s="348">
        <f t="shared" si="4"/>
        <v>0.996292863762743</v>
      </c>
      <c r="F317" s="138"/>
    </row>
    <row r="318" spans="2:6">
      <c r="B318" s="138" t="s">
        <v>274</v>
      </c>
      <c r="C318" s="157">
        <v>10</v>
      </c>
      <c r="D318" s="157">
        <v>10</v>
      </c>
      <c r="E318" s="348">
        <f t="shared" si="4"/>
        <v>1</v>
      </c>
      <c r="F318" s="138"/>
    </row>
    <row r="319" spans="2:6">
      <c r="B319" s="138" t="s">
        <v>89</v>
      </c>
      <c r="C319" s="157"/>
      <c r="D319" s="157"/>
      <c r="E319" s="348" t="e">
        <f t="shared" si="4"/>
        <v>#DIV/0!</v>
      </c>
      <c r="F319" s="138"/>
    </row>
    <row r="320" spans="2:6">
      <c r="B320" s="138" t="s">
        <v>275</v>
      </c>
      <c r="C320" s="157">
        <v>101</v>
      </c>
      <c r="D320" s="157">
        <v>100</v>
      </c>
      <c r="E320" s="348">
        <f t="shared" si="4"/>
        <v>0.99009900990099</v>
      </c>
      <c r="F320" s="138"/>
    </row>
    <row r="321" spans="1:6">
      <c r="A321" s="147">
        <v>5</v>
      </c>
      <c r="B321" s="138" t="s">
        <v>276</v>
      </c>
      <c r="C321" s="157">
        <f>SUM(C322:C327)</f>
        <v>0</v>
      </c>
      <c r="D321" s="157">
        <f>SUM(D322:D327)</f>
        <v>0</v>
      </c>
      <c r="E321" s="348" t="e">
        <f t="shared" si="4"/>
        <v>#DIV/0!</v>
      </c>
      <c r="F321" s="138"/>
    </row>
    <row r="322" spans="2:6">
      <c r="B322" s="138" t="s">
        <v>80</v>
      </c>
      <c r="C322" s="157"/>
      <c r="D322" s="157"/>
      <c r="E322" s="348" t="e">
        <f t="shared" si="4"/>
        <v>#DIV/0!</v>
      </c>
      <c r="F322" s="138"/>
    </row>
    <row r="323" spans="2:6">
      <c r="B323" s="138" t="s">
        <v>81</v>
      </c>
      <c r="C323" s="157"/>
      <c r="D323" s="157"/>
      <c r="E323" s="348" t="e">
        <f t="shared" si="4"/>
        <v>#DIV/0!</v>
      </c>
      <c r="F323" s="138"/>
    </row>
    <row r="324" spans="2:6">
      <c r="B324" s="138" t="s">
        <v>82</v>
      </c>
      <c r="C324" s="157"/>
      <c r="D324" s="157"/>
      <c r="E324" s="348" t="e">
        <f t="shared" si="4"/>
        <v>#DIV/0!</v>
      </c>
      <c r="F324" s="138"/>
    </row>
    <row r="325" spans="2:6">
      <c r="B325" s="138" t="s">
        <v>277</v>
      </c>
      <c r="C325" s="157"/>
      <c r="D325" s="157"/>
      <c r="E325" s="348" t="e">
        <f t="shared" si="4"/>
        <v>#DIV/0!</v>
      </c>
      <c r="F325" s="138"/>
    </row>
    <row r="326" spans="2:6">
      <c r="B326" s="138" t="s">
        <v>89</v>
      </c>
      <c r="C326" s="157"/>
      <c r="D326" s="157"/>
      <c r="E326" s="348" t="e">
        <f t="shared" ref="E326:E389" si="5">D326/C326</f>
        <v>#DIV/0!</v>
      </c>
      <c r="F326" s="138"/>
    </row>
    <row r="327" spans="2:6">
      <c r="B327" s="138" t="s">
        <v>278</v>
      </c>
      <c r="C327" s="157"/>
      <c r="D327" s="157"/>
      <c r="E327" s="348" t="e">
        <f t="shared" si="5"/>
        <v>#DIV/0!</v>
      </c>
      <c r="F327" s="138"/>
    </row>
    <row r="328" spans="1:6">
      <c r="A328" s="147">
        <v>5</v>
      </c>
      <c r="B328" s="138" t="s">
        <v>279</v>
      </c>
      <c r="C328" s="157">
        <f>SUM(C329:C335)</f>
        <v>154</v>
      </c>
      <c r="D328" s="157">
        <f>SUM(D329:D335)</f>
        <v>90</v>
      </c>
      <c r="E328" s="348">
        <f t="shared" si="5"/>
        <v>0.584415584415584</v>
      </c>
      <c r="F328" s="138"/>
    </row>
    <row r="329" spans="2:6">
      <c r="B329" s="138" t="s">
        <v>80</v>
      </c>
      <c r="C329" s="157">
        <v>154</v>
      </c>
      <c r="D329" s="157">
        <v>90</v>
      </c>
      <c r="E329" s="348">
        <f t="shared" si="5"/>
        <v>0.584415584415584</v>
      </c>
      <c r="F329" s="138"/>
    </row>
    <row r="330" spans="2:6">
      <c r="B330" s="138" t="s">
        <v>81</v>
      </c>
      <c r="C330" s="157"/>
      <c r="D330" s="157"/>
      <c r="E330" s="348" t="e">
        <f t="shared" si="5"/>
        <v>#DIV/0!</v>
      </c>
      <c r="F330" s="138"/>
    </row>
    <row r="331" spans="2:6">
      <c r="B331" s="138" t="s">
        <v>82</v>
      </c>
      <c r="C331" s="157"/>
      <c r="D331" s="157"/>
      <c r="E331" s="348" t="e">
        <f t="shared" si="5"/>
        <v>#DIV/0!</v>
      </c>
      <c r="F331" s="138"/>
    </row>
    <row r="332" spans="2:6">
      <c r="B332" s="138" t="s">
        <v>280</v>
      </c>
      <c r="C332" s="157"/>
      <c r="D332" s="157"/>
      <c r="E332" s="348" t="e">
        <f t="shared" si="5"/>
        <v>#DIV/0!</v>
      </c>
      <c r="F332" s="138"/>
    </row>
    <row r="333" spans="2:6">
      <c r="B333" s="138" t="s">
        <v>281</v>
      </c>
      <c r="C333" s="157"/>
      <c r="D333" s="157"/>
      <c r="E333" s="348" t="e">
        <f t="shared" si="5"/>
        <v>#DIV/0!</v>
      </c>
      <c r="F333" s="138"/>
    </row>
    <row r="334" spans="2:6">
      <c r="B334" s="138" t="s">
        <v>89</v>
      </c>
      <c r="C334" s="157"/>
      <c r="D334" s="157"/>
      <c r="E334" s="348" t="e">
        <f t="shared" si="5"/>
        <v>#DIV/0!</v>
      </c>
      <c r="F334" s="138"/>
    </row>
    <row r="335" spans="2:6">
      <c r="B335" s="138" t="s">
        <v>282</v>
      </c>
      <c r="C335" s="157"/>
      <c r="D335" s="157"/>
      <c r="E335" s="348" t="e">
        <f t="shared" si="5"/>
        <v>#DIV/0!</v>
      </c>
      <c r="F335" s="138"/>
    </row>
    <row r="336" spans="1:6">
      <c r="A336" s="147">
        <v>5</v>
      </c>
      <c r="B336" s="138" t="s">
        <v>283</v>
      </c>
      <c r="C336" s="157">
        <f>SUM(C337:C344)</f>
        <v>1020</v>
      </c>
      <c r="D336" s="157">
        <f>SUM(D337:D344)</f>
        <v>160</v>
      </c>
      <c r="E336" s="348">
        <f t="shared" si="5"/>
        <v>0.156862745098039</v>
      </c>
      <c r="F336" s="138"/>
    </row>
    <row r="337" spans="2:6">
      <c r="B337" s="138" t="s">
        <v>80</v>
      </c>
      <c r="C337" s="157">
        <v>313</v>
      </c>
      <c r="D337" s="157">
        <v>160</v>
      </c>
      <c r="E337" s="348">
        <f t="shared" si="5"/>
        <v>0.511182108626198</v>
      </c>
      <c r="F337" s="138"/>
    </row>
    <row r="338" spans="2:6">
      <c r="B338" s="138" t="s">
        <v>81</v>
      </c>
      <c r="C338" s="157">
        <v>9</v>
      </c>
      <c r="D338" s="157"/>
      <c r="E338" s="348">
        <f t="shared" si="5"/>
        <v>0</v>
      </c>
      <c r="F338" s="138"/>
    </row>
    <row r="339" spans="2:6">
      <c r="B339" s="138" t="s">
        <v>82</v>
      </c>
      <c r="C339" s="157"/>
      <c r="D339" s="157"/>
      <c r="E339" s="348" t="e">
        <f t="shared" si="5"/>
        <v>#DIV/0!</v>
      </c>
      <c r="F339" s="138"/>
    </row>
    <row r="340" spans="2:6">
      <c r="B340" s="138" t="s">
        <v>284</v>
      </c>
      <c r="C340" s="157">
        <v>63</v>
      </c>
      <c r="D340" s="157"/>
      <c r="E340" s="348">
        <f t="shared" si="5"/>
        <v>0</v>
      </c>
      <c r="F340" s="138"/>
    </row>
    <row r="341" spans="2:6">
      <c r="B341" s="138" t="s">
        <v>285</v>
      </c>
      <c r="C341" s="157"/>
      <c r="D341" s="157"/>
      <c r="E341" s="348" t="e">
        <f t="shared" si="5"/>
        <v>#DIV/0!</v>
      </c>
      <c r="F341" s="138"/>
    </row>
    <row r="342" spans="2:6">
      <c r="B342" s="138" t="s">
        <v>286</v>
      </c>
      <c r="C342" s="157">
        <v>635</v>
      </c>
      <c r="D342" s="157"/>
      <c r="E342" s="348">
        <f t="shared" si="5"/>
        <v>0</v>
      </c>
      <c r="F342" s="138"/>
    </row>
    <row r="343" spans="2:6">
      <c r="B343" s="138" t="s">
        <v>89</v>
      </c>
      <c r="C343" s="157"/>
      <c r="D343" s="157"/>
      <c r="E343" s="348" t="e">
        <f t="shared" si="5"/>
        <v>#DIV/0!</v>
      </c>
      <c r="F343" s="138"/>
    </row>
    <row r="344" spans="2:6">
      <c r="B344" s="138" t="s">
        <v>287</v>
      </c>
      <c r="C344" s="157"/>
      <c r="D344" s="157"/>
      <c r="E344" s="348" t="e">
        <f t="shared" si="5"/>
        <v>#DIV/0!</v>
      </c>
      <c r="F344" s="138"/>
    </row>
    <row r="345" spans="1:6">
      <c r="A345" s="147">
        <v>5</v>
      </c>
      <c r="B345" s="138" t="s">
        <v>288</v>
      </c>
      <c r="C345" s="157">
        <f>SUM(C346:C360)</f>
        <v>879</v>
      </c>
      <c r="D345" s="157">
        <f>SUM(D346:D360)</f>
        <v>700</v>
      </c>
      <c r="E345" s="348">
        <f t="shared" si="5"/>
        <v>0.796359499431172</v>
      </c>
      <c r="F345" s="138"/>
    </row>
    <row r="346" spans="2:6">
      <c r="B346" s="138" t="s">
        <v>80</v>
      </c>
      <c r="C346" s="157">
        <v>541</v>
      </c>
      <c r="D346" s="157">
        <v>420</v>
      </c>
      <c r="E346" s="348">
        <f t="shared" si="5"/>
        <v>0.77634011090573</v>
      </c>
      <c r="F346" s="138"/>
    </row>
    <row r="347" spans="2:6">
      <c r="B347" s="138" t="s">
        <v>81</v>
      </c>
      <c r="C347" s="157"/>
      <c r="D347" s="157"/>
      <c r="E347" s="348" t="e">
        <f t="shared" si="5"/>
        <v>#DIV/0!</v>
      </c>
      <c r="F347" s="138"/>
    </row>
    <row r="348" spans="2:6">
      <c r="B348" s="138" t="s">
        <v>82</v>
      </c>
      <c r="C348" s="157"/>
      <c r="D348" s="157"/>
      <c r="E348" s="348" t="e">
        <f t="shared" si="5"/>
        <v>#DIV/0!</v>
      </c>
      <c r="F348" s="138"/>
    </row>
    <row r="349" spans="2:6">
      <c r="B349" s="138" t="s">
        <v>289</v>
      </c>
      <c r="C349" s="157">
        <v>54</v>
      </c>
      <c r="D349" s="157">
        <v>25</v>
      </c>
      <c r="E349" s="348">
        <f t="shared" si="5"/>
        <v>0.462962962962963</v>
      </c>
      <c r="F349" s="138"/>
    </row>
    <row r="350" spans="2:6">
      <c r="B350" s="138" t="s">
        <v>290</v>
      </c>
      <c r="C350" s="157">
        <v>55</v>
      </c>
      <c r="D350" s="157">
        <v>35</v>
      </c>
      <c r="E350" s="348">
        <f t="shared" si="5"/>
        <v>0.636363636363636</v>
      </c>
      <c r="F350" s="138"/>
    </row>
    <row r="351" spans="2:6">
      <c r="B351" s="138" t="s">
        <v>291</v>
      </c>
      <c r="C351" s="157"/>
      <c r="D351" s="157"/>
      <c r="E351" s="348" t="e">
        <f t="shared" si="5"/>
        <v>#DIV/0!</v>
      </c>
      <c r="F351" s="138"/>
    </row>
    <row r="352" spans="2:6">
      <c r="B352" s="138" t="s">
        <v>292</v>
      </c>
      <c r="C352" s="157">
        <v>58</v>
      </c>
      <c r="D352" s="157">
        <v>65</v>
      </c>
      <c r="E352" s="348">
        <f t="shared" si="5"/>
        <v>1.12068965517241</v>
      </c>
      <c r="F352" s="138"/>
    </row>
    <row r="353" spans="2:6">
      <c r="B353" s="138" t="s">
        <v>293</v>
      </c>
      <c r="C353" s="157"/>
      <c r="D353" s="157"/>
      <c r="E353" s="348" t="e">
        <f t="shared" si="5"/>
        <v>#DIV/0!</v>
      </c>
      <c r="F353" s="138"/>
    </row>
    <row r="354" spans="2:6">
      <c r="B354" s="138" t="s">
        <v>294</v>
      </c>
      <c r="C354" s="157"/>
      <c r="D354" s="157"/>
      <c r="E354" s="348" t="e">
        <f t="shared" si="5"/>
        <v>#DIV/0!</v>
      </c>
      <c r="F354" s="138"/>
    </row>
    <row r="355" spans="2:6">
      <c r="B355" s="138" t="s">
        <v>295</v>
      </c>
      <c r="C355" s="157">
        <v>56</v>
      </c>
      <c r="D355" s="157">
        <v>60</v>
      </c>
      <c r="E355" s="348">
        <f t="shared" si="5"/>
        <v>1.07142857142857</v>
      </c>
      <c r="F355" s="138"/>
    </row>
    <row r="356" spans="2:6">
      <c r="B356" s="138" t="s">
        <v>296</v>
      </c>
      <c r="C356" s="157"/>
      <c r="D356" s="157"/>
      <c r="E356" s="348" t="e">
        <f t="shared" si="5"/>
        <v>#DIV/0!</v>
      </c>
      <c r="F356" s="138"/>
    </row>
    <row r="357" spans="2:6">
      <c r="B357" s="138" t="s">
        <v>297</v>
      </c>
      <c r="C357" s="157">
        <v>92</v>
      </c>
      <c r="D357" s="157">
        <v>95</v>
      </c>
      <c r="E357" s="348">
        <f t="shared" si="5"/>
        <v>1.03260869565217</v>
      </c>
      <c r="F357" s="138"/>
    </row>
    <row r="358" spans="2:6">
      <c r="B358" s="138" t="s">
        <v>121</v>
      </c>
      <c r="C358" s="157"/>
      <c r="D358" s="157"/>
      <c r="E358" s="348" t="e">
        <f t="shared" si="5"/>
        <v>#DIV/0!</v>
      </c>
      <c r="F358" s="138"/>
    </row>
    <row r="359" spans="2:6">
      <c r="B359" s="138" t="s">
        <v>89</v>
      </c>
      <c r="C359" s="157"/>
      <c r="D359" s="157"/>
      <c r="E359" s="348" t="e">
        <f t="shared" si="5"/>
        <v>#DIV/0!</v>
      </c>
      <c r="F359" s="138"/>
    </row>
    <row r="360" spans="2:6">
      <c r="B360" s="138" t="s">
        <v>298</v>
      </c>
      <c r="C360" s="157">
        <v>23</v>
      </c>
      <c r="D360" s="157"/>
      <c r="E360" s="348">
        <f t="shared" si="5"/>
        <v>0</v>
      </c>
      <c r="F360" s="138"/>
    </row>
    <row r="361" spans="1:6">
      <c r="A361" s="147">
        <v>5</v>
      </c>
      <c r="B361" s="138" t="s">
        <v>299</v>
      </c>
      <c r="C361" s="157">
        <f>SUM(C362:C370)</f>
        <v>0</v>
      </c>
      <c r="D361" s="157">
        <f>SUM(D362:D370)</f>
        <v>0</v>
      </c>
      <c r="E361" s="348" t="e">
        <f t="shared" si="5"/>
        <v>#DIV/0!</v>
      </c>
      <c r="F361" s="138"/>
    </row>
    <row r="362" spans="2:6">
      <c r="B362" s="138" t="s">
        <v>80</v>
      </c>
      <c r="C362" s="157"/>
      <c r="D362" s="157"/>
      <c r="E362" s="348" t="e">
        <f t="shared" si="5"/>
        <v>#DIV/0!</v>
      </c>
      <c r="F362" s="138"/>
    </row>
    <row r="363" spans="2:6">
      <c r="B363" s="138" t="s">
        <v>81</v>
      </c>
      <c r="C363" s="157"/>
      <c r="D363" s="157"/>
      <c r="E363" s="348" t="e">
        <f t="shared" si="5"/>
        <v>#DIV/0!</v>
      </c>
      <c r="F363" s="138"/>
    </row>
    <row r="364" spans="2:6">
      <c r="B364" s="138" t="s">
        <v>82</v>
      </c>
      <c r="C364" s="157"/>
      <c r="D364" s="157"/>
      <c r="E364" s="348" t="e">
        <f t="shared" si="5"/>
        <v>#DIV/0!</v>
      </c>
      <c r="F364" s="138"/>
    </row>
    <row r="365" spans="2:6">
      <c r="B365" s="138" t="s">
        <v>300</v>
      </c>
      <c r="C365" s="157"/>
      <c r="D365" s="157"/>
      <c r="E365" s="348" t="e">
        <f t="shared" si="5"/>
        <v>#DIV/0!</v>
      </c>
      <c r="F365" s="138"/>
    </row>
    <row r="366" spans="2:6">
      <c r="B366" s="138" t="s">
        <v>301</v>
      </c>
      <c r="C366" s="157"/>
      <c r="D366" s="157"/>
      <c r="E366" s="348" t="e">
        <f t="shared" si="5"/>
        <v>#DIV/0!</v>
      </c>
      <c r="F366" s="138"/>
    </row>
    <row r="367" spans="2:6">
      <c r="B367" s="138" t="s">
        <v>302</v>
      </c>
      <c r="C367" s="157"/>
      <c r="D367" s="157"/>
      <c r="E367" s="348" t="e">
        <f t="shared" si="5"/>
        <v>#DIV/0!</v>
      </c>
      <c r="F367" s="138"/>
    </row>
    <row r="368" spans="2:6">
      <c r="B368" s="138" t="s">
        <v>121</v>
      </c>
      <c r="C368" s="157"/>
      <c r="D368" s="157"/>
      <c r="E368" s="348" t="e">
        <f t="shared" si="5"/>
        <v>#DIV/0!</v>
      </c>
      <c r="F368" s="138"/>
    </row>
    <row r="369" spans="2:6">
      <c r="B369" s="138" t="s">
        <v>89</v>
      </c>
      <c r="C369" s="157"/>
      <c r="D369" s="157"/>
      <c r="E369" s="348" t="e">
        <f t="shared" si="5"/>
        <v>#DIV/0!</v>
      </c>
      <c r="F369" s="138"/>
    </row>
    <row r="370" spans="2:6">
      <c r="B370" s="138" t="s">
        <v>303</v>
      </c>
      <c r="C370" s="157"/>
      <c r="D370" s="157"/>
      <c r="E370" s="348" t="e">
        <f t="shared" si="5"/>
        <v>#DIV/0!</v>
      </c>
      <c r="F370" s="138"/>
    </row>
    <row r="371" spans="1:6">
      <c r="A371" s="147">
        <v>5</v>
      </c>
      <c r="B371" s="138" t="s">
        <v>304</v>
      </c>
      <c r="C371" s="157">
        <f>SUM(C372:C380)</f>
        <v>0</v>
      </c>
      <c r="D371" s="157">
        <f>SUM(D372:D380)</f>
        <v>0</v>
      </c>
      <c r="E371" s="348" t="e">
        <f t="shared" si="5"/>
        <v>#DIV/0!</v>
      </c>
      <c r="F371" s="138"/>
    </row>
    <row r="372" spans="2:6">
      <c r="B372" s="138" t="s">
        <v>80</v>
      </c>
      <c r="C372" s="157"/>
      <c r="D372" s="157"/>
      <c r="E372" s="348" t="e">
        <f t="shared" si="5"/>
        <v>#DIV/0!</v>
      </c>
      <c r="F372" s="138"/>
    </row>
    <row r="373" spans="2:6">
      <c r="B373" s="138" t="s">
        <v>81</v>
      </c>
      <c r="C373" s="157"/>
      <c r="D373" s="157"/>
      <c r="E373" s="348" t="e">
        <f t="shared" si="5"/>
        <v>#DIV/0!</v>
      </c>
      <c r="F373" s="138"/>
    </row>
    <row r="374" spans="2:6">
      <c r="B374" s="138" t="s">
        <v>82</v>
      </c>
      <c r="C374" s="157"/>
      <c r="D374" s="157"/>
      <c r="E374" s="348" t="e">
        <f t="shared" si="5"/>
        <v>#DIV/0!</v>
      </c>
      <c r="F374" s="138"/>
    </row>
    <row r="375" spans="2:6">
      <c r="B375" s="138" t="s">
        <v>305</v>
      </c>
      <c r="C375" s="157"/>
      <c r="D375" s="157"/>
      <c r="E375" s="348" t="e">
        <f t="shared" si="5"/>
        <v>#DIV/0!</v>
      </c>
      <c r="F375" s="138"/>
    </row>
    <row r="376" spans="2:6">
      <c r="B376" s="138" t="s">
        <v>306</v>
      </c>
      <c r="C376" s="157"/>
      <c r="D376" s="157"/>
      <c r="E376" s="348" t="e">
        <f t="shared" si="5"/>
        <v>#DIV/0!</v>
      </c>
      <c r="F376" s="138"/>
    </row>
    <row r="377" spans="2:6">
      <c r="B377" s="138" t="s">
        <v>307</v>
      </c>
      <c r="C377" s="157"/>
      <c r="D377" s="157"/>
      <c r="E377" s="348" t="e">
        <f t="shared" si="5"/>
        <v>#DIV/0!</v>
      </c>
      <c r="F377" s="138"/>
    </row>
    <row r="378" spans="2:6">
      <c r="B378" s="138" t="s">
        <v>121</v>
      </c>
      <c r="C378" s="157"/>
      <c r="D378" s="157"/>
      <c r="E378" s="348" t="e">
        <f t="shared" si="5"/>
        <v>#DIV/0!</v>
      </c>
      <c r="F378" s="138"/>
    </row>
    <row r="379" spans="2:6">
      <c r="B379" s="138" t="s">
        <v>89</v>
      </c>
      <c r="C379" s="157"/>
      <c r="D379" s="157"/>
      <c r="E379" s="348" t="e">
        <f t="shared" si="5"/>
        <v>#DIV/0!</v>
      </c>
      <c r="F379" s="138"/>
    </row>
    <row r="380" spans="2:6">
      <c r="B380" s="138" t="s">
        <v>308</v>
      </c>
      <c r="C380" s="157"/>
      <c r="D380" s="157"/>
      <c r="E380" s="348" t="e">
        <f t="shared" si="5"/>
        <v>#DIV/0!</v>
      </c>
      <c r="F380" s="138"/>
    </row>
    <row r="381" spans="1:6">
      <c r="A381" s="147">
        <v>5</v>
      </c>
      <c r="B381" s="138" t="s">
        <v>309</v>
      </c>
      <c r="C381" s="157">
        <f>SUM(C382:C388)</f>
        <v>0</v>
      </c>
      <c r="D381" s="157">
        <f>SUM(D382:D388)</f>
        <v>0</v>
      </c>
      <c r="E381" s="348" t="e">
        <f t="shared" si="5"/>
        <v>#DIV/0!</v>
      </c>
      <c r="F381" s="138"/>
    </row>
    <row r="382" spans="2:6">
      <c r="B382" s="138" t="s">
        <v>80</v>
      </c>
      <c r="C382" s="157"/>
      <c r="D382" s="157"/>
      <c r="E382" s="348" t="e">
        <f t="shared" si="5"/>
        <v>#DIV/0!</v>
      </c>
      <c r="F382" s="138"/>
    </row>
    <row r="383" spans="2:6">
      <c r="B383" s="138" t="s">
        <v>81</v>
      </c>
      <c r="C383" s="157"/>
      <c r="D383" s="157"/>
      <c r="E383" s="348" t="e">
        <f t="shared" si="5"/>
        <v>#DIV/0!</v>
      </c>
      <c r="F383" s="138"/>
    </row>
    <row r="384" spans="2:6">
      <c r="B384" s="138" t="s">
        <v>82</v>
      </c>
      <c r="C384" s="157"/>
      <c r="D384" s="157"/>
      <c r="E384" s="348" t="e">
        <f t="shared" si="5"/>
        <v>#DIV/0!</v>
      </c>
      <c r="F384" s="138"/>
    </row>
    <row r="385" spans="2:6">
      <c r="B385" s="138" t="s">
        <v>310</v>
      </c>
      <c r="C385" s="157"/>
      <c r="D385" s="157"/>
      <c r="E385" s="348" t="e">
        <f t="shared" si="5"/>
        <v>#DIV/0!</v>
      </c>
      <c r="F385" s="138"/>
    </row>
    <row r="386" spans="2:6">
      <c r="B386" s="138" t="s">
        <v>311</v>
      </c>
      <c r="C386" s="157"/>
      <c r="D386" s="157"/>
      <c r="E386" s="348" t="e">
        <f t="shared" si="5"/>
        <v>#DIV/0!</v>
      </c>
      <c r="F386" s="138"/>
    </row>
    <row r="387" spans="2:6">
      <c r="B387" s="138" t="s">
        <v>89</v>
      </c>
      <c r="C387" s="157"/>
      <c r="D387" s="157"/>
      <c r="E387" s="348" t="e">
        <f t="shared" si="5"/>
        <v>#DIV/0!</v>
      </c>
      <c r="F387" s="138"/>
    </row>
    <row r="388" spans="2:6">
      <c r="B388" s="138" t="s">
        <v>312</v>
      </c>
      <c r="C388" s="157"/>
      <c r="D388" s="157"/>
      <c r="E388" s="348" t="e">
        <f t="shared" si="5"/>
        <v>#DIV/0!</v>
      </c>
      <c r="F388" s="138"/>
    </row>
    <row r="389" spans="1:6">
      <c r="A389" s="147">
        <v>5</v>
      </c>
      <c r="B389" s="138" t="s">
        <v>313</v>
      </c>
      <c r="C389" s="157">
        <f>SUM(C390:C394)</f>
        <v>0</v>
      </c>
      <c r="D389" s="157">
        <f>SUM(D390:D394)</f>
        <v>0</v>
      </c>
      <c r="E389" s="348" t="e">
        <f t="shared" si="5"/>
        <v>#DIV/0!</v>
      </c>
      <c r="F389" s="138"/>
    </row>
    <row r="390" spans="2:6">
      <c r="B390" s="138" t="s">
        <v>80</v>
      </c>
      <c r="C390" s="157"/>
      <c r="D390" s="157"/>
      <c r="E390" s="348" t="e">
        <f t="shared" ref="E390:E453" si="6">D390/C390</f>
        <v>#DIV/0!</v>
      </c>
      <c r="F390" s="138"/>
    </row>
    <row r="391" spans="2:6">
      <c r="B391" s="138" t="s">
        <v>81</v>
      </c>
      <c r="C391" s="157"/>
      <c r="D391" s="157"/>
      <c r="E391" s="348" t="e">
        <f t="shared" si="6"/>
        <v>#DIV/0!</v>
      </c>
      <c r="F391" s="138"/>
    </row>
    <row r="392" spans="2:6">
      <c r="B392" s="138" t="s">
        <v>121</v>
      </c>
      <c r="C392" s="157"/>
      <c r="D392" s="157"/>
      <c r="E392" s="348" t="e">
        <f t="shared" si="6"/>
        <v>#DIV/0!</v>
      </c>
      <c r="F392" s="138"/>
    </row>
    <row r="393" spans="2:6">
      <c r="B393" s="138" t="s">
        <v>314</v>
      </c>
      <c r="C393" s="157"/>
      <c r="D393" s="157"/>
      <c r="E393" s="348" t="e">
        <f t="shared" si="6"/>
        <v>#DIV/0!</v>
      </c>
      <c r="F393" s="138"/>
    </row>
    <row r="394" spans="2:6">
      <c r="B394" s="138" t="s">
        <v>315</v>
      </c>
      <c r="C394" s="157"/>
      <c r="D394" s="157"/>
      <c r="E394" s="348" t="e">
        <f t="shared" si="6"/>
        <v>#DIV/0!</v>
      </c>
      <c r="F394" s="138"/>
    </row>
    <row r="395" spans="1:6">
      <c r="A395" s="147">
        <v>5</v>
      </c>
      <c r="B395" s="138" t="s">
        <v>316</v>
      </c>
      <c r="C395" s="157">
        <f>C396</f>
        <v>565</v>
      </c>
      <c r="D395" s="157">
        <f>D396</f>
        <v>600</v>
      </c>
      <c r="E395" s="348">
        <f t="shared" si="6"/>
        <v>1.06194690265487</v>
      </c>
      <c r="F395" s="138"/>
    </row>
    <row r="396" spans="2:6">
      <c r="B396" s="138" t="s">
        <v>317</v>
      </c>
      <c r="C396" s="157">
        <v>565</v>
      </c>
      <c r="D396" s="157">
        <v>600</v>
      </c>
      <c r="E396" s="348">
        <f t="shared" si="6"/>
        <v>1.06194690265487</v>
      </c>
      <c r="F396" s="138"/>
    </row>
    <row r="397" spans="1:6">
      <c r="A397" s="147">
        <v>3</v>
      </c>
      <c r="B397" s="138" t="s">
        <v>318</v>
      </c>
      <c r="C397" s="157">
        <f>SUM(C398,C403,C412,C419,C425,C429,C433,C437,C443,C450)</f>
        <v>41359</v>
      </c>
      <c r="D397" s="157">
        <f>SUM(D398,D403,D412,D419,D425,D429,D433,D437,D443,D450)</f>
        <v>40880</v>
      </c>
      <c r="E397" s="348">
        <f t="shared" si="6"/>
        <v>0.988418482071617</v>
      </c>
      <c r="F397" s="138"/>
    </row>
    <row r="398" spans="1:6">
      <c r="A398" s="147">
        <v>5</v>
      </c>
      <c r="B398" s="138" t="s">
        <v>319</v>
      </c>
      <c r="C398" s="157">
        <f>SUM(C399:C402)</f>
        <v>1296</v>
      </c>
      <c r="D398" s="157">
        <f>SUM(D399:D402)</f>
        <v>1160</v>
      </c>
      <c r="E398" s="348">
        <f t="shared" si="6"/>
        <v>0.895061728395062</v>
      </c>
      <c r="F398" s="138"/>
    </row>
    <row r="399" spans="2:6">
      <c r="B399" s="138" t="s">
        <v>80</v>
      </c>
      <c r="C399" s="157">
        <v>1114</v>
      </c>
      <c r="D399" s="157">
        <v>990</v>
      </c>
      <c r="E399" s="348">
        <f t="shared" si="6"/>
        <v>0.888689407540395</v>
      </c>
      <c r="F399" s="138"/>
    </row>
    <row r="400" spans="2:6">
      <c r="B400" s="138" t="s">
        <v>81</v>
      </c>
      <c r="C400" s="157"/>
      <c r="D400" s="157"/>
      <c r="E400" s="348" t="e">
        <f t="shared" si="6"/>
        <v>#DIV/0!</v>
      </c>
      <c r="F400" s="138"/>
    </row>
    <row r="401" spans="2:6">
      <c r="B401" s="138" t="s">
        <v>82</v>
      </c>
      <c r="C401" s="157"/>
      <c r="D401" s="157"/>
      <c r="E401" s="348" t="e">
        <f t="shared" si="6"/>
        <v>#DIV/0!</v>
      </c>
      <c r="F401" s="138"/>
    </row>
    <row r="402" spans="2:6">
      <c r="B402" s="138" t="s">
        <v>320</v>
      </c>
      <c r="C402" s="157">
        <v>182</v>
      </c>
      <c r="D402" s="157">
        <v>170</v>
      </c>
      <c r="E402" s="348">
        <f t="shared" si="6"/>
        <v>0.934065934065934</v>
      </c>
      <c r="F402" s="138"/>
    </row>
    <row r="403" spans="1:6">
      <c r="A403" s="147">
        <v>5</v>
      </c>
      <c r="B403" s="138" t="s">
        <v>321</v>
      </c>
      <c r="C403" s="157">
        <f>SUM(C404:C411)</f>
        <v>31574</v>
      </c>
      <c r="D403" s="157">
        <f>SUM(D404:D411)</f>
        <v>31585</v>
      </c>
      <c r="E403" s="348">
        <f t="shared" si="6"/>
        <v>1.00034838791411</v>
      </c>
      <c r="F403" s="138"/>
    </row>
    <row r="404" spans="2:6">
      <c r="B404" s="138" t="s">
        <v>322</v>
      </c>
      <c r="C404" s="157">
        <v>553</v>
      </c>
      <c r="D404" s="157">
        <v>555</v>
      </c>
      <c r="E404" s="348">
        <f t="shared" si="6"/>
        <v>1.00361663652803</v>
      </c>
      <c r="F404" s="138"/>
    </row>
    <row r="405" spans="2:6">
      <c r="B405" s="138" t="s">
        <v>323</v>
      </c>
      <c r="C405" s="157">
        <v>12696</v>
      </c>
      <c r="D405" s="157">
        <v>12700</v>
      </c>
      <c r="E405" s="348">
        <f t="shared" si="6"/>
        <v>1.00031505986137</v>
      </c>
      <c r="F405" s="138"/>
    </row>
    <row r="406" spans="2:6">
      <c r="B406" s="138" t="s">
        <v>324</v>
      </c>
      <c r="C406" s="157">
        <v>10127</v>
      </c>
      <c r="D406" s="157">
        <v>10130</v>
      </c>
      <c r="E406" s="348">
        <f t="shared" si="6"/>
        <v>1.00029623778019</v>
      </c>
      <c r="F406" s="138"/>
    </row>
    <row r="407" spans="2:6">
      <c r="B407" s="138" t="s">
        <v>325</v>
      </c>
      <c r="C407" s="157">
        <v>5895</v>
      </c>
      <c r="D407" s="157">
        <v>5900</v>
      </c>
      <c r="E407" s="348">
        <f t="shared" si="6"/>
        <v>1.0008481764207</v>
      </c>
      <c r="F407" s="138"/>
    </row>
    <row r="408" spans="2:6">
      <c r="B408" s="138" t="s">
        <v>326</v>
      </c>
      <c r="C408" s="157"/>
      <c r="D408" s="157"/>
      <c r="E408" s="348" t="e">
        <f t="shared" si="6"/>
        <v>#DIV/0!</v>
      </c>
      <c r="F408" s="138"/>
    </row>
    <row r="409" spans="2:6">
      <c r="B409" s="138" t="s">
        <v>327</v>
      </c>
      <c r="C409" s="157"/>
      <c r="D409" s="157"/>
      <c r="E409" s="348" t="e">
        <f t="shared" si="6"/>
        <v>#DIV/0!</v>
      </c>
      <c r="F409" s="138"/>
    </row>
    <row r="410" spans="2:6">
      <c r="B410" s="138" t="s">
        <v>328</v>
      </c>
      <c r="C410" s="157"/>
      <c r="D410" s="157"/>
      <c r="E410" s="348" t="e">
        <f t="shared" si="6"/>
        <v>#DIV/0!</v>
      </c>
      <c r="F410" s="138"/>
    </row>
    <row r="411" spans="2:6">
      <c r="B411" s="138" t="s">
        <v>329</v>
      </c>
      <c r="C411" s="157">
        <v>2303</v>
      </c>
      <c r="D411" s="157">
        <v>2300</v>
      </c>
      <c r="E411" s="348">
        <f t="shared" si="6"/>
        <v>0.998697351280938</v>
      </c>
      <c r="F411" s="138"/>
    </row>
    <row r="412" spans="1:6">
      <c r="A412" s="147">
        <v>5</v>
      </c>
      <c r="B412" s="138" t="s">
        <v>330</v>
      </c>
      <c r="C412" s="157">
        <f>SUM(C413:C418)</f>
        <v>2434</v>
      </c>
      <c r="D412" s="157">
        <f>SUM(D413:D418)</f>
        <v>2100</v>
      </c>
      <c r="E412" s="348">
        <f t="shared" si="6"/>
        <v>0.862777321281841</v>
      </c>
      <c r="F412" s="138"/>
    </row>
    <row r="413" spans="2:6">
      <c r="B413" s="138" t="s">
        <v>331</v>
      </c>
      <c r="C413" s="157"/>
      <c r="D413" s="157"/>
      <c r="E413" s="348" t="e">
        <f t="shared" si="6"/>
        <v>#DIV/0!</v>
      </c>
      <c r="F413" s="138"/>
    </row>
    <row r="414" spans="2:6">
      <c r="B414" s="138" t="s">
        <v>332</v>
      </c>
      <c r="C414" s="157">
        <v>335</v>
      </c>
      <c r="D414" s="157"/>
      <c r="E414" s="348">
        <f t="shared" si="6"/>
        <v>0</v>
      </c>
      <c r="F414" s="138"/>
    </row>
    <row r="415" spans="2:6">
      <c r="B415" s="138" t="s">
        <v>333</v>
      </c>
      <c r="C415" s="157"/>
      <c r="D415" s="157"/>
      <c r="E415" s="348" t="e">
        <f t="shared" si="6"/>
        <v>#DIV/0!</v>
      </c>
      <c r="F415" s="138"/>
    </row>
    <row r="416" spans="2:6">
      <c r="B416" s="138" t="s">
        <v>334</v>
      </c>
      <c r="C416" s="157">
        <v>2099</v>
      </c>
      <c r="D416" s="157">
        <v>2100</v>
      </c>
      <c r="E416" s="348">
        <f t="shared" si="6"/>
        <v>1.00047641734159</v>
      </c>
      <c r="F416" s="138"/>
    </row>
    <row r="417" spans="2:6">
      <c r="B417" s="138" t="s">
        <v>335</v>
      </c>
      <c r="C417" s="157"/>
      <c r="D417" s="157"/>
      <c r="E417" s="348" t="e">
        <f t="shared" si="6"/>
        <v>#DIV/0!</v>
      </c>
      <c r="F417" s="138"/>
    </row>
    <row r="418" spans="2:6">
      <c r="B418" s="138" t="s">
        <v>336</v>
      </c>
      <c r="C418" s="157"/>
      <c r="D418" s="157"/>
      <c r="E418" s="348" t="e">
        <f t="shared" si="6"/>
        <v>#DIV/0!</v>
      </c>
      <c r="F418" s="138"/>
    </row>
    <row r="419" spans="1:6">
      <c r="A419" s="147">
        <v>5</v>
      </c>
      <c r="B419" s="138" t="s">
        <v>337</v>
      </c>
      <c r="C419" s="157">
        <f>SUM(C420:C424)</f>
        <v>0</v>
      </c>
      <c r="D419" s="157">
        <f>SUM(D420:D424)</f>
        <v>0</v>
      </c>
      <c r="E419" s="348" t="e">
        <f t="shared" si="6"/>
        <v>#DIV/0!</v>
      </c>
      <c r="F419" s="138"/>
    </row>
    <row r="420" spans="2:6">
      <c r="B420" s="138" t="s">
        <v>338</v>
      </c>
      <c r="C420" s="157"/>
      <c r="D420" s="157"/>
      <c r="E420" s="348" t="e">
        <f t="shared" si="6"/>
        <v>#DIV/0!</v>
      </c>
      <c r="F420" s="138"/>
    </row>
    <row r="421" spans="2:6">
      <c r="B421" s="138" t="s">
        <v>339</v>
      </c>
      <c r="C421" s="157"/>
      <c r="D421" s="157"/>
      <c r="E421" s="348" t="e">
        <f t="shared" si="6"/>
        <v>#DIV/0!</v>
      </c>
      <c r="F421" s="138"/>
    </row>
    <row r="422" spans="2:6">
      <c r="B422" s="138" t="s">
        <v>340</v>
      </c>
      <c r="C422" s="157"/>
      <c r="D422" s="157"/>
      <c r="E422" s="348" t="e">
        <f t="shared" si="6"/>
        <v>#DIV/0!</v>
      </c>
      <c r="F422" s="138"/>
    </row>
    <row r="423" spans="2:6">
      <c r="B423" s="138" t="s">
        <v>341</v>
      </c>
      <c r="C423" s="157"/>
      <c r="D423" s="157"/>
      <c r="E423" s="348" t="e">
        <f t="shared" si="6"/>
        <v>#DIV/0!</v>
      </c>
      <c r="F423" s="138"/>
    </row>
    <row r="424" spans="2:6">
      <c r="B424" s="138" t="s">
        <v>342</v>
      </c>
      <c r="C424" s="157"/>
      <c r="D424" s="157"/>
      <c r="E424" s="348" t="e">
        <f t="shared" si="6"/>
        <v>#DIV/0!</v>
      </c>
      <c r="F424" s="138"/>
    </row>
    <row r="425" spans="1:6">
      <c r="A425" s="147">
        <v>5</v>
      </c>
      <c r="B425" s="138" t="s">
        <v>343</v>
      </c>
      <c r="C425" s="157">
        <f>SUM(C426:C428)</f>
        <v>0</v>
      </c>
      <c r="D425" s="157">
        <f>SUM(D426:D428)</f>
        <v>0</v>
      </c>
      <c r="E425" s="348" t="e">
        <f t="shared" si="6"/>
        <v>#DIV/0!</v>
      </c>
      <c r="F425" s="138"/>
    </row>
    <row r="426" spans="2:6">
      <c r="B426" s="138" t="s">
        <v>344</v>
      </c>
      <c r="C426" s="157"/>
      <c r="D426" s="157"/>
      <c r="E426" s="348" t="e">
        <f t="shared" si="6"/>
        <v>#DIV/0!</v>
      </c>
      <c r="F426" s="138"/>
    </row>
    <row r="427" spans="2:6">
      <c r="B427" s="138" t="s">
        <v>345</v>
      </c>
      <c r="C427" s="157"/>
      <c r="D427" s="157"/>
      <c r="E427" s="348" t="e">
        <f t="shared" si="6"/>
        <v>#DIV/0!</v>
      </c>
      <c r="F427" s="138"/>
    </row>
    <row r="428" spans="2:6">
      <c r="B428" s="138" t="s">
        <v>346</v>
      </c>
      <c r="C428" s="157"/>
      <c r="D428" s="157"/>
      <c r="E428" s="348" t="e">
        <f t="shared" si="6"/>
        <v>#DIV/0!</v>
      </c>
      <c r="F428" s="138"/>
    </row>
    <row r="429" spans="1:6">
      <c r="A429" s="147">
        <v>5</v>
      </c>
      <c r="B429" s="138" t="s">
        <v>347</v>
      </c>
      <c r="C429" s="157">
        <v>0</v>
      </c>
      <c r="D429" s="157">
        <v>0</v>
      </c>
      <c r="E429" s="348" t="e">
        <f t="shared" si="6"/>
        <v>#DIV/0!</v>
      </c>
      <c r="F429" s="138"/>
    </row>
    <row r="430" spans="2:6">
      <c r="B430" s="138" t="s">
        <v>348</v>
      </c>
      <c r="C430" s="157"/>
      <c r="D430" s="157"/>
      <c r="E430" s="348" t="e">
        <f t="shared" si="6"/>
        <v>#DIV/0!</v>
      </c>
      <c r="F430" s="138"/>
    </row>
    <row r="431" spans="2:6">
      <c r="B431" s="138" t="s">
        <v>349</v>
      </c>
      <c r="C431" s="157"/>
      <c r="D431" s="157"/>
      <c r="E431" s="348" t="e">
        <f t="shared" si="6"/>
        <v>#DIV/0!</v>
      </c>
      <c r="F431" s="138"/>
    </row>
    <row r="432" spans="2:6">
      <c r="B432" s="138" t="s">
        <v>350</v>
      </c>
      <c r="C432" s="157"/>
      <c r="D432" s="157"/>
      <c r="E432" s="348" t="e">
        <f t="shared" si="6"/>
        <v>#DIV/0!</v>
      </c>
      <c r="F432" s="138"/>
    </row>
    <row r="433" spans="1:6">
      <c r="A433" s="147">
        <v>5</v>
      </c>
      <c r="B433" s="138" t="s">
        <v>351</v>
      </c>
      <c r="C433" s="157">
        <f>SUM(C434:C436)</f>
        <v>10</v>
      </c>
      <c r="D433" s="157">
        <f>SUM(D434:D436)</f>
        <v>0</v>
      </c>
      <c r="E433" s="348">
        <f t="shared" si="6"/>
        <v>0</v>
      </c>
      <c r="F433" s="138"/>
    </row>
    <row r="434" spans="2:6">
      <c r="B434" s="138" t="s">
        <v>352</v>
      </c>
      <c r="C434" s="157">
        <v>10</v>
      </c>
      <c r="D434" s="157"/>
      <c r="E434" s="348">
        <f t="shared" si="6"/>
        <v>0</v>
      </c>
      <c r="F434" s="138"/>
    </row>
    <row r="435" spans="2:6">
      <c r="B435" s="138" t="s">
        <v>353</v>
      </c>
      <c r="C435" s="157"/>
      <c r="D435" s="157"/>
      <c r="E435" s="348" t="e">
        <f t="shared" si="6"/>
        <v>#DIV/0!</v>
      </c>
      <c r="F435" s="138"/>
    </row>
    <row r="436" spans="2:6">
      <c r="B436" s="138" t="s">
        <v>354</v>
      </c>
      <c r="C436" s="157"/>
      <c r="D436" s="157"/>
      <c r="E436" s="348" t="e">
        <f t="shared" si="6"/>
        <v>#DIV/0!</v>
      </c>
      <c r="F436" s="138"/>
    </row>
    <row r="437" spans="1:6">
      <c r="A437" s="147">
        <v>5</v>
      </c>
      <c r="B437" s="138" t="s">
        <v>355</v>
      </c>
      <c r="C437" s="157">
        <f>SUM(C438:C442)</f>
        <v>412</v>
      </c>
      <c r="D437" s="157">
        <f>SUM(D438:D442)</f>
        <v>400</v>
      </c>
      <c r="E437" s="348">
        <f t="shared" si="6"/>
        <v>0.970873786407767</v>
      </c>
      <c r="F437" s="138"/>
    </row>
    <row r="438" spans="2:6">
      <c r="B438" s="138" t="s">
        <v>356</v>
      </c>
      <c r="C438" s="157"/>
      <c r="D438" s="157"/>
      <c r="E438" s="348" t="e">
        <f t="shared" si="6"/>
        <v>#DIV/0!</v>
      </c>
      <c r="F438" s="138"/>
    </row>
    <row r="439" spans="2:6">
      <c r="B439" s="138" t="s">
        <v>357</v>
      </c>
      <c r="C439" s="157">
        <v>412</v>
      </c>
      <c r="D439" s="157">
        <v>400</v>
      </c>
      <c r="E439" s="348">
        <f t="shared" si="6"/>
        <v>0.970873786407767</v>
      </c>
      <c r="F439" s="138"/>
    </row>
    <row r="440" spans="2:6">
      <c r="B440" s="138" t="s">
        <v>358</v>
      </c>
      <c r="C440" s="157"/>
      <c r="D440" s="157"/>
      <c r="E440" s="348" t="e">
        <f t="shared" si="6"/>
        <v>#DIV/0!</v>
      </c>
      <c r="F440" s="138"/>
    </row>
    <row r="441" spans="2:6">
      <c r="B441" s="138" t="s">
        <v>359</v>
      </c>
      <c r="C441" s="157"/>
      <c r="D441" s="157"/>
      <c r="E441" s="348" t="e">
        <f t="shared" si="6"/>
        <v>#DIV/0!</v>
      </c>
      <c r="F441" s="138"/>
    </row>
    <row r="442" spans="2:6">
      <c r="B442" s="138" t="s">
        <v>360</v>
      </c>
      <c r="C442" s="157"/>
      <c r="D442" s="157"/>
      <c r="E442" s="348" t="e">
        <f t="shared" si="6"/>
        <v>#DIV/0!</v>
      </c>
      <c r="F442" s="138"/>
    </row>
    <row r="443" spans="1:6">
      <c r="A443" s="147">
        <v>5</v>
      </c>
      <c r="B443" s="138" t="s">
        <v>361</v>
      </c>
      <c r="C443" s="157">
        <f>SUM(C444:C449)</f>
        <v>2634</v>
      </c>
      <c r="D443" s="157">
        <f>SUM(D444:D449)</f>
        <v>2635</v>
      </c>
      <c r="E443" s="348">
        <f t="shared" si="6"/>
        <v>1.00037965072134</v>
      </c>
      <c r="F443" s="138"/>
    </row>
    <row r="444" spans="2:6">
      <c r="B444" s="138" t="s">
        <v>362</v>
      </c>
      <c r="C444" s="157"/>
      <c r="D444" s="157"/>
      <c r="E444" s="348" t="e">
        <f t="shared" si="6"/>
        <v>#DIV/0!</v>
      </c>
      <c r="F444" s="138"/>
    </row>
    <row r="445" spans="2:6">
      <c r="B445" s="138" t="s">
        <v>363</v>
      </c>
      <c r="C445" s="157"/>
      <c r="D445" s="157"/>
      <c r="E445" s="348" t="e">
        <f t="shared" si="6"/>
        <v>#DIV/0!</v>
      </c>
      <c r="F445" s="138"/>
    </row>
    <row r="446" spans="2:6">
      <c r="B446" s="138" t="s">
        <v>364</v>
      </c>
      <c r="C446" s="157"/>
      <c r="D446" s="157"/>
      <c r="E446" s="348" t="e">
        <f t="shared" si="6"/>
        <v>#DIV/0!</v>
      </c>
      <c r="F446" s="138"/>
    </row>
    <row r="447" spans="2:6">
      <c r="B447" s="138" t="s">
        <v>365</v>
      </c>
      <c r="C447" s="157"/>
      <c r="D447" s="157"/>
      <c r="E447" s="348" t="e">
        <f t="shared" si="6"/>
        <v>#DIV/0!</v>
      </c>
      <c r="F447" s="138"/>
    </row>
    <row r="448" spans="2:6">
      <c r="B448" s="138" t="s">
        <v>366</v>
      </c>
      <c r="C448" s="157"/>
      <c r="D448" s="157"/>
      <c r="E448" s="348" t="e">
        <f t="shared" si="6"/>
        <v>#DIV/0!</v>
      </c>
      <c r="F448" s="138"/>
    </row>
    <row r="449" spans="2:6">
      <c r="B449" s="138" t="s">
        <v>367</v>
      </c>
      <c r="C449" s="157">
        <v>2634</v>
      </c>
      <c r="D449" s="157">
        <v>2635</v>
      </c>
      <c r="E449" s="348">
        <f t="shared" si="6"/>
        <v>1.00037965072134</v>
      </c>
      <c r="F449" s="138"/>
    </row>
    <row r="450" spans="1:6">
      <c r="A450" s="147">
        <v>5</v>
      </c>
      <c r="B450" s="138" t="s">
        <v>368</v>
      </c>
      <c r="C450" s="157">
        <f>C451</f>
        <v>2999</v>
      </c>
      <c r="D450" s="157">
        <f>D451</f>
        <v>3000</v>
      </c>
      <c r="E450" s="348">
        <f t="shared" si="6"/>
        <v>1.00033344448149</v>
      </c>
      <c r="F450" s="138"/>
    </row>
    <row r="451" spans="2:6">
      <c r="B451" s="138" t="s">
        <v>369</v>
      </c>
      <c r="C451" s="157">
        <v>2999</v>
      </c>
      <c r="D451" s="157">
        <v>3000</v>
      </c>
      <c r="E451" s="348">
        <f t="shared" si="6"/>
        <v>1.00033344448149</v>
      </c>
      <c r="F451" s="138"/>
    </row>
    <row r="452" spans="1:6">
      <c r="A452" s="147">
        <v>3</v>
      </c>
      <c r="B452" s="138" t="s">
        <v>370</v>
      </c>
      <c r="C452" s="157">
        <f>SUM(C453,C458,C467,C473,C479,C484,C489,C496,C500,C503)</f>
        <v>11029</v>
      </c>
      <c r="D452" s="157">
        <f>SUM(D453,D458,D467,D473,D479,D484,D489,D496,D500,D503)</f>
        <v>10645</v>
      </c>
      <c r="E452" s="348">
        <f t="shared" si="6"/>
        <v>0.965182700154139</v>
      </c>
      <c r="F452" s="138"/>
    </row>
    <row r="453" spans="1:6">
      <c r="A453" s="147">
        <v>5</v>
      </c>
      <c r="B453" s="138" t="s">
        <v>371</v>
      </c>
      <c r="C453" s="157">
        <f>SUM(C454:C457)</f>
        <v>6890</v>
      </c>
      <c r="D453" s="157">
        <f>SUM(D454:D457)</f>
        <v>6800</v>
      </c>
      <c r="E453" s="348">
        <f t="shared" si="6"/>
        <v>0.986937590711176</v>
      </c>
      <c r="F453" s="138"/>
    </row>
    <row r="454" spans="2:6">
      <c r="B454" s="138" t="s">
        <v>80</v>
      </c>
      <c r="C454" s="157">
        <v>466</v>
      </c>
      <c r="D454" s="157">
        <v>400</v>
      </c>
      <c r="E454" s="348">
        <f t="shared" ref="E454:E517" si="7">D454/C454</f>
        <v>0.858369098712446</v>
      </c>
      <c r="F454" s="138"/>
    </row>
    <row r="455" spans="2:6">
      <c r="B455" s="138" t="s">
        <v>81</v>
      </c>
      <c r="C455" s="157"/>
      <c r="D455" s="157"/>
      <c r="E455" s="348" t="e">
        <f t="shared" si="7"/>
        <v>#DIV/0!</v>
      </c>
      <c r="F455" s="138"/>
    </row>
    <row r="456" spans="2:6">
      <c r="B456" s="138" t="s">
        <v>82</v>
      </c>
      <c r="C456" s="157"/>
      <c r="D456" s="157"/>
      <c r="E456" s="348" t="e">
        <f t="shared" si="7"/>
        <v>#DIV/0!</v>
      </c>
      <c r="F456" s="138"/>
    </row>
    <row r="457" spans="2:6">
      <c r="B457" s="138" t="s">
        <v>372</v>
      </c>
      <c r="C457" s="157">
        <v>6424</v>
      </c>
      <c r="D457" s="157">
        <v>6400</v>
      </c>
      <c r="E457" s="348">
        <f t="shared" si="7"/>
        <v>0.99626400996264</v>
      </c>
      <c r="F457" s="138"/>
    </row>
    <row r="458" spans="1:6">
      <c r="A458" s="147">
        <v>5</v>
      </c>
      <c r="B458" s="138" t="s">
        <v>373</v>
      </c>
      <c r="C458" s="157">
        <f>SUM(C459:C466)</f>
        <v>0</v>
      </c>
      <c r="D458" s="157">
        <f>SUM(D459:D466)</f>
        <v>0</v>
      </c>
      <c r="E458" s="348" t="e">
        <f t="shared" si="7"/>
        <v>#DIV/0!</v>
      </c>
      <c r="F458" s="138"/>
    </row>
    <row r="459" spans="2:6">
      <c r="B459" s="138" t="s">
        <v>374</v>
      </c>
      <c r="C459" s="157"/>
      <c r="D459" s="157"/>
      <c r="E459" s="348" t="e">
        <f t="shared" si="7"/>
        <v>#DIV/0!</v>
      </c>
      <c r="F459" s="138"/>
    </row>
    <row r="460" spans="2:6">
      <c r="B460" s="138" t="s">
        <v>375</v>
      </c>
      <c r="C460" s="157"/>
      <c r="D460" s="157"/>
      <c r="E460" s="348" t="e">
        <f t="shared" si="7"/>
        <v>#DIV/0!</v>
      </c>
      <c r="F460" s="138"/>
    </row>
    <row r="461" spans="2:6">
      <c r="B461" s="138" t="s">
        <v>376</v>
      </c>
      <c r="C461" s="157"/>
      <c r="D461" s="157"/>
      <c r="E461" s="348" t="e">
        <f t="shared" si="7"/>
        <v>#DIV/0!</v>
      </c>
      <c r="F461" s="138"/>
    </row>
    <row r="462" spans="2:6">
      <c r="B462" s="138" t="s">
        <v>377</v>
      </c>
      <c r="C462" s="157"/>
      <c r="D462" s="157"/>
      <c r="E462" s="348" t="e">
        <f t="shared" si="7"/>
        <v>#DIV/0!</v>
      </c>
      <c r="F462" s="138"/>
    </row>
    <row r="463" spans="2:6">
      <c r="B463" s="138" t="s">
        <v>378</v>
      </c>
      <c r="C463" s="157"/>
      <c r="D463" s="157"/>
      <c r="E463" s="348" t="e">
        <f t="shared" si="7"/>
        <v>#DIV/0!</v>
      </c>
      <c r="F463" s="138"/>
    </row>
    <row r="464" spans="2:6">
      <c r="B464" s="138" t="s">
        <v>379</v>
      </c>
      <c r="C464" s="157"/>
      <c r="D464" s="157"/>
      <c r="E464" s="348" t="e">
        <f t="shared" si="7"/>
        <v>#DIV/0!</v>
      </c>
      <c r="F464" s="138"/>
    </row>
    <row r="465" spans="2:6">
      <c r="B465" s="138" t="s">
        <v>380</v>
      </c>
      <c r="C465" s="157"/>
      <c r="D465" s="157"/>
      <c r="E465" s="348" t="e">
        <f t="shared" si="7"/>
        <v>#DIV/0!</v>
      </c>
      <c r="F465" s="138"/>
    </row>
    <row r="466" spans="2:6">
      <c r="B466" s="138" t="s">
        <v>381</v>
      </c>
      <c r="C466" s="157"/>
      <c r="D466" s="157"/>
      <c r="E466" s="348" t="e">
        <f t="shared" si="7"/>
        <v>#DIV/0!</v>
      </c>
      <c r="F466" s="138"/>
    </row>
    <row r="467" spans="1:6">
      <c r="A467" s="147">
        <v>5</v>
      </c>
      <c r="B467" s="138" t="s">
        <v>382</v>
      </c>
      <c r="C467" s="157">
        <f>SUM(C468:C472)</f>
        <v>0</v>
      </c>
      <c r="D467" s="157">
        <f>SUM(D468:D472)</f>
        <v>0</v>
      </c>
      <c r="E467" s="348" t="e">
        <f t="shared" si="7"/>
        <v>#DIV/0!</v>
      </c>
      <c r="F467" s="138"/>
    </row>
    <row r="468" spans="2:6">
      <c r="B468" s="138" t="s">
        <v>374</v>
      </c>
      <c r="C468" s="157"/>
      <c r="D468" s="157"/>
      <c r="E468" s="348" t="e">
        <f t="shared" si="7"/>
        <v>#DIV/0!</v>
      </c>
      <c r="F468" s="138"/>
    </row>
    <row r="469" spans="2:6">
      <c r="B469" s="138" t="s">
        <v>383</v>
      </c>
      <c r="C469" s="157"/>
      <c r="D469" s="157"/>
      <c r="E469" s="348" t="e">
        <f t="shared" si="7"/>
        <v>#DIV/0!</v>
      </c>
      <c r="F469" s="138"/>
    </row>
    <row r="470" spans="2:6">
      <c r="B470" s="138" t="s">
        <v>384</v>
      </c>
      <c r="C470" s="157"/>
      <c r="D470" s="157"/>
      <c r="E470" s="348" t="e">
        <f t="shared" si="7"/>
        <v>#DIV/0!</v>
      </c>
      <c r="F470" s="138"/>
    </row>
    <row r="471" spans="2:6">
      <c r="B471" s="138" t="s">
        <v>385</v>
      </c>
      <c r="C471" s="157"/>
      <c r="D471" s="157"/>
      <c r="E471" s="348" t="e">
        <f t="shared" si="7"/>
        <v>#DIV/0!</v>
      </c>
      <c r="F471" s="138"/>
    </row>
    <row r="472" spans="2:6">
      <c r="B472" s="138" t="s">
        <v>386</v>
      </c>
      <c r="C472" s="157"/>
      <c r="D472" s="157"/>
      <c r="E472" s="348" t="e">
        <f t="shared" si="7"/>
        <v>#DIV/0!</v>
      </c>
      <c r="F472" s="138"/>
    </row>
    <row r="473" spans="1:6">
      <c r="A473" s="147">
        <v>5</v>
      </c>
      <c r="B473" s="138" t="s">
        <v>387</v>
      </c>
      <c r="C473" s="157">
        <f>SUM(C474:C478)</f>
        <v>795</v>
      </c>
      <c r="D473" s="157">
        <f>SUM(D474:D478)</f>
        <v>800</v>
      </c>
      <c r="E473" s="348">
        <f t="shared" si="7"/>
        <v>1.0062893081761</v>
      </c>
      <c r="F473" s="138"/>
    </row>
    <row r="474" spans="2:6">
      <c r="B474" s="138" t="s">
        <v>374</v>
      </c>
      <c r="C474" s="157"/>
      <c r="D474" s="157"/>
      <c r="E474" s="348" t="e">
        <f t="shared" si="7"/>
        <v>#DIV/0!</v>
      </c>
      <c r="F474" s="138"/>
    </row>
    <row r="475" spans="2:6">
      <c r="B475" s="138" t="s">
        <v>388</v>
      </c>
      <c r="C475" s="157"/>
      <c r="D475" s="157"/>
      <c r="E475" s="348" t="e">
        <f t="shared" si="7"/>
        <v>#DIV/0!</v>
      </c>
      <c r="F475" s="138"/>
    </row>
    <row r="476" spans="2:6">
      <c r="B476" s="138" t="s">
        <v>389</v>
      </c>
      <c r="C476" s="157">
        <v>795</v>
      </c>
      <c r="D476" s="157">
        <v>800</v>
      </c>
      <c r="E476" s="348">
        <f t="shared" si="7"/>
        <v>1.0062893081761</v>
      </c>
      <c r="F476" s="138"/>
    </row>
    <row r="477" spans="2:6">
      <c r="B477" s="138" t="s">
        <v>390</v>
      </c>
      <c r="C477" s="157"/>
      <c r="D477" s="157"/>
      <c r="E477" s="348" t="e">
        <f t="shared" si="7"/>
        <v>#DIV/0!</v>
      </c>
      <c r="F477" s="138"/>
    </row>
    <row r="478" spans="2:6">
      <c r="B478" s="138" t="s">
        <v>391</v>
      </c>
      <c r="C478" s="157"/>
      <c r="D478" s="157"/>
      <c r="E478" s="348" t="e">
        <f t="shared" si="7"/>
        <v>#DIV/0!</v>
      </c>
      <c r="F478" s="138"/>
    </row>
    <row r="479" spans="1:6">
      <c r="A479" s="147">
        <v>5</v>
      </c>
      <c r="B479" s="138" t="s">
        <v>392</v>
      </c>
      <c r="C479" s="157">
        <f>SUM(C480:C483)</f>
        <v>30</v>
      </c>
      <c r="D479" s="157">
        <f>SUM(D480:D483)</f>
        <v>30</v>
      </c>
      <c r="E479" s="348">
        <f t="shared" si="7"/>
        <v>1</v>
      </c>
      <c r="F479" s="138"/>
    </row>
    <row r="480" spans="2:6">
      <c r="B480" s="138" t="s">
        <v>374</v>
      </c>
      <c r="C480" s="157"/>
      <c r="D480" s="157"/>
      <c r="E480" s="348" t="e">
        <f t="shared" si="7"/>
        <v>#DIV/0!</v>
      </c>
      <c r="F480" s="138"/>
    </row>
    <row r="481" spans="2:6">
      <c r="B481" s="138" t="s">
        <v>393</v>
      </c>
      <c r="C481" s="157">
        <v>20</v>
      </c>
      <c r="D481" s="157">
        <v>20</v>
      </c>
      <c r="E481" s="348">
        <f t="shared" si="7"/>
        <v>1</v>
      </c>
      <c r="F481" s="138"/>
    </row>
    <row r="482" spans="2:6">
      <c r="B482" s="138" t="s">
        <v>394</v>
      </c>
      <c r="C482" s="157"/>
      <c r="D482" s="157"/>
      <c r="E482" s="348" t="e">
        <f t="shared" si="7"/>
        <v>#DIV/0!</v>
      </c>
      <c r="F482" s="138"/>
    </row>
    <row r="483" spans="2:6">
      <c r="B483" s="138" t="s">
        <v>395</v>
      </c>
      <c r="C483" s="157">
        <v>10</v>
      </c>
      <c r="D483" s="157">
        <v>10</v>
      </c>
      <c r="E483" s="348">
        <f t="shared" si="7"/>
        <v>1</v>
      </c>
      <c r="F483" s="138"/>
    </row>
    <row r="484" spans="1:6">
      <c r="A484" s="147">
        <v>5</v>
      </c>
      <c r="B484" s="138" t="s">
        <v>396</v>
      </c>
      <c r="C484" s="157">
        <f>SUM(C485:C488)</f>
        <v>0</v>
      </c>
      <c r="D484" s="157">
        <f>SUM(D485:D488)</f>
        <v>0</v>
      </c>
      <c r="E484" s="348" t="e">
        <f t="shared" si="7"/>
        <v>#DIV/0!</v>
      </c>
      <c r="F484" s="138"/>
    </row>
    <row r="485" spans="2:6">
      <c r="B485" s="138" t="s">
        <v>397</v>
      </c>
      <c r="C485" s="157"/>
      <c r="D485" s="157"/>
      <c r="E485" s="348" t="e">
        <f t="shared" si="7"/>
        <v>#DIV/0!</v>
      </c>
      <c r="F485" s="138"/>
    </row>
    <row r="486" spans="2:6">
      <c r="B486" s="138" t="s">
        <v>398</v>
      </c>
      <c r="C486" s="157"/>
      <c r="D486" s="157"/>
      <c r="E486" s="348" t="e">
        <f t="shared" si="7"/>
        <v>#DIV/0!</v>
      </c>
      <c r="F486" s="138"/>
    </row>
    <row r="487" spans="2:6">
      <c r="B487" s="138" t="s">
        <v>399</v>
      </c>
      <c r="C487" s="157"/>
      <c r="D487" s="157"/>
      <c r="E487" s="348" t="e">
        <f t="shared" si="7"/>
        <v>#DIV/0!</v>
      </c>
      <c r="F487" s="138"/>
    </row>
    <row r="488" spans="2:6">
      <c r="B488" s="138" t="s">
        <v>400</v>
      </c>
      <c r="C488" s="157"/>
      <c r="D488" s="157"/>
      <c r="E488" s="348" t="e">
        <f t="shared" si="7"/>
        <v>#DIV/0!</v>
      </c>
      <c r="F488" s="138"/>
    </row>
    <row r="489" spans="1:6">
      <c r="A489" s="147">
        <v>5</v>
      </c>
      <c r="B489" s="138" t="s">
        <v>401</v>
      </c>
      <c r="C489" s="157">
        <f>SUM(C490:C495)</f>
        <v>203</v>
      </c>
      <c r="D489" s="157">
        <f>SUM(D490:D495)</f>
        <v>135</v>
      </c>
      <c r="E489" s="348">
        <f t="shared" si="7"/>
        <v>0.665024630541872</v>
      </c>
      <c r="F489" s="138"/>
    </row>
    <row r="490" spans="2:6">
      <c r="B490" s="138" t="s">
        <v>374</v>
      </c>
      <c r="C490" s="157">
        <v>118</v>
      </c>
      <c r="D490" s="157">
        <v>100</v>
      </c>
      <c r="E490" s="348">
        <f t="shared" si="7"/>
        <v>0.847457627118644</v>
      </c>
      <c r="F490" s="138"/>
    </row>
    <row r="491" spans="2:6">
      <c r="B491" s="138" t="s">
        <v>402</v>
      </c>
      <c r="C491" s="157">
        <v>73</v>
      </c>
      <c r="D491" s="157">
        <v>35</v>
      </c>
      <c r="E491" s="348">
        <f t="shared" si="7"/>
        <v>0.479452054794521</v>
      </c>
      <c r="F491" s="138"/>
    </row>
    <row r="492" spans="2:6">
      <c r="B492" s="138" t="s">
        <v>403</v>
      </c>
      <c r="C492" s="157"/>
      <c r="D492" s="157"/>
      <c r="E492" s="348" t="e">
        <f t="shared" si="7"/>
        <v>#DIV/0!</v>
      </c>
      <c r="F492" s="138"/>
    </row>
    <row r="493" spans="2:6">
      <c r="B493" s="138" t="s">
        <v>404</v>
      </c>
      <c r="C493" s="157"/>
      <c r="D493" s="157"/>
      <c r="E493" s="348" t="e">
        <f t="shared" si="7"/>
        <v>#DIV/0!</v>
      </c>
      <c r="F493" s="138"/>
    </row>
    <row r="494" spans="2:6">
      <c r="B494" s="138" t="s">
        <v>405</v>
      </c>
      <c r="C494" s="157">
        <v>7</v>
      </c>
      <c r="D494" s="157"/>
      <c r="E494" s="348">
        <f t="shared" si="7"/>
        <v>0</v>
      </c>
      <c r="F494" s="138"/>
    </row>
    <row r="495" spans="2:6">
      <c r="B495" s="138" t="s">
        <v>406</v>
      </c>
      <c r="C495" s="157">
        <v>5</v>
      </c>
      <c r="D495" s="157"/>
      <c r="E495" s="348">
        <f t="shared" si="7"/>
        <v>0</v>
      </c>
      <c r="F495" s="138"/>
    </row>
    <row r="496" spans="1:6">
      <c r="A496" s="147">
        <v>5</v>
      </c>
      <c r="B496" s="138" t="s">
        <v>407</v>
      </c>
      <c r="C496" s="157">
        <f>SUM(C497:C499)</f>
        <v>0</v>
      </c>
      <c r="D496" s="157">
        <f>SUM(D497:D499)</f>
        <v>0</v>
      </c>
      <c r="E496" s="348" t="e">
        <f t="shared" si="7"/>
        <v>#DIV/0!</v>
      </c>
      <c r="F496" s="138"/>
    </row>
    <row r="497" spans="2:6">
      <c r="B497" s="138" t="s">
        <v>408</v>
      </c>
      <c r="C497" s="157"/>
      <c r="D497" s="157"/>
      <c r="E497" s="348" t="e">
        <f t="shared" si="7"/>
        <v>#DIV/0!</v>
      </c>
      <c r="F497" s="138"/>
    </row>
    <row r="498" spans="2:6">
      <c r="B498" s="138" t="s">
        <v>409</v>
      </c>
      <c r="C498" s="157"/>
      <c r="D498" s="157"/>
      <c r="E498" s="348" t="e">
        <f t="shared" si="7"/>
        <v>#DIV/0!</v>
      </c>
      <c r="F498" s="138"/>
    </row>
    <row r="499" spans="2:6">
      <c r="B499" s="138" t="s">
        <v>410</v>
      </c>
      <c r="C499" s="157"/>
      <c r="D499" s="157"/>
      <c r="E499" s="348" t="e">
        <f t="shared" si="7"/>
        <v>#DIV/0!</v>
      </c>
      <c r="F499" s="138"/>
    </row>
    <row r="500" spans="1:6">
      <c r="A500" s="147">
        <v>5</v>
      </c>
      <c r="B500" s="138" t="s">
        <v>411</v>
      </c>
      <c r="C500" s="157">
        <f>SUM(C501:C502)</f>
        <v>336</v>
      </c>
      <c r="D500" s="157">
        <f>SUM(D501:D502)</f>
        <v>100</v>
      </c>
      <c r="E500" s="348">
        <f t="shared" si="7"/>
        <v>0.297619047619048</v>
      </c>
      <c r="F500" s="138"/>
    </row>
    <row r="501" spans="2:6">
      <c r="B501" s="138" t="s">
        <v>412</v>
      </c>
      <c r="C501" s="157">
        <v>336</v>
      </c>
      <c r="D501" s="157">
        <v>100</v>
      </c>
      <c r="E501" s="348">
        <f t="shared" si="7"/>
        <v>0.297619047619048</v>
      </c>
      <c r="F501" s="138"/>
    </row>
    <row r="502" spans="2:6">
      <c r="B502" s="138" t="s">
        <v>413</v>
      </c>
      <c r="C502" s="157"/>
      <c r="D502" s="157"/>
      <c r="E502" s="348" t="e">
        <f t="shared" si="7"/>
        <v>#DIV/0!</v>
      </c>
      <c r="F502" s="138"/>
    </row>
    <row r="503" spans="1:6">
      <c r="A503" s="147">
        <v>5</v>
      </c>
      <c r="B503" s="138" t="s">
        <v>414</v>
      </c>
      <c r="C503" s="157">
        <f>SUM(C504:C507)</f>
        <v>2775</v>
      </c>
      <c r="D503" s="157">
        <f>SUM(D504:D507)</f>
        <v>2780</v>
      </c>
      <c r="E503" s="348">
        <f t="shared" si="7"/>
        <v>1.0018018018018</v>
      </c>
      <c r="F503" s="138"/>
    </row>
    <row r="504" spans="2:6">
      <c r="B504" s="138" t="s">
        <v>415</v>
      </c>
      <c r="C504" s="157"/>
      <c r="D504" s="157"/>
      <c r="E504" s="348" t="e">
        <f t="shared" si="7"/>
        <v>#DIV/0!</v>
      </c>
      <c r="F504" s="138"/>
    </row>
    <row r="505" spans="2:6">
      <c r="B505" s="138" t="s">
        <v>416</v>
      </c>
      <c r="C505" s="157"/>
      <c r="D505" s="157"/>
      <c r="E505" s="348" t="e">
        <f t="shared" si="7"/>
        <v>#DIV/0!</v>
      </c>
      <c r="F505" s="138"/>
    </row>
    <row r="506" spans="2:6">
      <c r="B506" s="138" t="s">
        <v>417</v>
      </c>
      <c r="C506" s="157"/>
      <c r="D506" s="157"/>
      <c r="E506" s="348" t="e">
        <f t="shared" si="7"/>
        <v>#DIV/0!</v>
      </c>
      <c r="F506" s="138"/>
    </row>
    <row r="507" spans="2:6">
      <c r="B507" s="138" t="s">
        <v>418</v>
      </c>
      <c r="C507" s="157">
        <v>2775</v>
      </c>
      <c r="D507" s="157">
        <v>2780</v>
      </c>
      <c r="E507" s="348">
        <f t="shared" si="7"/>
        <v>1.0018018018018</v>
      </c>
      <c r="F507" s="138"/>
    </row>
    <row r="508" spans="1:6">
      <c r="A508" s="147">
        <v>3</v>
      </c>
      <c r="B508" s="138" t="s">
        <v>419</v>
      </c>
      <c r="C508" s="157">
        <f>SUM(C509,C525,C533,C544,C553,C560)</f>
        <v>2514</v>
      </c>
      <c r="D508" s="157">
        <f>SUM(D509,D525,D533,D544,D553,D560)</f>
        <v>2054</v>
      </c>
      <c r="E508" s="348">
        <f t="shared" si="7"/>
        <v>0.817024661893397</v>
      </c>
      <c r="F508" s="138"/>
    </row>
    <row r="509" spans="1:6">
      <c r="A509" s="147">
        <v>5</v>
      </c>
      <c r="B509" s="138" t="s">
        <v>420</v>
      </c>
      <c r="C509" s="157">
        <f>SUM(C510:C524)</f>
        <v>1009</v>
      </c>
      <c r="D509" s="157">
        <f>SUM(D510:D524)</f>
        <v>687</v>
      </c>
      <c r="E509" s="348">
        <f t="shared" si="7"/>
        <v>0.680872150644202</v>
      </c>
      <c r="F509" s="138"/>
    </row>
    <row r="510" spans="2:6">
      <c r="B510" s="138" t="s">
        <v>80</v>
      </c>
      <c r="C510" s="157">
        <v>621</v>
      </c>
      <c r="D510" s="157">
        <v>560</v>
      </c>
      <c r="E510" s="348">
        <f t="shared" si="7"/>
        <v>0.901771336553945</v>
      </c>
      <c r="F510" s="138"/>
    </row>
    <row r="511" spans="2:6">
      <c r="B511" s="138" t="s">
        <v>81</v>
      </c>
      <c r="C511" s="157">
        <v>1</v>
      </c>
      <c r="D511" s="157"/>
      <c r="E511" s="348">
        <f t="shared" si="7"/>
        <v>0</v>
      </c>
      <c r="F511" s="138"/>
    </row>
    <row r="512" spans="2:6">
      <c r="B512" s="138" t="s">
        <v>82</v>
      </c>
      <c r="C512" s="157"/>
      <c r="D512" s="157"/>
      <c r="E512" s="348" t="e">
        <f t="shared" si="7"/>
        <v>#DIV/0!</v>
      </c>
      <c r="F512" s="138"/>
    </row>
    <row r="513" spans="2:6">
      <c r="B513" s="138" t="s">
        <v>421</v>
      </c>
      <c r="C513" s="157">
        <v>5</v>
      </c>
      <c r="D513" s="157">
        <v>5</v>
      </c>
      <c r="E513" s="348">
        <f t="shared" si="7"/>
        <v>1</v>
      </c>
      <c r="F513" s="138"/>
    </row>
    <row r="514" spans="2:6">
      <c r="B514" s="138" t="s">
        <v>422</v>
      </c>
      <c r="C514" s="157"/>
      <c r="D514" s="157"/>
      <c r="E514" s="348" t="e">
        <f t="shared" si="7"/>
        <v>#DIV/0!</v>
      </c>
      <c r="F514" s="138"/>
    </row>
    <row r="515" spans="2:6">
      <c r="B515" s="138" t="s">
        <v>423</v>
      </c>
      <c r="C515" s="157"/>
      <c r="D515" s="157"/>
      <c r="E515" s="348" t="e">
        <f t="shared" si="7"/>
        <v>#DIV/0!</v>
      </c>
      <c r="F515" s="138"/>
    </row>
    <row r="516" spans="2:6">
      <c r="B516" s="138" t="s">
        <v>424</v>
      </c>
      <c r="C516" s="157"/>
      <c r="D516" s="157"/>
      <c r="E516" s="348" t="e">
        <f t="shared" si="7"/>
        <v>#DIV/0!</v>
      </c>
      <c r="F516" s="138"/>
    </row>
    <row r="517" spans="2:6">
      <c r="B517" s="138" t="s">
        <v>425</v>
      </c>
      <c r="C517" s="157">
        <v>20</v>
      </c>
      <c r="D517" s="157"/>
      <c r="E517" s="348">
        <f t="shared" si="7"/>
        <v>0</v>
      </c>
      <c r="F517" s="138"/>
    </row>
    <row r="518" spans="2:6">
      <c r="B518" s="138" t="s">
        <v>426</v>
      </c>
      <c r="C518" s="157">
        <v>8</v>
      </c>
      <c r="D518" s="157"/>
      <c r="E518" s="348">
        <f t="shared" ref="E518:E581" si="8">D518/C518</f>
        <v>0</v>
      </c>
      <c r="F518" s="138"/>
    </row>
    <row r="519" spans="2:6">
      <c r="B519" s="138" t="s">
        <v>427</v>
      </c>
      <c r="C519" s="157"/>
      <c r="D519" s="157"/>
      <c r="E519" s="348" t="e">
        <f t="shared" si="8"/>
        <v>#DIV/0!</v>
      </c>
      <c r="F519" s="138"/>
    </row>
    <row r="520" spans="2:6">
      <c r="B520" s="138" t="s">
        <v>428</v>
      </c>
      <c r="C520" s="157">
        <v>2</v>
      </c>
      <c r="D520" s="157">
        <v>2</v>
      </c>
      <c r="E520" s="348">
        <f t="shared" si="8"/>
        <v>1</v>
      </c>
      <c r="F520" s="138"/>
    </row>
    <row r="521" spans="2:6">
      <c r="B521" s="138" t="s">
        <v>429</v>
      </c>
      <c r="C521" s="157">
        <v>24</v>
      </c>
      <c r="D521" s="157">
        <v>20</v>
      </c>
      <c r="E521" s="348">
        <f t="shared" si="8"/>
        <v>0.833333333333333</v>
      </c>
      <c r="F521" s="138"/>
    </row>
    <row r="522" spans="2:6">
      <c r="B522" s="138" t="s">
        <v>430</v>
      </c>
      <c r="C522" s="157"/>
      <c r="D522" s="157"/>
      <c r="E522" s="348" t="e">
        <f t="shared" si="8"/>
        <v>#DIV/0!</v>
      </c>
      <c r="F522" s="138"/>
    </row>
    <row r="523" spans="2:6">
      <c r="B523" s="138" t="s">
        <v>431</v>
      </c>
      <c r="C523" s="157"/>
      <c r="D523" s="157"/>
      <c r="E523" s="348" t="e">
        <f t="shared" si="8"/>
        <v>#DIV/0!</v>
      </c>
      <c r="F523" s="138"/>
    </row>
    <row r="524" spans="2:6">
      <c r="B524" s="138" t="s">
        <v>432</v>
      </c>
      <c r="C524" s="157">
        <v>328</v>
      </c>
      <c r="D524" s="157">
        <v>100</v>
      </c>
      <c r="E524" s="348">
        <f t="shared" si="8"/>
        <v>0.304878048780488</v>
      </c>
      <c r="F524" s="138"/>
    </row>
    <row r="525" spans="1:6">
      <c r="A525" s="147">
        <v>5</v>
      </c>
      <c r="B525" s="138" t="s">
        <v>433</v>
      </c>
      <c r="C525" s="157">
        <f>SUM(C526:C532)</f>
        <v>111</v>
      </c>
      <c r="D525" s="157">
        <f>SUM(D526:D532)</f>
        <v>100</v>
      </c>
      <c r="E525" s="348">
        <f t="shared" si="8"/>
        <v>0.900900900900901</v>
      </c>
      <c r="F525" s="138"/>
    </row>
    <row r="526" spans="2:6">
      <c r="B526" s="138" t="s">
        <v>80</v>
      </c>
      <c r="C526" s="157"/>
      <c r="D526" s="157"/>
      <c r="E526" s="348" t="e">
        <f t="shared" si="8"/>
        <v>#DIV/0!</v>
      </c>
      <c r="F526" s="138"/>
    </row>
    <row r="527" spans="2:6">
      <c r="B527" s="138" t="s">
        <v>81</v>
      </c>
      <c r="C527" s="157"/>
      <c r="D527" s="157"/>
      <c r="E527" s="348" t="e">
        <f t="shared" si="8"/>
        <v>#DIV/0!</v>
      </c>
      <c r="F527" s="138"/>
    </row>
    <row r="528" spans="2:6">
      <c r="B528" s="138" t="s">
        <v>82</v>
      </c>
      <c r="C528" s="157"/>
      <c r="D528" s="157"/>
      <c r="E528" s="348" t="e">
        <f t="shared" si="8"/>
        <v>#DIV/0!</v>
      </c>
      <c r="F528" s="138"/>
    </row>
    <row r="529" spans="2:6">
      <c r="B529" s="138" t="s">
        <v>434</v>
      </c>
      <c r="C529" s="157">
        <v>90</v>
      </c>
      <c r="D529" s="157">
        <v>80</v>
      </c>
      <c r="E529" s="348">
        <f t="shared" si="8"/>
        <v>0.888888888888889</v>
      </c>
      <c r="F529" s="138"/>
    </row>
    <row r="530" spans="2:6">
      <c r="B530" s="138" t="s">
        <v>435</v>
      </c>
      <c r="C530" s="157"/>
      <c r="D530" s="157"/>
      <c r="E530" s="348" t="e">
        <f t="shared" si="8"/>
        <v>#DIV/0!</v>
      </c>
      <c r="F530" s="138"/>
    </row>
    <row r="531" spans="2:6">
      <c r="B531" s="138" t="s">
        <v>436</v>
      </c>
      <c r="C531" s="157"/>
      <c r="D531" s="157"/>
      <c r="E531" s="348" t="e">
        <f t="shared" si="8"/>
        <v>#DIV/0!</v>
      </c>
      <c r="F531" s="138"/>
    </row>
    <row r="532" spans="2:6">
      <c r="B532" s="138" t="s">
        <v>437</v>
      </c>
      <c r="C532" s="157">
        <v>21</v>
      </c>
      <c r="D532" s="157">
        <v>20</v>
      </c>
      <c r="E532" s="348">
        <f t="shared" si="8"/>
        <v>0.952380952380952</v>
      </c>
      <c r="F532" s="138"/>
    </row>
    <row r="533" spans="1:6">
      <c r="A533" s="147">
        <v>5</v>
      </c>
      <c r="B533" s="138" t="s">
        <v>438</v>
      </c>
      <c r="C533" s="157">
        <f>SUM(C534:C543)</f>
        <v>7</v>
      </c>
      <c r="D533" s="157">
        <f>SUM(D534:D543)</f>
        <v>7</v>
      </c>
      <c r="E533" s="348">
        <f t="shared" si="8"/>
        <v>1</v>
      </c>
      <c r="F533" s="138"/>
    </row>
    <row r="534" spans="2:6">
      <c r="B534" s="138" t="s">
        <v>80</v>
      </c>
      <c r="C534" s="157"/>
      <c r="D534" s="157"/>
      <c r="E534" s="348" t="e">
        <f t="shared" si="8"/>
        <v>#DIV/0!</v>
      </c>
      <c r="F534" s="138"/>
    </row>
    <row r="535" spans="2:6">
      <c r="B535" s="138" t="s">
        <v>81</v>
      </c>
      <c r="C535" s="157"/>
      <c r="D535" s="157"/>
      <c r="E535" s="348" t="e">
        <f t="shared" si="8"/>
        <v>#DIV/0!</v>
      </c>
      <c r="F535" s="138"/>
    </row>
    <row r="536" spans="2:6">
      <c r="B536" s="138" t="s">
        <v>82</v>
      </c>
      <c r="C536" s="157"/>
      <c r="D536" s="157"/>
      <c r="E536" s="348" t="e">
        <f t="shared" si="8"/>
        <v>#DIV/0!</v>
      </c>
      <c r="F536" s="138"/>
    </row>
    <row r="537" spans="2:6">
      <c r="B537" s="138" t="s">
        <v>439</v>
      </c>
      <c r="C537" s="157"/>
      <c r="D537" s="157"/>
      <c r="E537" s="348" t="e">
        <f t="shared" si="8"/>
        <v>#DIV/0!</v>
      </c>
      <c r="F537" s="138"/>
    </row>
    <row r="538" spans="2:6">
      <c r="B538" s="138" t="s">
        <v>440</v>
      </c>
      <c r="C538" s="157"/>
      <c r="D538" s="157"/>
      <c r="E538" s="348" t="e">
        <f t="shared" si="8"/>
        <v>#DIV/0!</v>
      </c>
      <c r="F538" s="138"/>
    </row>
    <row r="539" spans="2:6">
      <c r="B539" s="138" t="s">
        <v>441</v>
      </c>
      <c r="C539" s="157"/>
      <c r="D539" s="157"/>
      <c r="E539" s="348" t="e">
        <f t="shared" si="8"/>
        <v>#DIV/0!</v>
      </c>
      <c r="F539" s="138"/>
    </row>
    <row r="540" spans="2:6">
      <c r="B540" s="138" t="s">
        <v>442</v>
      </c>
      <c r="C540" s="157"/>
      <c r="D540" s="157"/>
      <c r="E540" s="348" t="e">
        <f t="shared" si="8"/>
        <v>#DIV/0!</v>
      </c>
      <c r="F540" s="138"/>
    </row>
    <row r="541" spans="2:6">
      <c r="B541" s="138" t="s">
        <v>443</v>
      </c>
      <c r="C541" s="157"/>
      <c r="D541" s="157"/>
      <c r="E541" s="348" t="e">
        <f t="shared" si="8"/>
        <v>#DIV/0!</v>
      </c>
      <c r="F541" s="138"/>
    </row>
    <row r="542" spans="2:6">
      <c r="B542" s="138" t="s">
        <v>444</v>
      </c>
      <c r="C542" s="157"/>
      <c r="D542" s="157"/>
      <c r="E542" s="348" t="e">
        <f t="shared" si="8"/>
        <v>#DIV/0!</v>
      </c>
      <c r="F542" s="138"/>
    </row>
    <row r="543" spans="2:6">
      <c r="B543" s="138" t="s">
        <v>445</v>
      </c>
      <c r="C543" s="157">
        <v>7</v>
      </c>
      <c r="D543" s="157">
        <v>7</v>
      </c>
      <c r="E543" s="348">
        <f t="shared" si="8"/>
        <v>1</v>
      </c>
      <c r="F543" s="138"/>
    </row>
    <row r="544" spans="1:6">
      <c r="A544" s="147">
        <v>5</v>
      </c>
      <c r="B544" s="138" t="s">
        <v>446</v>
      </c>
      <c r="C544" s="157">
        <f>SUM(C545:C552)</f>
        <v>51</v>
      </c>
      <c r="D544" s="157">
        <f>SUM(D545:D552)</f>
        <v>50</v>
      </c>
      <c r="E544" s="348">
        <f t="shared" si="8"/>
        <v>0.980392156862745</v>
      </c>
      <c r="F544" s="138"/>
    </row>
    <row r="545" spans="2:6">
      <c r="B545" s="138" t="s">
        <v>80</v>
      </c>
      <c r="C545" s="157"/>
      <c r="D545" s="157"/>
      <c r="E545" s="348" t="e">
        <f t="shared" si="8"/>
        <v>#DIV/0!</v>
      </c>
      <c r="F545" s="138"/>
    </row>
    <row r="546" spans="2:6">
      <c r="B546" s="138" t="s">
        <v>81</v>
      </c>
      <c r="C546" s="157"/>
      <c r="D546" s="157"/>
      <c r="E546" s="348" t="e">
        <f t="shared" si="8"/>
        <v>#DIV/0!</v>
      </c>
      <c r="F546" s="138"/>
    </row>
    <row r="547" spans="2:6">
      <c r="B547" s="138" t="s">
        <v>82</v>
      </c>
      <c r="C547" s="157"/>
      <c r="D547" s="157"/>
      <c r="E547" s="348" t="e">
        <f t="shared" si="8"/>
        <v>#DIV/0!</v>
      </c>
      <c r="F547" s="138"/>
    </row>
    <row r="548" spans="2:6">
      <c r="B548" s="138" t="s">
        <v>447</v>
      </c>
      <c r="C548" s="157"/>
      <c r="D548" s="157"/>
      <c r="E548" s="348" t="e">
        <f t="shared" si="8"/>
        <v>#DIV/0!</v>
      </c>
      <c r="F548" s="138"/>
    </row>
    <row r="549" spans="2:6">
      <c r="B549" s="138" t="s">
        <v>448</v>
      </c>
      <c r="C549" s="157"/>
      <c r="D549" s="157"/>
      <c r="E549" s="348" t="e">
        <f t="shared" si="8"/>
        <v>#DIV/0!</v>
      </c>
      <c r="F549" s="138"/>
    </row>
    <row r="550" spans="2:6">
      <c r="B550" s="138" t="s">
        <v>449</v>
      </c>
      <c r="C550" s="157"/>
      <c r="D550" s="157"/>
      <c r="E550" s="348" t="e">
        <f t="shared" si="8"/>
        <v>#DIV/0!</v>
      </c>
      <c r="F550" s="138"/>
    </row>
    <row r="551" spans="2:6">
      <c r="B551" s="138" t="s">
        <v>450</v>
      </c>
      <c r="C551" s="157">
        <v>51</v>
      </c>
      <c r="D551" s="157">
        <v>50</v>
      </c>
      <c r="E551" s="348">
        <f t="shared" si="8"/>
        <v>0.980392156862745</v>
      </c>
      <c r="F551" s="138"/>
    </row>
    <row r="552" spans="2:6">
      <c r="B552" s="138" t="s">
        <v>451</v>
      </c>
      <c r="C552" s="157"/>
      <c r="D552" s="157"/>
      <c r="E552" s="348" t="e">
        <f t="shared" si="8"/>
        <v>#DIV/0!</v>
      </c>
      <c r="F552" s="138"/>
    </row>
    <row r="553" spans="1:6">
      <c r="A553" s="147">
        <v>5</v>
      </c>
      <c r="B553" s="138" t="s">
        <v>452</v>
      </c>
      <c r="C553" s="157">
        <f>SUM(C554:C559)</f>
        <v>921</v>
      </c>
      <c r="D553" s="157">
        <f>SUM(D554:D559)</f>
        <v>810</v>
      </c>
      <c r="E553" s="348">
        <f t="shared" si="8"/>
        <v>0.879478827361563</v>
      </c>
      <c r="F553" s="138"/>
    </row>
    <row r="554" spans="2:6">
      <c r="B554" s="138" t="s">
        <v>80</v>
      </c>
      <c r="C554" s="157">
        <v>734</v>
      </c>
      <c r="D554" s="157">
        <v>630</v>
      </c>
      <c r="E554" s="348">
        <f t="shared" si="8"/>
        <v>0.858310626702997</v>
      </c>
      <c r="F554" s="138"/>
    </row>
    <row r="555" spans="2:6">
      <c r="B555" s="138" t="s">
        <v>81</v>
      </c>
      <c r="C555" s="157"/>
      <c r="D555" s="157"/>
      <c r="E555" s="348" t="e">
        <f t="shared" si="8"/>
        <v>#DIV/0!</v>
      </c>
      <c r="F555" s="138"/>
    </row>
    <row r="556" spans="2:6">
      <c r="B556" s="138" t="s">
        <v>82</v>
      </c>
      <c r="C556" s="157"/>
      <c r="D556" s="157"/>
      <c r="E556" s="348" t="e">
        <f t="shared" si="8"/>
        <v>#DIV/0!</v>
      </c>
      <c r="F556" s="138"/>
    </row>
    <row r="557" spans="2:6">
      <c r="B557" s="138" t="s">
        <v>453</v>
      </c>
      <c r="C557" s="157"/>
      <c r="D557" s="157"/>
      <c r="E557" s="348" t="e">
        <f t="shared" si="8"/>
        <v>#DIV/0!</v>
      </c>
      <c r="F557" s="138"/>
    </row>
    <row r="558" spans="2:6">
      <c r="B558" s="138" t="s">
        <v>454</v>
      </c>
      <c r="C558" s="157">
        <v>91</v>
      </c>
      <c r="D558" s="157">
        <v>90</v>
      </c>
      <c r="E558" s="348">
        <f t="shared" si="8"/>
        <v>0.989010989010989</v>
      </c>
      <c r="F558" s="138"/>
    </row>
    <row r="559" spans="2:6">
      <c r="B559" s="138" t="s">
        <v>455</v>
      </c>
      <c r="C559" s="157">
        <v>96</v>
      </c>
      <c r="D559" s="157">
        <v>90</v>
      </c>
      <c r="E559" s="348">
        <f t="shared" si="8"/>
        <v>0.9375</v>
      </c>
      <c r="F559" s="138"/>
    </row>
    <row r="560" spans="1:6">
      <c r="A560" s="147">
        <v>5</v>
      </c>
      <c r="B560" s="138" t="s">
        <v>456</v>
      </c>
      <c r="C560" s="157">
        <f>SUM(C561:C563)</f>
        <v>415</v>
      </c>
      <c r="D560" s="157">
        <f>SUM(D561:D563)</f>
        <v>400</v>
      </c>
      <c r="E560" s="348">
        <f t="shared" si="8"/>
        <v>0.963855421686747</v>
      </c>
      <c r="F560" s="138"/>
    </row>
    <row r="561" spans="2:6">
      <c r="B561" s="138" t="s">
        <v>457</v>
      </c>
      <c r="C561" s="157"/>
      <c r="D561" s="157"/>
      <c r="E561" s="348" t="e">
        <f t="shared" si="8"/>
        <v>#DIV/0!</v>
      </c>
      <c r="F561" s="138"/>
    </row>
    <row r="562" spans="2:6">
      <c r="B562" s="138" t="s">
        <v>458</v>
      </c>
      <c r="C562" s="157"/>
      <c r="D562" s="157"/>
      <c r="E562" s="348" t="e">
        <f t="shared" si="8"/>
        <v>#DIV/0!</v>
      </c>
      <c r="F562" s="138"/>
    </row>
    <row r="563" spans="2:6">
      <c r="B563" s="138" t="s">
        <v>459</v>
      </c>
      <c r="C563" s="157">
        <v>415</v>
      </c>
      <c r="D563" s="157">
        <v>400</v>
      </c>
      <c r="E563" s="348">
        <f t="shared" si="8"/>
        <v>0.963855421686747</v>
      </c>
      <c r="F563" s="138"/>
    </row>
    <row r="564" spans="1:6">
      <c r="A564" s="147">
        <v>3</v>
      </c>
      <c r="B564" s="138" t="s">
        <v>460</v>
      </c>
      <c r="C564" s="157">
        <f>SUM(C565,C579,C587,C589,C598,C602,C612,C620,C627,C634,C643,C648,C651,C654,C657,C660,C663,C667,C672,C680)</f>
        <v>48596</v>
      </c>
      <c r="D564" s="157">
        <f>SUM(D565,D579,D587,D589,D598,D602,D612,D620,D627,D634,D643,D648,D651,D654,D657,D660,D663,D667,D672,D680)</f>
        <v>42940</v>
      </c>
      <c r="E564" s="348">
        <f t="shared" si="8"/>
        <v>0.883611819902873</v>
      </c>
      <c r="F564" s="138"/>
    </row>
    <row r="565" spans="1:6">
      <c r="A565" s="147">
        <v>5</v>
      </c>
      <c r="B565" s="138" t="s">
        <v>461</v>
      </c>
      <c r="C565" s="157">
        <f>SUM(C566:C578)</f>
        <v>374</v>
      </c>
      <c r="D565" s="157">
        <f>SUM(D566:D578)</f>
        <v>350</v>
      </c>
      <c r="E565" s="348">
        <f t="shared" si="8"/>
        <v>0.935828877005348</v>
      </c>
      <c r="F565" s="138"/>
    </row>
    <row r="566" spans="2:6">
      <c r="B566" s="138" t="s">
        <v>80</v>
      </c>
      <c r="C566" s="157">
        <v>359</v>
      </c>
      <c r="D566" s="157">
        <v>350</v>
      </c>
      <c r="E566" s="348">
        <f t="shared" si="8"/>
        <v>0.974930362116992</v>
      </c>
      <c r="F566" s="138"/>
    </row>
    <row r="567" spans="2:6">
      <c r="B567" s="138" t="s">
        <v>81</v>
      </c>
      <c r="C567" s="157"/>
      <c r="D567" s="157"/>
      <c r="E567" s="348" t="e">
        <f t="shared" si="8"/>
        <v>#DIV/0!</v>
      </c>
      <c r="F567" s="138"/>
    </row>
    <row r="568" spans="2:6">
      <c r="B568" s="138" t="s">
        <v>82</v>
      </c>
      <c r="C568" s="157"/>
      <c r="D568" s="157"/>
      <c r="E568" s="348" t="e">
        <f t="shared" si="8"/>
        <v>#DIV/0!</v>
      </c>
      <c r="F568" s="138"/>
    </row>
    <row r="569" spans="2:6">
      <c r="B569" s="138" t="s">
        <v>462</v>
      </c>
      <c r="C569" s="157"/>
      <c r="D569" s="157"/>
      <c r="E569" s="348" t="e">
        <f t="shared" si="8"/>
        <v>#DIV/0!</v>
      </c>
      <c r="F569" s="138"/>
    </row>
    <row r="570" spans="2:6">
      <c r="B570" s="138" t="s">
        <v>463</v>
      </c>
      <c r="C570" s="157"/>
      <c r="D570" s="157"/>
      <c r="E570" s="348" t="e">
        <f t="shared" si="8"/>
        <v>#DIV/0!</v>
      </c>
      <c r="F570" s="138"/>
    </row>
    <row r="571" spans="2:6">
      <c r="B571" s="138" t="s">
        <v>464</v>
      </c>
      <c r="C571" s="157"/>
      <c r="D571" s="157"/>
      <c r="E571" s="348" t="e">
        <f t="shared" si="8"/>
        <v>#DIV/0!</v>
      </c>
      <c r="F571" s="138"/>
    </row>
    <row r="572" spans="2:6">
      <c r="B572" s="138" t="s">
        <v>465</v>
      </c>
      <c r="C572" s="157"/>
      <c r="D572" s="157"/>
      <c r="E572" s="348" t="e">
        <f t="shared" si="8"/>
        <v>#DIV/0!</v>
      </c>
      <c r="F572" s="138"/>
    </row>
    <row r="573" spans="2:6">
      <c r="B573" s="138" t="s">
        <v>121</v>
      </c>
      <c r="C573" s="157"/>
      <c r="D573" s="157"/>
      <c r="E573" s="348" t="e">
        <f t="shared" si="8"/>
        <v>#DIV/0!</v>
      </c>
      <c r="F573" s="138"/>
    </row>
    <row r="574" spans="2:6">
      <c r="B574" s="138" t="s">
        <v>466</v>
      </c>
      <c r="C574" s="157"/>
      <c r="D574" s="157"/>
      <c r="E574" s="348" t="e">
        <f t="shared" si="8"/>
        <v>#DIV/0!</v>
      </c>
      <c r="F574" s="138"/>
    </row>
    <row r="575" spans="2:6">
      <c r="B575" s="138" t="s">
        <v>467</v>
      </c>
      <c r="C575" s="157"/>
      <c r="D575" s="157"/>
      <c r="E575" s="348" t="e">
        <f t="shared" si="8"/>
        <v>#DIV/0!</v>
      </c>
      <c r="F575" s="349"/>
    </row>
    <row r="576" spans="2:6">
      <c r="B576" s="138" t="s">
        <v>468</v>
      </c>
      <c r="C576" s="157"/>
      <c r="D576" s="157"/>
      <c r="E576" s="348" t="e">
        <f t="shared" si="8"/>
        <v>#DIV/0!</v>
      </c>
      <c r="F576" s="349"/>
    </row>
    <row r="577" spans="2:6">
      <c r="B577" s="138" t="s">
        <v>469</v>
      </c>
      <c r="C577" s="157"/>
      <c r="D577" s="157"/>
      <c r="E577" s="348" t="e">
        <f t="shared" si="8"/>
        <v>#DIV/0!</v>
      </c>
      <c r="F577" s="138"/>
    </row>
    <row r="578" spans="2:6">
      <c r="B578" s="138" t="s">
        <v>470</v>
      </c>
      <c r="C578" s="157">
        <v>15</v>
      </c>
      <c r="D578" s="157"/>
      <c r="E578" s="348">
        <f t="shared" si="8"/>
        <v>0</v>
      </c>
      <c r="F578" s="138"/>
    </row>
    <row r="579" spans="1:6">
      <c r="A579" s="147">
        <v>5</v>
      </c>
      <c r="B579" s="138" t="s">
        <v>471</v>
      </c>
      <c r="C579" s="157">
        <f>SUM(C580:C586)</f>
        <v>738</v>
      </c>
      <c r="D579" s="157">
        <f>SUM(D580:D586)</f>
        <v>660</v>
      </c>
      <c r="E579" s="348">
        <f t="shared" si="8"/>
        <v>0.894308943089431</v>
      </c>
      <c r="F579" s="138"/>
    </row>
    <row r="580" spans="2:6">
      <c r="B580" s="138" t="s">
        <v>80</v>
      </c>
      <c r="C580" s="157">
        <v>550</v>
      </c>
      <c r="D580" s="157">
        <v>520</v>
      </c>
      <c r="E580" s="348">
        <f t="shared" si="8"/>
        <v>0.945454545454545</v>
      </c>
      <c r="F580" s="138"/>
    </row>
    <row r="581" spans="2:6">
      <c r="B581" s="138" t="s">
        <v>81</v>
      </c>
      <c r="C581" s="157">
        <v>40</v>
      </c>
      <c r="D581" s="157">
        <v>30</v>
      </c>
      <c r="E581" s="348">
        <f t="shared" si="8"/>
        <v>0.75</v>
      </c>
      <c r="F581" s="138"/>
    </row>
    <row r="582" spans="2:6">
      <c r="B582" s="138" t="s">
        <v>82</v>
      </c>
      <c r="C582" s="157"/>
      <c r="D582" s="157"/>
      <c r="E582" s="348" t="e">
        <f t="shared" ref="E582:E645" si="9">D582/C582</f>
        <v>#DIV/0!</v>
      </c>
      <c r="F582" s="349"/>
    </row>
    <row r="583" spans="2:6">
      <c r="B583" s="138" t="s">
        <v>472</v>
      </c>
      <c r="C583" s="157"/>
      <c r="D583" s="157"/>
      <c r="E583" s="348" t="e">
        <f t="shared" si="9"/>
        <v>#DIV/0!</v>
      </c>
      <c r="F583" s="349"/>
    </row>
    <row r="584" spans="2:6">
      <c r="B584" s="138" t="s">
        <v>473</v>
      </c>
      <c r="C584" s="157">
        <v>12</v>
      </c>
      <c r="D584" s="157"/>
      <c r="E584" s="348">
        <f t="shared" si="9"/>
        <v>0</v>
      </c>
      <c r="F584" s="349"/>
    </row>
    <row r="585" spans="2:6">
      <c r="B585" s="138" t="s">
        <v>474</v>
      </c>
      <c r="C585" s="157">
        <v>10</v>
      </c>
      <c r="D585" s="157">
        <v>10</v>
      </c>
      <c r="E585" s="348">
        <f t="shared" si="9"/>
        <v>1</v>
      </c>
      <c r="F585" s="138"/>
    </row>
    <row r="586" spans="2:6">
      <c r="B586" s="138" t="s">
        <v>475</v>
      </c>
      <c r="C586" s="157">
        <v>126</v>
      </c>
      <c r="D586" s="157">
        <v>100</v>
      </c>
      <c r="E586" s="348">
        <f t="shared" si="9"/>
        <v>0.793650793650794</v>
      </c>
      <c r="F586" s="138"/>
    </row>
    <row r="587" spans="1:6">
      <c r="A587" s="147">
        <v>5</v>
      </c>
      <c r="B587" s="138" t="s">
        <v>476</v>
      </c>
      <c r="C587" s="157">
        <v>0</v>
      </c>
      <c r="D587" s="157">
        <v>0</v>
      </c>
      <c r="E587" s="348" t="e">
        <f t="shared" si="9"/>
        <v>#DIV/0!</v>
      </c>
      <c r="F587" s="138"/>
    </row>
    <row r="588" spans="2:6">
      <c r="B588" s="138" t="s">
        <v>477</v>
      </c>
      <c r="C588" s="157"/>
      <c r="D588" s="157"/>
      <c r="E588" s="348" t="e">
        <f t="shared" si="9"/>
        <v>#DIV/0!</v>
      </c>
      <c r="F588" s="138"/>
    </row>
    <row r="589" spans="1:6">
      <c r="A589" s="147">
        <v>5</v>
      </c>
      <c r="B589" s="138" t="s">
        <v>478</v>
      </c>
      <c r="C589" s="157">
        <f>SUM(C590:C597)</f>
        <v>13173</v>
      </c>
      <c r="D589" s="157">
        <f>SUM(D590:D597)</f>
        <v>8200</v>
      </c>
      <c r="E589" s="348">
        <f t="shared" si="9"/>
        <v>0.622485386775981</v>
      </c>
      <c r="F589" s="138"/>
    </row>
    <row r="590" spans="2:6">
      <c r="B590" s="138" t="s">
        <v>479</v>
      </c>
      <c r="C590" s="157"/>
      <c r="D590" s="157"/>
      <c r="E590" s="348" t="e">
        <f t="shared" si="9"/>
        <v>#DIV/0!</v>
      </c>
      <c r="F590" s="138"/>
    </row>
    <row r="591" spans="2:6">
      <c r="B591" s="138" t="s">
        <v>480</v>
      </c>
      <c r="C591" s="157"/>
      <c r="D591" s="157"/>
      <c r="E591" s="348" t="e">
        <f t="shared" si="9"/>
        <v>#DIV/0!</v>
      </c>
      <c r="F591" s="138"/>
    </row>
    <row r="592" spans="2:6">
      <c r="B592" s="138" t="s">
        <v>481</v>
      </c>
      <c r="C592" s="157"/>
      <c r="D592" s="157"/>
      <c r="E592" s="348" t="e">
        <f t="shared" si="9"/>
        <v>#DIV/0!</v>
      </c>
      <c r="F592" s="138"/>
    </row>
    <row r="593" spans="2:6">
      <c r="B593" s="138" t="s">
        <v>482</v>
      </c>
      <c r="C593" s="157"/>
      <c r="D593" s="157"/>
      <c r="E593" s="348" t="e">
        <f t="shared" si="9"/>
        <v>#DIV/0!</v>
      </c>
      <c r="F593" s="138"/>
    </row>
    <row r="594" spans="2:6">
      <c r="B594" s="138" t="s">
        <v>483</v>
      </c>
      <c r="C594" s="157">
        <v>306</v>
      </c>
      <c r="D594" s="157">
        <v>300</v>
      </c>
      <c r="E594" s="348">
        <f t="shared" si="9"/>
        <v>0.980392156862745</v>
      </c>
      <c r="F594" s="138"/>
    </row>
    <row r="595" spans="2:6">
      <c r="B595" s="138" t="s">
        <v>484</v>
      </c>
      <c r="C595" s="157">
        <v>1500</v>
      </c>
      <c r="D595" s="157">
        <v>1500</v>
      </c>
      <c r="E595" s="348">
        <f t="shared" si="9"/>
        <v>1</v>
      </c>
      <c r="F595" s="138"/>
    </row>
    <row r="596" spans="2:6">
      <c r="B596" s="138" t="s">
        <v>485</v>
      </c>
      <c r="C596" s="157">
        <v>9967</v>
      </c>
      <c r="D596" s="157">
        <v>5000</v>
      </c>
      <c r="E596" s="348">
        <f t="shared" si="9"/>
        <v>0.501655463027992</v>
      </c>
      <c r="F596" s="138"/>
    </row>
    <row r="597" spans="2:6">
      <c r="B597" s="138" t="s">
        <v>486</v>
      </c>
      <c r="C597" s="157">
        <v>1400</v>
      </c>
      <c r="D597" s="157">
        <v>1400</v>
      </c>
      <c r="E597" s="348">
        <f t="shared" si="9"/>
        <v>1</v>
      </c>
      <c r="F597" s="138"/>
    </row>
    <row r="598" spans="1:6">
      <c r="A598" s="147">
        <v>5</v>
      </c>
      <c r="B598" s="138" t="s">
        <v>487</v>
      </c>
      <c r="C598" s="157">
        <f>SUM(C599:C601)</f>
        <v>1230</v>
      </c>
      <c r="D598" s="157">
        <f>SUM(D599:D601)</f>
        <v>1230</v>
      </c>
      <c r="E598" s="348">
        <f t="shared" si="9"/>
        <v>1</v>
      </c>
      <c r="F598" s="138"/>
    </row>
    <row r="599" spans="2:6">
      <c r="B599" s="138" t="s">
        <v>488</v>
      </c>
      <c r="C599" s="157">
        <v>1230</v>
      </c>
      <c r="D599" s="157">
        <v>1230</v>
      </c>
      <c r="E599" s="348">
        <f t="shared" si="9"/>
        <v>1</v>
      </c>
      <c r="F599" s="138"/>
    </row>
    <row r="600" spans="2:6">
      <c r="B600" s="138" t="s">
        <v>489</v>
      </c>
      <c r="C600" s="157"/>
      <c r="D600" s="157"/>
      <c r="E600" s="348" t="e">
        <f t="shared" si="9"/>
        <v>#DIV/0!</v>
      </c>
      <c r="F600" s="138"/>
    </row>
    <row r="601" spans="2:6">
      <c r="B601" s="138" t="s">
        <v>490</v>
      </c>
      <c r="C601" s="157"/>
      <c r="D601" s="157"/>
      <c r="E601" s="348" t="e">
        <f t="shared" si="9"/>
        <v>#DIV/0!</v>
      </c>
      <c r="F601" s="138"/>
    </row>
    <row r="602" spans="1:6">
      <c r="A602" s="147">
        <v>5</v>
      </c>
      <c r="B602" s="138" t="s">
        <v>491</v>
      </c>
      <c r="C602" s="157">
        <f>SUM(C603:C611)</f>
        <v>1883</v>
      </c>
      <c r="D602" s="157">
        <f>SUM(D603:D611)</f>
        <v>1800</v>
      </c>
      <c r="E602" s="348">
        <f t="shared" si="9"/>
        <v>0.955921402018056</v>
      </c>
      <c r="F602" s="138"/>
    </row>
    <row r="603" spans="2:6">
      <c r="B603" s="138" t="s">
        <v>492</v>
      </c>
      <c r="C603" s="157">
        <v>1</v>
      </c>
      <c r="D603" s="157"/>
      <c r="E603" s="348">
        <f t="shared" si="9"/>
        <v>0</v>
      </c>
      <c r="F603" s="138"/>
    </row>
    <row r="604" spans="2:6">
      <c r="B604" s="138" t="s">
        <v>493</v>
      </c>
      <c r="C604" s="157"/>
      <c r="D604" s="157"/>
      <c r="E604" s="348" t="e">
        <f t="shared" si="9"/>
        <v>#DIV/0!</v>
      </c>
      <c r="F604" s="138"/>
    </row>
    <row r="605" spans="2:6">
      <c r="B605" s="138" t="s">
        <v>494</v>
      </c>
      <c r="C605" s="157"/>
      <c r="D605" s="157"/>
      <c r="E605" s="348" t="e">
        <f t="shared" si="9"/>
        <v>#DIV/0!</v>
      </c>
      <c r="F605" s="138"/>
    </row>
    <row r="606" spans="2:6">
      <c r="B606" s="138" t="s">
        <v>495</v>
      </c>
      <c r="C606" s="157"/>
      <c r="D606" s="157"/>
      <c r="E606" s="348" t="e">
        <f t="shared" si="9"/>
        <v>#DIV/0!</v>
      </c>
      <c r="F606" s="138"/>
    </row>
    <row r="607" spans="2:6">
      <c r="B607" s="138" t="s">
        <v>496</v>
      </c>
      <c r="C607" s="157"/>
      <c r="D607" s="157"/>
      <c r="E607" s="348" t="e">
        <f t="shared" si="9"/>
        <v>#DIV/0!</v>
      </c>
      <c r="F607" s="138"/>
    </row>
    <row r="608" spans="2:6">
      <c r="B608" s="138" t="s">
        <v>497</v>
      </c>
      <c r="C608" s="157"/>
      <c r="D608" s="157"/>
      <c r="E608" s="348" t="e">
        <f t="shared" si="9"/>
        <v>#DIV/0!</v>
      </c>
      <c r="F608" s="138"/>
    </row>
    <row r="609" spans="2:6">
      <c r="B609" s="138" t="s">
        <v>498</v>
      </c>
      <c r="C609" s="157"/>
      <c r="D609" s="157"/>
      <c r="E609" s="348" t="e">
        <f t="shared" si="9"/>
        <v>#DIV/0!</v>
      </c>
      <c r="F609" s="138"/>
    </row>
    <row r="610" spans="2:6">
      <c r="B610" s="138" t="s">
        <v>499</v>
      </c>
      <c r="C610" s="157"/>
      <c r="D610" s="157"/>
      <c r="E610" s="348" t="e">
        <f t="shared" si="9"/>
        <v>#DIV/0!</v>
      </c>
      <c r="F610" s="138"/>
    </row>
    <row r="611" spans="2:6">
      <c r="B611" s="138" t="s">
        <v>500</v>
      </c>
      <c r="C611" s="157">
        <v>1882</v>
      </c>
      <c r="D611" s="157">
        <v>1800</v>
      </c>
      <c r="E611" s="348">
        <f t="shared" si="9"/>
        <v>0.956429330499469</v>
      </c>
      <c r="F611" s="138"/>
    </row>
    <row r="612" spans="1:6">
      <c r="A612" s="147">
        <v>5</v>
      </c>
      <c r="B612" s="138" t="s">
        <v>501</v>
      </c>
      <c r="C612" s="157">
        <f>SUM(C613:C619)</f>
        <v>2593</v>
      </c>
      <c r="D612" s="157">
        <f>SUM(D613:D619)</f>
        <v>2500</v>
      </c>
      <c r="E612" s="348">
        <f t="shared" si="9"/>
        <v>0.964134207481681</v>
      </c>
      <c r="F612" s="138"/>
    </row>
    <row r="613" spans="2:6">
      <c r="B613" s="138" t="s">
        <v>502</v>
      </c>
      <c r="C613" s="157"/>
      <c r="D613" s="157"/>
      <c r="E613" s="348" t="e">
        <f t="shared" si="9"/>
        <v>#DIV/0!</v>
      </c>
      <c r="F613" s="138"/>
    </row>
    <row r="614" spans="2:6">
      <c r="B614" s="138" t="s">
        <v>503</v>
      </c>
      <c r="C614" s="157"/>
      <c r="D614" s="157"/>
      <c r="E614" s="348" t="e">
        <f t="shared" si="9"/>
        <v>#DIV/0!</v>
      </c>
      <c r="F614" s="138"/>
    </row>
    <row r="615" spans="2:6">
      <c r="B615" s="138" t="s">
        <v>504</v>
      </c>
      <c r="C615" s="157"/>
      <c r="D615" s="157"/>
      <c r="E615" s="348" t="e">
        <f t="shared" si="9"/>
        <v>#DIV/0!</v>
      </c>
      <c r="F615" s="138"/>
    </row>
    <row r="616" spans="2:6">
      <c r="B616" s="138" t="s">
        <v>505</v>
      </c>
      <c r="C616" s="157">
        <v>20</v>
      </c>
      <c r="D616" s="157"/>
      <c r="E616" s="348">
        <f t="shared" si="9"/>
        <v>0</v>
      </c>
      <c r="F616" s="138"/>
    </row>
    <row r="617" spans="2:6">
      <c r="B617" s="138" t="s">
        <v>506</v>
      </c>
      <c r="C617" s="157"/>
      <c r="D617" s="157"/>
      <c r="E617" s="348" t="e">
        <f t="shared" si="9"/>
        <v>#DIV/0!</v>
      </c>
      <c r="F617" s="138"/>
    </row>
    <row r="618" spans="2:6">
      <c r="B618" s="138" t="s">
        <v>507</v>
      </c>
      <c r="C618" s="157"/>
      <c r="D618" s="157"/>
      <c r="E618" s="348" t="e">
        <f t="shared" si="9"/>
        <v>#DIV/0!</v>
      </c>
      <c r="F618" s="138"/>
    </row>
    <row r="619" spans="2:6">
      <c r="B619" s="138" t="s">
        <v>508</v>
      </c>
      <c r="C619" s="157">
        <v>2573</v>
      </c>
      <c r="D619" s="157">
        <v>2500</v>
      </c>
      <c r="E619" s="348">
        <f t="shared" si="9"/>
        <v>0.971628449280995</v>
      </c>
      <c r="F619" s="138"/>
    </row>
    <row r="620" spans="1:6">
      <c r="A620" s="147">
        <v>5</v>
      </c>
      <c r="B620" s="138" t="s">
        <v>509</v>
      </c>
      <c r="C620" s="157">
        <f>SUM(C621:C626)</f>
        <v>367</v>
      </c>
      <c r="D620" s="157">
        <f>SUM(D621:D626)</f>
        <v>290</v>
      </c>
      <c r="E620" s="348">
        <f t="shared" si="9"/>
        <v>0.790190735694823</v>
      </c>
      <c r="F620" s="138"/>
    </row>
    <row r="621" spans="2:6">
      <c r="B621" s="138" t="s">
        <v>510</v>
      </c>
      <c r="C621" s="157">
        <v>171</v>
      </c>
      <c r="D621" s="157">
        <v>100</v>
      </c>
      <c r="E621" s="348">
        <f t="shared" si="9"/>
        <v>0.584795321637427</v>
      </c>
      <c r="F621" s="138"/>
    </row>
    <row r="622" spans="2:6">
      <c r="B622" s="138" t="s">
        <v>511</v>
      </c>
      <c r="C622" s="157">
        <v>103</v>
      </c>
      <c r="D622" s="157">
        <v>100</v>
      </c>
      <c r="E622" s="348">
        <f t="shared" si="9"/>
        <v>0.970873786407767</v>
      </c>
      <c r="F622" s="138"/>
    </row>
    <row r="623" spans="2:6">
      <c r="B623" s="138" t="s">
        <v>512</v>
      </c>
      <c r="C623" s="157">
        <v>9</v>
      </c>
      <c r="D623" s="157">
        <v>9</v>
      </c>
      <c r="E623" s="348">
        <f t="shared" si="9"/>
        <v>1</v>
      </c>
      <c r="F623" s="138"/>
    </row>
    <row r="624" spans="2:6">
      <c r="B624" s="138" t="s">
        <v>513</v>
      </c>
      <c r="C624" s="157">
        <v>33</v>
      </c>
      <c r="D624" s="157">
        <v>30</v>
      </c>
      <c r="E624" s="348">
        <f t="shared" si="9"/>
        <v>0.909090909090909</v>
      </c>
      <c r="F624" s="138"/>
    </row>
    <row r="625" spans="2:6">
      <c r="B625" s="138" t="s">
        <v>514</v>
      </c>
      <c r="C625" s="157">
        <v>50</v>
      </c>
      <c r="D625" s="157">
        <v>50</v>
      </c>
      <c r="E625" s="348">
        <f t="shared" si="9"/>
        <v>1</v>
      </c>
      <c r="F625" s="138"/>
    </row>
    <row r="626" spans="2:6">
      <c r="B626" s="138" t="s">
        <v>515</v>
      </c>
      <c r="C626" s="157">
        <v>1</v>
      </c>
      <c r="D626" s="157">
        <v>1</v>
      </c>
      <c r="E626" s="348">
        <f t="shared" si="9"/>
        <v>1</v>
      </c>
      <c r="F626" s="138"/>
    </row>
    <row r="627" spans="1:6">
      <c r="A627" s="147">
        <v>5</v>
      </c>
      <c r="B627" s="138" t="s">
        <v>516</v>
      </c>
      <c r="C627" s="157">
        <f>SUM(C628:C633)</f>
        <v>1054</v>
      </c>
      <c r="D627" s="157">
        <f>SUM(D628:D633)</f>
        <v>1055</v>
      </c>
      <c r="E627" s="348">
        <f t="shared" si="9"/>
        <v>1.00094876660342</v>
      </c>
      <c r="F627" s="138"/>
    </row>
    <row r="628" spans="2:6">
      <c r="B628" s="138" t="s">
        <v>517</v>
      </c>
      <c r="C628" s="157">
        <v>13</v>
      </c>
      <c r="D628" s="157">
        <v>15</v>
      </c>
      <c r="E628" s="348">
        <f t="shared" si="9"/>
        <v>1.15384615384615</v>
      </c>
      <c r="F628" s="138"/>
    </row>
    <row r="629" spans="2:6">
      <c r="B629" s="138" t="s">
        <v>518</v>
      </c>
      <c r="C629" s="157">
        <v>898</v>
      </c>
      <c r="D629" s="157">
        <v>900</v>
      </c>
      <c r="E629" s="348">
        <f t="shared" si="9"/>
        <v>1.0022271714922</v>
      </c>
      <c r="F629" s="349"/>
    </row>
    <row r="630" spans="2:6">
      <c r="B630" s="138" t="s">
        <v>519</v>
      </c>
      <c r="C630" s="157"/>
      <c r="D630" s="157"/>
      <c r="E630" s="348" t="e">
        <f t="shared" si="9"/>
        <v>#DIV/0!</v>
      </c>
      <c r="F630" s="138"/>
    </row>
    <row r="631" spans="2:6">
      <c r="B631" s="138" t="s">
        <v>520</v>
      </c>
      <c r="C631" s="157"/>
      <c r="D631" s="157"/>
      <c r="E631" s="348" t="e">
        <f t="shared" si="9"/>
        <v>#DIV/0!</v>
      </c>
      <c r="F631" s="138"/>
    </row>
    <row r="632" spans="2:6">
      <c r="B632" s="138" t="s">
        <v>521</v>
      </c>
      <c r="C632" s="157">
        <v>103</v>
      </c>
      <c r="D632" s="157">
        <v>100</v>
      </c>
      <c r="E632" s="348">
        <f t="shared" si="9"/>
        <v>0.970873786407767</v>
      </c>
      <c r="F632" s="138"/>
    </row>
    <row r="633" spans="2:6">
      <c r="B633" s="138" t="s">
        <v>522</v>
      </c>
      <c r="C633" s="157">
        <v>40</v>
      </c>
      <c r="D633" s="157">
        <v>40</v>
      </c>
      <c r="E633" s="348">
        <f t="shared" si="9"/>
        <v>1</v>
      </c>
      <c r="F633" s="138"/>
    </row>
    <row r="634" spans="1:6">
      <c r="A634" s="147">
        <v>5</v>
      </c>
      <c r="B634" s="138" t="s">
        <v>523</v>
      </c>
      <c r="C634" s="157">
        <f>SUM(C635:C642)</f>
        <v>945</v>
      </c>
      <c r="D634" s="157">
        <f>SUM(D635:D642)</f>
        <v>895</v>
      </c>
      <c r="E634" s="348">
        <f t="shared" si="9"/>
        <v>0.947089947089947</v>
      </c>
      <c r="F634" s="138"/>
    </row>
    <row r="635" spans="2:6">
      <c r="B635" s="138" t="s">
        <v>80</v>
      </c>
      <c r="C635" s="157">
        <v>134</v>
      </c>
      <c r="D635" s="157">
        <v>100</v>
      </c>
      <c r="E635" s="348">
        <f t="shared" si="9"/>
        <v>0.746268656716418</v>
      </c>
      <c r="F635" s="138"/>
    </row>
    <row r="636" spans="2:6">
      <c r="B636" s="138" t="s">
        <v>81</v>
      </c>
      <c r="C636" s="157"/>
      <c r="D636" s="157"/>
      <c r="E636" s="348" t="e">
        <f t="shared" si="9"/>
        <v>#DIV/0!</v>
      </c>
      <c r="F636" s="138"/>
    </row>
    <row r="637" spans="2:6">
      <c r="B637" s="138" t="s">
        <v>82</v>
      </c>
      <c r="C637" s="157"/>
      <c r="D637" s="157"/>
      <c r="E637" s="348" t="e">
        <f t="shared" si="9"/>
        <v>#DIV/0!</v>
      </c>
      <c r="F637" s="138"/>
    </row>
    <row r="638" spans="2:6">
      <c r="B638" s="138" t="s">
        <v>524</v>
      </c>
      <c r="C638" s="157">
        <v>30</v>
      </c>
      <c r="D638" s="157">
        <v>25</v>
      </c>
      <c r="E638" s="348">
        <f t="shared" si="9"/>
        <v>0.833333333333333</v>
      </c>
      <c r="F638" s="138"/>
    </row>
    <row r="639" spans="2:6">
      <c r="B639" s="138" t="s">
        <v>525</v>
      </c>
      <c r="C639" s="157">
        <v>42</v>
      </c>
      <c r="D639" s="157">
        <v>40</v>
      </c>
      <c r="E639" s="348">
        <f t="shared" si="9"/>
        <v>0.952380952380952</v>
      </c>
      <c r="F639" s="138"/>
    </row>
    <row r="640" spans="2:6">
      <c r="B640" s="138" t="s">
        <v>526</v>
      </c>
      <c r="C640" s="157"/>
      <c r="D640" s="157"/>
      <c r="E640" s="348" t="e">
        <f t="shared" si="9"/>
        <v>#DIV/0!</v>
      </c>
      <c r="F640" s="138"/>
    </row>
    <row r="641" spans="2:6">
      <c r="B641" s="138" t="s">
        <v>527</v>
      </c>
      <c r="C641" s="157">
        <v>184</v>
      </c>
      <c r="D641" s="157">
        <v>180</v>
      </c>
      <c r="E641" s="348">
        <f t="shared" si="9"/>
        <v>0.978260869565217</v>
      </c>
      <c r="F641" s="138"/>
    </row>
    <row r="642" spans="2:6">
      <c r="B642" s="138" t="s">
        <v>528</v>
      </c>
      <c r="C642" s="157">
        <v>555</v>
      </c>
      <c r="D642" s="157">
        <v>550</v>
      </c>
      <c r="E642" s="348">
        <f t="shared" si="9"/>
        <v>0.990990990990991</v>
      </c>
      <c r="F642" s="138"/>
    </row>
    <row r="643" spans="1:6">
      <c r="A643" s="147">
        <v>5</v>
      </c>
      <c r="B643" s="138" t="s">
        <v>529</v>
      </c>
      <c r="C643" s="157">
        <f>SUM(C644:C647)</f>
        <v>46</v>
      </c>
      <c r="D643" s="157">
        <f>SUM(D644:D647)</f>
        <v>40</v>
      </c>
      <c r="E643" s="348">
        <f t="shared" si="9"/>
        <v>0.869565217391304</v>
      </c>
      <c r="F643" s="138"/>
    </row>
    <row r="644" spans="2:6">
      <c r="B644" s="138" t="s">
        <v>80</v>
      </c>
      <c r="C644" s="157">
        <v>36</v>
      </c>
      <c r="D644" s="157">
        <v>30</v>
      </c>
      <c r="E644" s="348">
        <f t="shared" si="9"/>
        <v>0.833333333333333</v>
      </c>
      <c r="F644" s="138"/>
    </row>
    <row r="645" spans="2:6">
      <c r="B645" s="138" t="s">
        <v>81</v>
      </c>
      <c r="C645" s="157"/>
      <c r="D645" s="157"/>
      <c r="E645" s="348" t="e">
        <f t="shared" si="9"/>
        <v>#DIV/0!</v>
      </c>
      <c r="F645" s="138"/>
    </row>
    <row r="646" spans="2:6">
      <c r="B646" s="138" t="s">
        <v>82</v>
      </c>
      <c r="C646" s="157"/>
      <c r="D646" s="157"/>
      <c r="E646" s="348" t="e">
        <f t="shared" ref="E646:E709" si="10">D646/C646</f>
        <v>#DIV/0!</v>
      </c>
      <c r="F646" s="138"/>
    </row>
    <row r="647" spans="2:6">
      <c r="B647" s="138" t="s">
        <v>530</v>
      </c>
      <c r="C647" s="157">
        <v>10</v>
      </c>
      <c r="D647" s="157">
        <v>10</v>
      </c>
      <c r="E647" s="348">
        <f t="shared" si="10"/>
        <v>1</v>
      </c>
      <c r="F647" s="138"/>
    </row>
    <row r="648" spans="1:6">
      <c r="A648" s="147">
        <v>5</v>
      </c>
      <c r="B648" s="138" t="s">
        <v>531</v>
      </c>
      <c r="C648" s="157">
        <f>SUM(C649:C650)</f>
        <v>2717</v>
      </c>
      <c r="D648" s="157">
        <f>SUM(D649:D650)</f>
        <v>2600</v>
      </c>
      <c r="E648" s="348">
        <f t="shared" si="10"/>
        <v>0.956937799043062</v>
      </c>
      <c r="F648" s="138"/>
    </row>
    <row r="649" spans="2:6">
      <c r="B649" s="138" t="s">
        <v>532</v>
      </c>
      <c r="C649" s="157">
        <v>1900</v>
      </c>
      <c r="D649" s="157">
        <v>1800</v>
      </c>
      <c r="E649" s="348">
        <f t="shared" si="10"/>
        <v>0.947368421052632</v>
      </c>
      <c r="F649" s="138"/>
    </row>
    <row r="650" spans="2:6">
      <c r="B650" s="138" t="s">
        <v>533</v>
      </c>
      <c r="C650" s="157">
        <v>817</v>
      </c>
      <c r="D650" s="157">
        <v>800</v>
      </c>
      <c r="E650" s="348">
        <f t="shared" si="10"/>
        <v>0.979192166462668</v>
      </c>
      <c r="F650" s="349"/>
    </row>
    <row r="651" spans="1:6">
      <c r="A651" s="147">
        <v>5</v>
      </c>
      <c r="B651" s="138" t="s">
        <v>534</v>
      </c>
      <c r="C651" s="157">
        <f>SUM(C652:C653)</f>
        <v>385</v>
      </c>
      <c r="D651" s="157">
        <f>SUM(D652:D653)</f>
        <v>375</v>
      </c>
      <c r="E651" s="348">
        <f t="shared" si="10"/>
        <v>0.974025974025974</v>
      </c>
      <c r="F651" s="349"/>
    </row>
    <row r="652" spans="2:6">
      <c r="B652" s="138" t="s">
        <v>535</v>
      </c>
      <c r="C652" s="157">
        <v>346</v>
      </c>
      <c r="D652" s="157">
        <v>340</v>
      </c>
      <c r="E652" s="348">
        <f t="shared" si="10"/>
        <v>0.982658959537572</v>
      </c>
      <c r="F652" s="349"/>
    </row>
    <row r="653" spans="2:6">
      <c r="B653" s="138" t="s">
        <v>536</v>
      </c>
      <c r="C653" s="157">
        <v>39</v>
      </c>
      <c r="D653" s="157">
        <v>35</v>
      </c>
      <c r="E653" s="348">
        <f t="shared" si="10"/>
        <v>0.897435897435897</v>
      </c>
      <c r="F653" s="138"/>
    </row>
    <row r="654" spans="1:6">
      <c r="A654" s="147">
        <v>5</v>
      </c>
      <c r="B654" s="138" t="s">
        <v>537</v>
      </c>
      <c r="C654" s="157">
        <f>SUM(C655:C656)</f>
        <v>2878</v>
      </c>
      <c r="D654" s="157">
        <f>SUM(D655:D656)</f>
        <v>2850</v>
      </c>
      <c r="E654" s="348">
        <f t="shared" si="10"/>
        <v>0.990271021542738</v>
      </c>
      <c r="F654" s="138"/>
    </row>
    <row r="655" spans="2:6">
      <c r="B655" s="138" t="s">
        <v>538</v>
      </c>
      <c r="C655" s="157">
        <v>29</v>
      </c>
      <c r="D655" s="157"/>
      <c r="E655" s="348">
        <f t="shared" si="10"/>
        <v>0</v>
      </c>
      <c r="F655" s="138"/>
    </row>
    <row r="656" spans="2:6">
      <c r="B656" s="138" t="s">
        <v>539</v>
      </c>
      <c r="C656" s="157">
        <v>2849</v>
      </c>
      <c r="D656" s="157">
        <v>2850</v>
      </c>
      <c r="E656" s="348">
        <f t="shared" si="10"/>
        <v>1.000351000351</v>
      </c>
      <c r="F656" s="138"/>
    </row>
    <row r="657" spans="1:6">
      <c r="A657" s="147">
        <v>5</v>
      </c>
      <c r="B657" s="138" t="s">
        <v>540</v>
      </c>
      <c r="C657" s="157">
        <f>SUM(C658:C659)</f>
        <v>0</v>
      </c>
      <c r="D657" s="157">
        <f>SUM(D658:D659)</f>
        <v>0</v>
      </c>
      <c r="E657" s="348" t="e">
        <f t="shared" si="10"/>
        <v>#DIV/0!</v>
      </c>
      <c r="F657" s="138"/>
    </row>
    <row r="658" spans="2:6">
      <c r="B658" s="138" t="s">
        <v>541</v>
      </c>
      <c r="C658" s="157"/>
      <c r="D658" s="157"/>
      <c r="E658" s="348" t="e">
        <f t="shared" si="10"/>
        <v>#DIV/0!</v>
      </c>
      <c r="F658" s="138"/>
    </row>
    <row r="659" spans="2:6">
      <c r="B659" s="138" t="s">
        <v>542</v>
      </c>
      <c r="C659" s="157"/>
      <c r="D659" s="157"/>
      <c r="E659" s="348" t="e">
        <f t="shared" si="10"/>
        <v>#DIV/0!</v>
      </c>
      <c r="F659" s="138"/>
    </row>
    <row r="660" spans="1:6">
      <c r="A660" s="147">
        <v>5</v>
      </c>
      <c r="B660" s="138" t="s">
        <v>543</v>
      </c>
      <c r="C660" s="157">
        <f>SUM(C661:C662)</f>
        <v>0</v>
      </c>
      <c r="D660" s="157">
        <f>SUM(D661:D662)</f>
        <v>0</v>
      </c>
      <c r="E660" s="348" t="e">
        <f t="shared" si="10"/>
        <v>#DIV/0!</v>
      </c>
      <c r="F660" s="349"/>
    </row>
    <row r="661" spans="2:6">
      <c r="B661" s="138" t="s">
        <v>544</v>
      </c>
      <c r="C661" s="157"/>
      <c r="D661" s="157"/>
      <c r="E661" s="348" t="e">
        <f t="shared" si="10"/>
        <v>#DIV/0!</v>
      </c>
      <c r="F661" s="349"/>
    </row>
    <row r="662" spans="2:6">
      <c r="B662" s="138" t="s">
        <v>545</v>
      </c>
      <c r="C662" s="157"/>
      <c r="D662" s="157"/>
      <c r="E662" s="348" t="e">
        <f t="shared" si="10"/>
        <v>#DIV/0!</v>
      </c>
      <c r="F662" s="349"/>
    </row>
    <row r="663" spans="1:6">
      <c r="A663" s="147">
        <v>5</v>
      </c>
      <c r="B663" s="138" t="s">
        <v>546</v>
      </c>
      <c r="C663" s="157">
        <f>SUM(C664:C666)</f>
        <v>19815</v>
      </c>
      <c r="D663" s="157">
        <f>SUM(D664:D666)</f>
        <v>19700</v>
      </c>
      <c r="E663" s="348">
        <f t="shared" si="10"/>
        <v>0.994196315922281</v>
      </c>
      <c r="F663" s="349"/>
    </row>
    <row r="664" spans="2:6">
      <c r="B664" s="138" t="s">
        <v>547</v>
      </c>
      <c r="C664" s="157">
        <v>13381</v>
      </c>
      <c r="D664" s="157">
        <v>13300</v>
      </c>
      <c r="E664" s="348">
        <f t="shared" si="10"/>
        <v>0.993946640759286</v>
      </c>
      <c r="F664" s="349"/>
    </row>
    <row r="665" spans="2:6">
      <c r="B665" s="138" t="s">
        <v>548</v>
      </c>
      <c r="C665" s="157">
        <v>6430</v>
      </c>
      <c r="D665" s="157">
        <v>6400</v>
      </c>
      <c r="E665" s="348">
        <f t="shared" si="10"/>
        <v>0.995334370139969</v>
      </c>
      <c r="F665" s="349"/>
    </row>
    <row r="666" spans="2:6">
      <c r="B666" s="138" t="s">
        <v>549</v>
      </c>
      <c r="C666" s="157">
        <v>4</v>
      </c>
      <c r="D666" s="157"/>
      <c r="E666" s="348">
        <f t="shared" si="10"/>
        <v>0</v>
      </c>
      <c r="F666" s="349"/>
    </row>
    <row r="667" spans="1:6">
      <c r="A667" s="147">
        <v>5</v>
      </c>
      <c r="B667" s="138" t="s">
        <v>550</v>
      </c>
      <c r="C667" s="157">
        <f>SUM(C668:C671)</f>
        <v>0</v>
      </c>
      <c r="D667" s="157">
        <f>SUM(D668:D671)</f>
        <v>0</v>
      </c>
      <c r="E667" s="348" t="e">
        <f t="shared" si="10"/>
        <v>#DIV/0!</v>
      </c>
      <c r="F667" s="349"/>
    </row>
    <row r="668" spans="2:6">
      <c r="B668" s="138" t="s">
        <v>551</v>
      </c>
      <c r="C668" s="157"/>
      <c r="D668" s="157"/>
      <c r="E668" s="348" t="e">
        <f t="shared" si="10"/>
        <v>#DIV/0!</v>
      </c>
      <c r="F668" s="349"/>
    </row>
    <row r="669" spans="2:6">
      <c r="B669" s="138" t="s">
        <v>552</v>
      </c>
      <c r="C669" s="157"/>
      <c r="D669" s="157"/>
      <c r="E669" s="348" t="e">
        <f t="shared" si="10"/>
        <v>#DIV/0!</v>
      </c>
      <c r="F669" s="138"/>
    </row>
    <row r="670" spans="2:6">
      <c r="B670" s="138" t="s">
        <v>553</v>
      </c>
      <c r="C670" s="157"/>
      <c r="D670" s="157"/>
      <c r="E670" s="348" t="e">
        <f t="shared" si="10"/>
        <v>#DIV/0!</v>
      </c>
      <c r="F670" s="138"/>
    </row>
    <row r="671" spans="2:6">
      <c r="B671" s="138" t="s">
        <v>554</v>
      </c>
      <c r="C671" s="157"/>
      <c r="D671" s="157"/>
      <c r="E671" s="348" t="e">
        <f t="shared" si="10"/>
        <v>#DIV/0!</v>
      </c>
      <c r="F671" s="138"/>
    </row>
    <row r="672" spans="1:6">
      <c r="A672" s="147">
        <v>5</v>
      </c>
      <c r="B672" s="138" t="s">
        <v>555</v>
      </c>
      <c r="C672" s="157">
        <f>SUM(C673:C679)</f>
        <v>17</v>
      </c>
      <c r="D672" s="157">
        <f>SUM(D673:D679)</f>
        <v>15</v>
      </c>
      <c r="E672" s="348">
        <f t="shared" si="10"/>
        <v>0.882352941176471</v>
      </c>
      <c r="F672" s="138"/>
    </row>
    <row r="673" spans="2:6">
      <c r="B673" s="138" t="s">
        <v>80</v>
      </c>
      <c r="C673" s="157">
        <v>17</v>
      </c>
      <c r="D673" s="157">
        <v>15</v>
      </c>
      <c r="E673" s="348">
        <f t="shared" si="10"/>
        <v>0.882352941176471</v>
      </c>
      <c r="F673" s="138"/>
    </row>
    <row r="674" spans="2:6">
      <c r="B674" s="138" t="s">
        <v>81</v>
      </c>
      <c r="C674" s="157"/>
      <c r="D674" s="157"/>
      <c r="E674" s="348" t="e">
        <f t="shared" si="10"/>
        <v>#DIV/0!</v>
      </c>
      <c r="F674" s="138"/>
    </row>
    <row r="675" spans="2:6">
      <c r="B675" s="138" t="s">
        <v>82</v>
      </c>
      <c r="C675" s="157"/>
      <c r="D675" s="157"/>
      <c r="E675" s="348" t="e">
        <f t="shared" si="10"/>
        <v>#DIV/0!</v>
      </c>
      <c r="F675" s="138"/>
    </row>
    <row r="676" spans="2:6">
      <c r="B676" s="138" t="s">
        <v>556</v>
      </c>
      <c r="C676" s="157"/>
      <c r="D676" s="157"/>
      <c r="E676" s="348" t="e">
        <f t="shared" si="10"/>
        <v>#DIV/0!</v>
      </c>
      <c r="F676" s="138"/>
    </row>
    <row r="677" spans="2:6">
      <c r="B677" s="138" t="s">
        <v>557</v>
      </c>
      <c r="C677" s="157"/>
      <c r="D677" s="157"/>
      <c r="E677" s="348" t="e">
        <f t="shared" si="10"/>
        <v>#DIV/0!</v>
      </c>
      <c r="F677" s="138"/>
    </row>
    <row r="678" spans="2:6">
      <c r="B678" s="138" t="s">
        <v>89</v>
      </c>
      <c r="C678" s="157"/>
      <c r="D678" s="157"/>
      <c r="E678" s="348" t="e">
        <f t="shared" si="10"/>
        <v>#DIV/0!</v>
      </c>
      <c r="F678" s="138"/>
    </row>
    <row r="679" spans="2:6">
      <c r="B679" s="138" t="s">
        <v>558</v>
      </c>
      <c r="C679" s="157"/>
      <c r="D679" s="157"/>
      <c r="E679" s="348" t="e">
        <f t="shared" si="10"/>
        <v>#DIV/0!</v>
      </c>
      <c r="F679" s="138"/>
    </row>
    <row r="680" spans="1:6">
      <c r="A680" s="147">
        <v>5</v>
      </c>
      <c r="B680" s="138" t="s">
        <v>559</v>
      </c>
      <c r="C680" s="157">
        <f>C681</f>
        <v>381</v>
      </c>
      <c r="D680" s="157">
        <f>D681</f>
        <v>380</v>
      </c>
      <c r="E680" s="348">
        <f t="shared" si="10"/>
        <v>0.99737532808399</v>
      </c>
      <c r="F680" s="138"/>
    </row>
    <row r="681" spans="2:6">
      <c r="B681" s="138" t="s">
        <v>560</v>
      </c>
      <c r="C681" s="157">
        <v>381</v>
      </c>
      <c r="D681" s="157">
        <v>380</v>
      </c>
      <c r="E681" s="348">
        <f t="shared" si="10"/>
        <v>0.99737532808399</v>
      </c>
      <c r="F681" s="138"/>
    </row>
    <row r="682" spans="1:6">
      <c r="A682" s="147">
        <v>3</v>
      </c>
      <c r="B682" s="138" t="s">
        <v>561</v>
      </c>
      <c r="C682" s="157">
        <f>SUM(C683,C688,C701,C705,C717,C720,C724,C729,C733,C737,C740,C749,C751)</f>
        <v>23106</v>
      </c>
      <c r="D682" s="157">
        <f>SUM(D683,D688,D701,D705,D717,D720,D724,D729,D733,D737,D740,D749,D751)</f>
        <v>23800</v>
      </c>
      <c r="E682" s="348">
        <f t="shared" si="10"/>
        <v>1.03003548861768</v>
      </c>
      <c r="F682" s="138"/>
    </row>
    <row r="683" spans="1:6">
      <c r="A683" s="147">
        <v>5</v>
      </c>
      <c r="B683" s="138" t="s">
        <v>562</v>
      </c>
      <c r="C683" s="157">
        <f>SUM(C684:C687)</f>
        <v>1047</v>
      </c>
      <c r="D683" s="157">
        <f>SUM(D684:D687)</f>
        <v>920</v>
      </c>
      <c r="E683" s="348">
        <f t="shared" si="10"/>
        <v>0.878701050620821</v>
      </c>
      <c r="F683" s="138"/>
    </row>
    <row r="684" spans="2:6">
      <c r="B684" s="138" t="s">
        <v>80</v>
      </c>
      <c r="C684" s="157">
        <v>959</v>
      </c>
      <c r="D684" s="157">
        <v>840</v>
      </c>
      <c r="E684" s="348">
        <f t="shared" si="10"/>
        <v>0.875912408759124</v>
      </c>
      <c r="F684" s="138"/>
    </row>
    <row r="685" spans="2:6">
      <c r="B685" s="138" t="s">
        <v>81</v>
      </c>
      <c r="C685" s="157">
        <v>2</v>
      </c>
      <c r="D685" s="157"/>
      <c r="E685" s="348">
        <f t="shared" si="10"/>
        <v>0</v>
      </c>
      <c r="F685" s="138"/>
    </row>
    <row r="686" spans="2:6">
      <c r="B686" s="138" t="s">
        <v>82</v>
      </c>
      <c r="C686" s="157"/>
      <c r="D686" s="157"/>
      <c r="E686" s="348" t="e">
        <f t="shared" si="10"/>
        <v>#DIV/0!</v>
      </c>
      <c r="F686" s="138"/>
    </row>
    <row r="687" spans="2:6">
      <c r="B687" s="138" t="s">
        <v>563</v>
      </c>
      <c r="C687" s="157">
        <v>86</v>
      </c>
      <c r="D687" s="157">
        <v>80</v>
      </c>
      <c r="E687" s="348">
        <f t="shared" si="10"/>
        <v>0.930232558139535</v>
      </c>
      <c r="F687" s="138"/>
    </row>
    <row r="688" spans="1:6">
      <c r="A688" s="147">
        <v>5</v>
      </c>
      <c r="B688" s="138" t="s">
        <v>564</v>
      </c>
      <c r="C688" s="157">
        <f>SUM(C689:C700)</f>
        <v>680</v>
      </c>
      <c r="D688" s="157">
        <f>SUM(D689:D700)</f>
        <v>685</v>
      </c>
      <c r="E688" s="348">
        <f t="shared" si="10"/>
        <v>1.00735294117647</v>
      </c>
      <c r="F688" s="138"/>
    </row>
    <row r="689" spans="2:6">
      <c r="B689" s="138" t="s">
        <v>565</v>
      </c>
      <c r="C689" s="157">
        <v>266</v>
      </c>
      <c r="D689" s="157">
        <v>270</v>
      </c>
      <c r="E689" s="348">
        <f t="shared" si="10"/>
        <v>1.01503759398496</v>
      </c>
      <c r="F689" s="138"/>
    </row>
    <row r="690" spans="2:6">
      <c r="B690" s="138" t="s">
        <v>566</v>
      </c>
      <c r="C690" s="157">
        <v>81</v>
      </c>
      <c r="D690" s="157">
        <v>85</v>
      </c>
      <c r="E690" s="348">
        <f t="shared" si="10"/>
        <v>1.04938271604938</v>
      </c>
      <c r="F690" s="138"/>
    </row>
    <row r="691" spans="2:6">
      <c r="B691" s="138" t="s">
        <v>567</v>
      </c>
      <c r="C691" s="157"/>
      <c r="D691" s="157"/>
      <c r="E691" s="348" t="e">
        <f t="shared" si="10"/>
        <v>#DIV/0!</v>
      </c>
      <c r="F691" s="138"/>
    </row>
    <row r="692" spans="2:6">
      <c r="B692" s="138" t="s">
        <v>568</v>
      </c>
      <c r="C692" s="157"/>
      <c r="D692" s="157"/>
      <c r="E692" s="348" t="e">
        <f t="shared" si="10"/>
        <v>#DIV/0!</v>
      </c>
      <c r="F692" s="138"/>
    </row>
    <row r="693" spans="2:6">
      <c r="B693" s="138" t="s">
        <v>569</v>
      </c>
      <c r="C693" s="157"/>
      <c r="D693" s="157"/>
      <c r="E693" s="348" t="e">
        <f t="shared" si="10"/>
        <v>#DIV/0!</v>
      </c>
      <c r="F693" s="138"/>
    </row>
    <row r="694" spans="2:6">
      <c r="B694" s="138" t="s">
        <v>570</v>
      </c>
      <c r="C694" s="157"/>
      <c r="D694" s="157"/>
      <c r="E694" s="348" t="e">
        <f t="shared" si="10"/>
        <v>#DIV/0!</v>
      </c>
      <c r="F694" s="138"/>
    </row>
    <row r="695" spans="2:6">
      <c r="B695" s="138" t="s">
        <v>571</v>
      </c>
      <c r="C695" s="157"/>
      <c r="D695" s="157"/>
      <c r="E695" s="348" t="e">
        <f t="shared" si="10"/>
        <v>#DIV/0!</v>
      </c>
      <c r="F695" s="138"/>
    </row>
    <row r="696" spans="2:6">
      <c r="B696" s="138" t="s">
        <v>572</v>
      </c>
      <c r="C696" s="157"/>
      <c r="D696" s="157"/>
      <c r="E696" s="348" t="e">
        <f t="shared" si="10"/>
        <v>#DIV/0!</v>
      </c>
      <c r="F696" s="138"/>
    </row>
    <row r="697" spans="2:6">
      <c r="B697" s="138" t="s">
        <v>573</v>
      </c>
      <c r="C697" s="157"/>
      <c r="D697" s="157"/>
      <c r="E697" s="348" t="e">
        <f t="shared" si="10"/>
        <v>#DIV/0!</v>
      </c>
      <c r="F697" s="138"/>
    </row>
    <row r="698" spans="2:6">
      <c r="B698" s="138" t="s">
        <v>574</v>
      </c>
      <c r="C698" s="157"/>
      <c r="D698" s="157"/>
      <c r="E698" s="348" t="e">
        <f t="shared" si="10"/>
        <v>#DIV/0!</v>
      </c>
      <c r="F698" s="138"/>
    </row>
    <row r="699" spans="2:6">
      <c r="B699" s="138" t="s">
        <v>575</v>
      </c>
      <c r="C699" s="157"/>
      <c r="D699" s="157"/>
      <c r="E699" s="348" t="e">
        <f t="shared" si="10"/>
        <v>#DIV/0!</v>
      </c>
      <c r="F699" s="138"/>
    </row>
    <row r="700" spans="2:6">
      <c r="B700" s="138" t="s">
        <v>576</v>
      </c>
      <c r="C700" s="157">
        <v>333</v>
      </c>
      <c r="D700" s="157">
        <v>330</v>
      </c>
      <c r="E700" s="348">
        <f t="shared" si="10"/>
        <v>0.990990990990991</v>
      </c>
      <c r="F700" s="138"/>
    </row>
    <row r="701" spans="1:6">
      <c r="A701" s="147">
        <v>5</v>
      </c>
      <c r="B701" s="138" t="s">
        <v>577</v>
      </c>
      <c r="C701" s="157">
        <f>SUM(C702:C704)</f>
        <v>2219</v>
      </c>
      <c r="D701" s="157">
        <f>SUM(D702:D704)</f>
        <v>2215</v>
      </c>
      <c r="E701" s="348">
        <f t="shared" si="10"/>
        <v>0.998197386210005</v>
      </c>
      <c r="F701" s="138"/>
    </row>
    <row r="702" spans="2:6">
      <c r="B702" s="138" t="s">
        <v>578</v>
      </c>
      <c r="C702" s="157"/>
      <c r="D702" s="157"/>
      <c r="E702" s="348" t="e">
        <f t="shared" si="10"/>
        <v>#DIV/0!</v>
      </c>
      <c r="F702" s="138"/>
    </row>
    <row r="703" spans="2:6">
      <c r="B703" s="138" t="s">
        <v>579</v>
      </c>
      <c r="C703" s="157">
        <v>206</v>
      </c>
      <c r="D703" s="157">
        <v>200</v>
      </c>
      <c r="E703" s="348">
        <f t="shared" si="10"/>
        <v>0.970873786407767</v>
      </c>
      <c r="F703" s="138"/>
    </row>
    <row r="704" spans="2:6">
      <c r="B704" s="138" t="s">
        <v>580</v>
      </c>
      <c r="C704" s="157">
        <v>2013</v>
      </c>
      <c r="D704" s="157">
        <v>2015</v>
      </c>
      <c r="E704" s="348">
        <f t="shared" si="10"/>
        <v>1.00099354197715</v>
      </c>
      <c r="F704" s="138"/>
    </row>
    <row r="705" spans="1:6">
      <c r="A705" s="147">
        <v>5</v>
      </c>
      <c r="B705" s="138" t="s">
        <v>581</v>
      </c>
      <c r="C705" s="157">
        <f>SUM(C706:C716)</f>
        <v>3434</v>
      </c>
      <c r="D705" s="157">
        <f>SUM(D706:D716)</f>
        <v>4630</v>
      </c>
      <c r="E705" s="348">
        <f t="shared" si="10"/>
        <v>1.34828188701223</v>
      </c>
      <c r="F705" s="138"/>
    </row>
    <row r="706" spans="2:6">
      <c r="B706" s="138" t="s">
        <v>582</v>
      </c>
      <c r="C706" s="157">
        <v>548</v>
      </c>
      <c r="D706" s="157">
        <v>550</v>
      </c>
      <c r="E706" s="348">
        <f t="shared" si="10"/>
        <v>1.0036496350365</v>
      </c>
      <c r="F706" s="138"/>
    </row>
    <row r="707" spans="2:6">
      <c r="B707" s="138" t="s">
        <v>583</v>
      </c>
      <c r="C707" s="157">
        <v>153</v>
      </c>
      <c r="D707" s="157">
        <v>150</v>
      </c>
      <c r="E707" s="348">
        <f t="shared" si="10"/>
        <v>0.980392156862745</v>
      </c>
      <c r="F707" s="138"/>
    </row>
    <row r="708" spans="2:6">
      <c r="B708" s="138" t="s">
        <v>584</v>
      </c>
      <c r="C708" s="157">
        <v>460</v>
      </c>
      <c r="D708" s="157">
        <v>460</v>
      </c>
      <c r="E708" s="348">
        <f t="shared" si="10"/>
        <v>1</v>
      </c>
      <c r="F708" s="138"/>
    </row>
    <row r="709" spans="2:6">
      <c r="B709" s="138" t="s">
        <v>585</v>
      </c>
      <c r="C709" s="157"/>
      <c r="D709" s="157"/>
      <c r="E709" s="348" t="e">
        <f t="shared" si="10"/>
        <v>#DIV/0!</v>
      </c>
      <c r="F709" s="138"/>
    </row>
    <row r="710" spans="2:6">
      <c r="B710" s="138" t="s">
        <v>586</v>
      </c>
      <c r="C710" s="157"/>
      <c r="D710" s="157"/>
      <c r="E710" s="348" t="e">
        <f t="shared" ref="E710:E773" si="11">D710/C710</f>
        <v>#DIV/0!</v>
      </c>
      <c r="F710" s="138"/>
    </row>
    <row r="711" spans="2:6">
      <c r="B711" s="138" t="s">
        <v>587</v>
      </c>
      <c r="C711" s="157"/>
      <c r="D711" s="157"/>
      <c r="E711" s="348" t="e">
        <f t="shared" si="11"/>
        <v>#DIV/0!</v>
      </c>
      <c r="F711" s="138"/>
    </row>
    <row r="712" spans="2:6">
      <c r="B712" s="138" t="s">
        <v>588</v>
      </c>
      <c r="C712" s="157"/>
      <c r="D712" s="157"/>
      <c r="E712" s="348" t="e">
        <f t="shared" si="11"/>
        <v>#DIV/0!</v>
      </c>
      <c r="F712" s="138"/>
    </row>
    <row r="713" spans="2:6">
      <c r="B713" s="138" t="s">
        <v>589</v>
      </c>
      <c r="C713" s="157">
        <v>1970</v>
      </c>
      <c r="D713" s="157">
        <v>1970</v>
      </c>
      <c r="E713" s="348">
        <f t="shared" si="11"/>
        <v>1</v>
      </c>
      <c r="F713" s="138"/>
    </row>
    <row r="714" spans="2:6">
      <c r="B714" s="138" t="s">
        <v>590</v>
      </c>
      <c r="C714" s="157">
        <v>198</v>
      </c>
      <c r="D714" s="157">
        <v>200</v>
      </c>
      <c r="E714" s="348">
        <f t="shared" si="11"/>
        <v>1.01010101010101</v>
      </c>
      <c r="F714" s="138"/>
    </row>
    <row r="715" spans="2:6">
      <c r="B715" s="138" t="s">
        <v>591</v>
      </c>
      <c r="C715" s="157"/>
      <c r="D715" s="157">
        <v>1200</v>
      </c>
      <c r="E715" s="348" t="e">
        <f t="shared" si="11"/>
        <v>#DIV/0!</v>
      </c>
      <c r="F715" s="138"/>
    </row>
    <row r="716" spans="2:6">
      <c r="B716" s="138" t="s">
        <v>592</v>
      </c>
      <c r="C716" s="157">
        <v>105</v>
      </c>
      <c r="D716" s="157">
        <v>100</v>
      </c>
      <c r="E716" s="348">
        <f t="shared" si="11"/>
        <v>0.952380952380952</v>
      </c>
      <c r="F716" s="138"/>
    </row>
    <row r="717" spans="1:6">
      <c r="A717" s="147">
        <v>5</v>
      </c>
      <c r="B717" s="138" t="s">
        <v>593</v>
      </c>
      <c r="C717" s="157">
        <f>SUM(C718:C719)</f>
        <v>10</v>
      </c>
      <c r="D717" s="157">
        <f>SUM(D718:D719)</f>
        <v>10</v>
      </c>
      <c r="E717" s="348">
        <f t="shared" si="11"/>
        <v>1</v>
      </c>
      <c r="F717" s="138"/>
    </row>
    <row r="718" spans="2:6">
      <c r="B718" s="138" t="s">
        <v>594</v>
      </c>
      <c r="C718" s="157">
        <v>10</v>
      </c>
      <c r="D718" s="157">
        <v>10</v>
      </c>
      <c r="E718" s="348">
        <f t="shared" si="11"/>
        <v>1</v>
      </c>
      <c r="F718" s="138"/>
    </row>
    <row r="719" spans="2:6">
      <c r="B719" s="138" t="s">
        <v>595</v>
      </c>
      <c r="C719" s="157"/>
      <c r="D719" s="157"/>
      <c r="E719" s="348" t="e">
        <f t="shared" si="11"/>
        <v>#DIV/0!</v>
      </c>
      <c r="F719" s="138"/>
    </row>
    <row r="720" spans="1:6">
      <c r="A720" s="147">
        <v>5</v>
      </c>
      <c r="B720" s="138" t="s">
        <v>596</v>
      </c>
      <c r="C720" s="157">
        <f>SUM(C721:C723)</f>
        <v>1822</v>
      </c>
      <c r="D720" s="157">
        <f>SUM(D721:D723)</f>
        <v>1610</v>
      </c>
      <c r="E720" s="348">
        <f t="shared" si="11"/>
        <v>0.88364434687157</v>
      </c>
      <c r="F720" s="138"/>
    </row>
    <row r="721" spans="2:6">
      <c r="B721" s="138" t="s">
        <v>597</v>
      </c>
      <c r="C721" s="157">
        <v>12</v>
      </c>
      <c r="D721" s="157">
        <v>10</v>
      </c>
      <c r="E721" s="348">
        <f t="shared" si="11"/>
        <v>0.833333333333333</v>
      </c>
      <c r="F721" s="138"/>
    </row>
    <row r="722" spans="2:6">
      <c r="B722" s="138" t="s">
        <v>598</v>
      </c>
      <c r="C722" s="157">
        <v>1260</v>
      </c>
      <c r="D722" s="157">
        <v>1200</v>
      </c>
      <c r="E722" s="348">
        <f t="shared" si="11"/>
        <v>0.952380952380952</v>
      </c>
      <c r="F722" s="138"/>
    </row>
    <row r="723" spans="2:6">
      <c r="B723" s="138" t="s">
        <v>599</v>
      </c>
      <c r="C723" s="157">
        <v>550</v>
      </c>
      <c r="D723" s="157">
        <v>400</v>
      </c>
      <c r="E723" s="348">
        <f t="shared" si="11"/>
        <v>0.727272727272727</v>
      </c>
      <c r="F723" s="349"/>
    </row>
    <row r="724" spans="1:6">
      <c r="A724" s="147">
        <v>5</v>
      </c>
      <c r="B724" s="138" t="s">
        <v>600</v>
      </c>
      <c r="C724" s="157">
        <f>SUM(C725:C728)</f>
        <v>160</v>
      </c>
      <c r="D724" s="157">
        <f>SUM(D725:D728)</f>
        <v>160</v>
      </c>
      <c r="E724" s="348">
        <f t="shared" si="11"/>
        <v>1</v>
      </c>
      <c r="F724" s="349"/>
    </row>
    <row r="725" spans="2:6">
      <c r="B725" s="138" t="s">
        <v>601</v>
      </c>
      <c r="C725" s="157"/>
      <c r="D725" s="157"/>
      <c r="E725" s="348" t="e">
        <f t="shared" si="11"/>
        <v>#DIV/0!</v>
      </c>
      <c r="F725" s="349"/>
    </row>
    <row r="726" spans="2:6">
      <c r="B726" s="138" t="s">
        <v>602</v>
      </c>
      <c r="C726" s="157"/>
      <c r="D726" s="157"/>
      <c r="E726" s="348" t="e">
        <f t="shared" si="11"/>
        <v>#DIV/0!</v>
      </c>
      <c r="F726" s="349"/>
    </row>
    <row r="727" spans="2:6">
      <c r="B727" s="138" t="s">
        <v>603</v>
      </c>
      <c r="C727" s="157"/>
      <c r="D727" s="157"/>
      <c r="E727" s="348" t="e">
        <f t="shared" si="11"/>
        <v>#DIV/0!</v>
      </c>
      <c r="F727" s="349"/>
    </row>
    <row r="728" spans="2:6">
      <c r="B728" s="138" t="s">
        <v>604</v>
      </c>
      <c r="C728" s="157">
        <v>160</v>
      </c>
      <c r="D728" s="157">
        <v>160</v>
      </c>
      <c r="E728" s="348">
        <f t="shared" si="11"/>
        <v>1</v>
      </c>
      <c r="F728" s="349"/>
    </row>
    <row r="729" spans="1:6">
      <c r="A729" s="147">
        <v>5</v>
      </c>
      <c r="B729" s="138" t="s">
        <v>605</v>
      </c>
      <c r="C729" s="157">
        <v>11708</v>
      </c>
      <c r="D729" s="157">
        <v>11600</v>
      </c>
      <c r="E729" s="348">
        <f t="shared" si="11"/>
        <v>0.990775538093611</v>
      </c>
      <c r="F729" s="349"/>
    </row>
    <row r="730" spans="2:6">
      <c r="B730" s="138" t="s">
        <v>606</v>
      </c>
      <c r="C730" s="157"/>
      <c r="D730" s="157"/>
      <c r="E730" s="348" t="e">
        <f t="shared" si="11"/>
        <v>#DIV/0!</v>
      </c>
      <c r="F730" s="349"/>
    </row>
    <row r="731" spans="2:6">
      <c r="B731" s="138" t="s">
        <v>607</v>
      </c>
      <c r="C731" s="157">
        <v>11484</v>
      </c>
      <c r="D731" s="157">
        <v>11400</v>
      </c>
      <c r="E731" s="348">
        <f t="shared" si="11"/>
        <v>0.992685475444096</v>
      </c>
      <c r="F731" s="349"/>
    </row>
    <row r="732" spans="2:6">
      <c r="B732" s="138" t="s">
        <v>608</v>
      </c>
      <c r="C732" s="157">
        <v>224</v>
      </c>
      <c r="D732" s="157">
        <v>200</v>
      </c>
      <c r="E732" s="348">
        <f t="shared" si="11"/>
        <v>0.892857142857143</v>
      </c>
      <c r="F732" s="349"/>
    </row>
    <row r="733" spans="1:6">
      <c r="A733" s="147">
        <v>5</v>
      </c>
      <c r="B733" s="138" t="s">
        <v>609</v>
      </c>
      <c r="C733" s="157">
        <f>SUM(C734:C736)</f>
        <v>1616</v>
      </c>
      <c r="D733" s="157">
        <f>SUM(D734:D736)</f>
        <v>1580</v>
      </c>
      <c r="E733" s="348">
        <f t="shared" si="11"/>
        <v>0.977722772277228</v>
      </c>
      <c r="F733" s="349"/>
    </row>
    <row r="734" spans="2:6">
      <c r="B734" s="138" t="s">
        <v>610</v>
      </c>
      <c r="C734" s="157">
        <v>1231</v>
      </c>
      <c r="D734" s="157">
        <v>1200</v>
      </c>
      <c r="E734" s="348">
        <f t="shared" si="11"/>
        <v>0.974817221770918</v>
      </c>
      <c r="F734" s="349"/>
    </row>
    <row r="735" spans="2:6">
      <c r="B735" s="138" t="s">
        <v>611</v>
      </c>
      <c r="C735" s="157"/>
      <c r="D735" s="157"/>
      <c r="E735" s="348" t="e">
        <f t="shared" si="11"/>
        <v>#DIV/0!</v>
      </c>
      <c r="F735" s="349"/>
    </row>
    <row r="736" spans="2:6">
      <c r="B736" s="138" t="s">
        <v>612</v>
      </c>
      <c r="C736" s="157">
        <v>385</v>
      </c>
      <c r="D736" s="157">
        <v>380</v>
      </c>
      <c r="E736" s="348">
        <f t="shared" si="11"/>
        <v>0.987012987012987</v>
      </c>
      <c r="F736" s="349"/>
    </row>
    <row r="737" spans="1:6">
      <c r="A737" s="147">
        <v>5</v>
      </c>
      <c r="B737" s="138" t="s">
        <v>613</v>
      </c>
      <c r="C737" s="157">
        <f>SUM(C738:C739)</f>
        <v>145</v>
      </c>
      <c r="D737" s="157">
        <f>SUM(D738:D739)</f>
        <v>140</v>
      </c>
      <c r="E737" s="348">
        <f t="shared" si="11"/>
        <v>0.96551724137931</v>
      </c>
      <c r="F737" s="349"/>
    </row>
    <row r="738" spans="2:6">
      <c r="B738" s="138" t="s">
        <v>614</v>
      </c>
      <c r="C738" s="157">
        <v>145</v>
      </c>
      <c r="D738" s="157">
        <v>140</v>
      </c>
      <c r="E738" s="348">
        <f t="shared" si="11"/>
        <v>0.96551724137931</v>
      </c>
      <c r="F738" s="349"/>
    </row>
    <row r="739" spans="2:6">
      <c r="B739" s="138" t="s">
        <v>615</v>
      </c>
      <c r="C739" s="157"/>
      <c r="D739" s="157"/>
      <c r="E739" s="348" t="e">
        <f t="shared" si="11"/>
        <v>#DIV/0!</v>
      </c>
      <c r="F739" s="349"/>
    </row>
    <row r="740" spans="1:6">
      <c r="A740" s="147">
        <v>5</v>
      </c>
      <c r="B740" s="138" t="s">
        <v>616</v>
      </c>
      <c r="C740" s="157">
        <f>SUM(C741:C748)</f>
        <v>111</v>
      </c>
      <c r="D740" s="157">
        <f>SUM(D741:D748)</f>
        <v>100</v>
      </c>
      <c r="E740" s="348">
        <f t="shared" si="11"/>
        <v>0.900900900900901</v>
      </c>
      <c r="F740" s="138"/>
    </row>
    <row r="741" spans="2:6">
      <c r="B741" s="138" t="s">
        <v>80</v>
      </c>
      <c r="C741" s="157">
        <v>111</v>
      </c>
      <c r="D741" s="157">
        <v>100</v>
      </c>
      <c r="E741" s="348">
        <f t="shared" si="11"/>
        <v>0.900900900900901</v>
      </c>
      <c r="F741" s="138"/>
    </row>
    <row r="742" spans="2:6">
      <c r="B742" s="138" t="s">
        <v>81</v>
      </c>
      <c r="C742" s="157"/>
      <c r="D742" s="157"/>
      <c r="E742" s="348" t="e">
        <f t="shared" si="11"/>
        <v>#DIV/0!</v>
      </c>
      <c r="F742" s="138"/>
    </row>
    <row r="743" spans="2:6">
      <c r="B743" s="138" t="s">
        <v>82</v>
      </c>
      <c r="C743" s="157"/>
      <c r="D743" s="157"/>
      <c r="E743" s="348" t="e">
        <f t="shared" si="11"/>
        <v>#DIV/0!</v>
      </c>
      <c r="F743" s="138"/>
    </row>
    <row r="744" spans="2:6">
      <c r="B744" s="138" t="s">
        <v>121</v>
      </c>
      <c r="C744" s="157"/>
      <c r="D744" s="157"/>
      <c r="E744" s="348" t="e">
        <f t="shared" si="11"/>
        <v>#DIV/0!</v>
      </c>
      <c r="F744" s="138"/>
    </row>
    <row r="745" spans="2:6">
      <c r="B745" s="138" t="s">
        <v>617</v>
      </c>
      <c r="C745" s="157"/>
      <c r="D745" s="157"/>
      <c r="E745" s="348" t="e">
        <f t="shared" si="11"/>
        <v>#DIV/0!</v>
      </c>
      <c r="F745" s="138"/>
    </row>
    <row r="746" spans="2:6">
      <c r="B746" s="138" t="s">
        <v>618</v>
      </c>
      <c r="C746" s="157"/>
      <c r="D746" s="157"/>
      <c r="E746" s="348" t="e">
        <f t="shared" si="11"/>
        <v>#DIV/0!</v>
      </c>
      <c r="F746" s="138"/>
    </row>
    <row r="747" spans="2:6">
      <c r="B747" s="138" t="s">
        <v>89</v>
      </c>
      <c r="C747" s="157"/>
      <c r="D747" s="157"/>
      <c r="E747" s="348" t="e">
        <f t="shared" si="11"/>
        <v>#DIV/0!</v>
      </c>
      <c r="F747" s="138"/>
    </row>
    <row r="748" spans="2:6">
      <c r="B748" s="138" t="s">
        <v>619</v>
      </c>
      <c r="C748" s="157"/>
      <c r="D748" s="157"/>
      <c r="E748" s="348" t="e">
        <f t="shared" si="11"/>
        <v>#DIV/0!</v>
      </c>
      <c r="F748" s="138"/>
    </row>
    <row r="749" spans="1:6">
      <c r="A749" s="147">
        <v>5</v>
      </c>
      <c r="B749" s="138" t="s">
        <v>620</v>
      </c>
      <c r="C749" s="157">
        <f>SUM(C750)</f>
        <v>0</v>
      </c>
      <c r="D749" s="157">
        <f>SUM(D750)</f>
        <v>0</v>
      </c>
      <c r="E749" s="348" t="e">
        <f t="shared" si="11"/>
        <v>#DIV/0!</v>
      </c>
      <c r="F749" s="138"/>
    </row>
    <row r="750" spans="2:6">
      <c r="B750" s="138" t="s">
        <v>621</v>
      </c>
      <c r="C750" s="157"/>
      <c r="D750" s="157"/>
      <c r="E750" s="348" t="e">
        <f t="shared" si="11"/>
        <v>#DIV/0!</v>
      </c>
      <c r="F750" s="138"/>
    </row>
    <row r="751" spans="1:6">
      <c r="A751" s="147">
        <v>5</v>
      </c>
      <c r="B751" s="138" t="s">
        <v>622</v>
      </c>
      <c r="C751" s="157">
        <f>C752</f>
        <v>154</v>
      </c>
      <c r="D751" s="157">
        <f>D752</f>
        <v>150</v>
      </c>
      <c r="E751" s="348">
        <f t="shared" si="11"/>
        <v>0.974025974025974</v>
      </c>
      <c r="F751" s="138"/>
    </row>
    <row r="752" spans="2:6">
      <c r="B752" s="138" t="s">
        <v>623</v>
      </c>
      <c r="C752" s="157">
        <v>154</v>
      </c>
      <c r="D752" s="157">
        <v>150</v>
      </c>
      <c r="E752" s="348">
        <f t="shared" si="11"/>
        <v>0.974025974025974</v>
      </c>
      <c r="F752" s="138"/>
    </row>
    <row r="753" spans="1:6">
      <c r="A753" s="147">
        <v>3</v>
      </c>
      <c r="B753" s="138" t="s">
        <v>624</v>
      </c>
      <c r="C753" s="157">
        <f>SUM(C754,C764,C768,C776,C782,C789,C795,C798,C801,C803,C805,C811,C813,C815,C830)</f>
        <v>3030</v>
      </c>
      <c r="D753" s="157">
        <f>SUM(D754,D764,D768,D776,D782,D789,D795,D798,D801,D803,D805,D811,D813,D815,D830)</f>
        <v>2879</v>
      </c>
      <c r="E753" s="348">
        <f t="shared" si="11"/>
        <v>0.95016501650165</v>
      </c>
      <c r="F753" s="138"/>
    </row>
    <row r="754" spans="1:6">
      <c r="A754" s="147">
        <v>5</v>
      </c>
      <c r="B754" s="138" t="s">
        <v>625</v>
      </c>
      <c r="C754" s="157">
        <f>SUM(C755:C763)</f>
        <v>692</v>
      </c>
      <c r="D754" s="157">
        <f>SUM(D755:D763)</f>
        <v>625</v>
      </c>
      <c r="E754" s="348">
        <f t="shared" si="11"/>
        <v>0.903179190751445</v>
      </c>
      <c r="F754" s="138"/>
    </row>
    <row r="755" spans="2:6">
      <c r="B755" s="138" t="s">
        <v>80</v>
      </c>
      <c r="C755" s="157">
        <v>663</v>
      </c>
      <c r="D755" s="157">
        <v>600</v>
      </c>
      <c r="E755" s="348">
        <f t="shared" si="11"/>
        <v>0.904977375565611</v>
      </c>
      <c r="F755" s="138"/>
    </row>
    <row r="756" spans="2:6">
      <c r="B756" s="138" t="s">
        <v>81</v>
      </c>
      <c r="C756" s="157"/>
      <c r="D756" s="157"/>
      <c r="E756" s="348" t="e">
        <f t="shared" si="11"/>
        <v>#DIV/0!</v>
      </c>
      <c r="F756" s="138"/>
    </row>
    <row r="757" spans="2:6">
      <c r="B757" s="138" t="s">
        <v>82</v>
      </c>
      <c r="C757" s="157"/>
      <c r="D757" s="157"/>
      <c r="E757" s="348" t="e">
        <f t="shared" si="11"/>
        <v>#DIV/0!</v>
      </c>
      <c r="F757" s="138"/>
    </row>
    <row r="758" spans="2:6">
      <c r="B758" s="138" t="s">
        <v>626</v>
      </c>
      <c r="C758" s="157"/>
      <c r="D758" s="157"/>
      <c r="E758" s="348" t="e">
        <f t="shared" si="11"/>
        <v>#DIV/0!</v>
      </c>
      <c r="F758" s="138"/>
    </row>
    <row r="759" spans="2:6">
      <c r="B759" s="138" t="s">
        <v>627</v>
      </c>
      <c r="C759" s="157"/>
      <c r="D759" s="157"/>
      <c r="E759" s="348" t="e">
        <f t="shared" si="11"/>
        <v>#DIV/0!</v>
      </c>
      <c r="F759" s="138"/>
    </row>
    <row r="760" spans="2:6">
      <c r="B760" s="138" t="s">
        <v>628</v>
      </c>
      <c r="C760" s="157"/>
      <c r="D760" s="157"/>
      <c r="E760" s="348" t="e">
        <f t="shared" si="11"/>
        <v>#DIV/0!</v>
      </c>
      <c r="F760" s="138"/>
    </row>
    <row r="761" spans="2:6">
      <c r="B761" s="138" t="s">
        <v>629</v>
      </c>
      <c r="C761" s="157"/>
      <c r="D761" s="157"/>
      <c r="E761" s="348" t="e">
        <f t="shared" si="11"/>
        <v>#DIV/0!</v>
      </c>
      <c r="F761" s="138"/>
    </row>
    <row r="762" spans="2:6">
      <c r="B762" s="138" t="s">
        <v>630</v>
      </c>
      <c r="C762" s="157"/>
      <c r="D762" s="157"/>
      <c r="E762" s="348" t="e">
        <f t="shared" si="11"/>
        <v>#DIV/0!</v>
      </c>
      <c r="F762" s="138"/>
    </row>
    <row r="763" spans="2:6">
      <c r="B763" s="138" t="s">
        <v>631</v>
      </c>
      <c r="C763" s="157">
        <v>29</v>
      </c>
      <c r="D763" s="157">
        <v>25</v>
      </c>
      <c r="E763" s="348">
        <f t="shared" si="11"/>
        <v>0.862068965517241</v>
      </c>
      <c r="F763" s="138"/>
    </row>
    <row r="764" spans="1:6">
      <c r="A764" s="147">
        <v>5</v>
      </c>
      <c r="B764" s="138" t="s">
        <v>632</v>
      </c>
      <c r="C764" s="157">
        <f>SUM(C765:C767)</f>
        <v>162</v>
      </c>
      <c r="D764" s="157">
        <f>SUM(D765:D767)</f>
        <v>160</v>
      </c>
      <c r="E764" s="348">
        <f t="shared" si="11"/>
        <v>0.987654320987654</v>
      </c>
      <c r="F764" s="138"/>
    </row>
    <row r="765" spans="2:6">
      <c r="B765" s="138" t="s">
        <v>633</v>
      </c>
      <c r="C765" s="157"/>
      <c r="D765" s="157"/>
      <c r="E765" s="348" t="e">
        <f t="shared" si="11"/>
        <v>#DIV/0!</v>
      </c>
      <c r="F765" s="138"/>
    </row>
    <row r="766" spans="2:6">
      <c r="B766" s="138" t="s">
        <v>634</v>
      </c>
      <c r="C766" s="157"/>
      <c r="D766" s="157"/>
      <c r="E766" s="348" t="e">
        <f t="shared" si="11"/>
        <v>#DIV/0!</v>
      </c>
      <c r="F766" s="138"/>
    </row>
    <row r="767" spans="2:6">
      <c r="B767" s="138" t="s">
        <v>635</v>
      </c>
      <c r="C767" s="157">
        <v>162</v>
      </c>
      <c r="D767" s="157">
        <v>160</v>
      </c>
      <c r="E767" s="348">
        <f t="shared" si="11"/>
        <v>0.987654320987654</v>
      </c>
      <c r="F767" s="138"/>
    </row>
    <row r="768" spans="1:6">
      <c r="A768" s="147">
        <v>5</v>
      </c>
      <c r="B768" s="138" t="s">
        <v>636</v>
      </c>
      <c r="C768" s="157">
        <f>SUM(C769:C775)</f>
        <v>1545</v>
      </c>
      <c r="D768" s="157">
        <f>SUM(D769:D775)</f>
        <v>1530</v>
      </c>
      <c r="E768" s="348">
        <f t="shared" si="11"/>
        <v>0.990291262135922</v>
      </c>
      <c r="F768" s="138"/>
    </row>
    <row r="769" spans="2:6">
      <c r="B769" s="138" t="s">
        <v>637</v>
      </c>
      <c r="C769" s="157">
        <v>15</v>
      </c>
      <c r="D769" s="157">
        <v>15</v>
      </c>
      <c r="E769" s="348">
        <f t="shared" si="11"/>
        <v>1</v>
      </c>
      <c r="F769" s="138"/>
    </row>
    <row r="770" spans="2:6">
      <c r="B770" s="138" t="s">
        <v>638</v>
      </c>
      <c r="C770" s="157">
        <v>168</v>
      </c>
      <c r="D770" s="157">
        <v>165</v>
      </c>
      <c r="E770" s="348">
        <f t="shared" si="11"/>
        <v>0.982142857142857</v>
      </c>
      <c r="F770" s="138"/>
    </row>
    <row r="771" spans="2:6">
      <c r="B771" s="138" t="s">
        <v>639</v>
      </c>
      <c r="C771" s="157"/>
      <c r="D771" s="157"/>
      <c r="E771" s="348" t="e">
        <f t="shared" si="11"/>
        <v>#DIV/0!</v>
      </c>
      <c r="F771" s="138"/>
    </row>
    <row r="772" spans="2:6">
      <c r="B772" s="138" t="s">
        <v>640</v>
      </c>
      <c r="C772" s="157">
        <v>1008</v>
      </c>
      <c r="D772" s="157">
        <v>1000</v>
      </c>
      <c r="E772" s="348">
        <f t="shared" si="11"/>
        <v>0.992063492063492</v>
      </c>
      <c r="F772" s="138"/>
    </row>
    <row r="773" spans="2:6">
      <c r="B773" s="138" t="s">
        <v>641</v>
      </c>
      <c r="C773" s="157"/>
      <c r="D773" s="157"/>
      <c r="E773" s="348" t="e">
        <f t="shared" si="11"/>
        <v>#DIV/0!</v>
      </c>
      <c r="F773" s="138"/>
    </row>
    <row r="774" spans="2:6">
      <c r="B774" s="138" t="s">
        <v>642</v>
      </c>
      <c r="C774" s="157"/>
      <c r="D774" s="157"/>
      <c r="E774" s="348" t="e">
        <f t="shared" ref="E774:E837" si="12">D774/C774</f>
        <v>#DIV/0!</v>
      </c>
      <c r="F774" s="138"/>
    </row>
    <row r="775" spans="2:6">
      <c r="B775" s="138" t="s">
        <v>643</v>
      </c>
      <c r="C775" s="157">
        <v>354</v>
      </c>
      <c r="D775" s="157">
        <v>350</v>
      </c>
      <c r="E775" s="348">
        <f t="shared" si="12"/>
        <v>0.988700564971751</v>
      </c>
      <c r="F775" s="138"/>
    </row>
    <row r="776" spans="1:6">
      <c r="A776" s="147">
        <v>5</v>
      </c>
      <c r="B776" s="138" t="s">
        <v>644</v>
      </c>
      <c r="C776" s="157">
        <f>SUM(C777:C781)</f>
        <v>13</v>
      </c>
      <c r="D776" s="157">
        <f>SUM(D777:D781)</f>
        <v>10</v>
      </c>
      <c r="E776" s="348">
        <f t="shared" si="12"/>
        <v>0.769230769230769</v>
      </c>
      <c r="F776" s="138"/>
    </row>
    <row r="777" spans="2:6">
      <c r="B777" s="138" t="s">
        <v>645</v>
      </c>
      <c r="C777" s="157"/>
      <c r="D777" s="157"/>
      <c r="E777" s="348" t="e">
        <f t="shared" si="12"/>
        <v>#DIV/0!</v>
      </c>
      <c r="F777" s="138"/>
    </row>
    <row r="778" spans="2:6">
      <c r="B778" s="138" t="s">
        <v>646</v>
      </c>
      <c r="C778" s="157">
        <v>13</v>
      </c>
      <c r="D778" s="157">
        <v>10</v>
      </c>
      <c r="E778" s="348">
        <f t="shared" si="12"/>
        <v>0.769230769230769</v>
      </c>
      <c r="F778" s="138"/>
    </row>
    <row r="779" spans="2:6">
      <c r="B779" s="138" t="s">
        <v>647</v>
      </c>
      <c r="C779" s="157"/>
      <c r="D779" s="157"/>
      <c r="E779" s="348" t="e">
        <f t="shared" si="12"/>
        <v>#DIV/0!</v>
      </c>
      <c r="F779" s="138"/>
    </row>
    <row r="780" spans="2:6">
      <c r="B780" s="138" t="s">
        <v>648</v>
      </c>
      <c r="C780" s="157"/>
      <c r="D780" s="157"/>
      <c r="E780" s="348" t="e">
        <f t="shared" si="12"/>
        <v>#DIV/0!</v>
      </c>
      <c r="F780" s="138"/>
    </row>
    <row r="781" spans="2:6">
      <c r="B781" s="138" t="s">
        <v>649</v>
      </c>
      <c r="C781" s="157"/>
      <c r="D781" s="157"/>
      <c r="E781" s="348" t="e">
        <f t="shared" si="12"/>
        <v>#DIV/0!</v>
      </c>
      <c r="F781" s="138"/>
    </row>
    <row r="782" spans="1:6">
      <c r="A782" s="147">
        <v>5</v>
      </c>
      <c r="B782" s="138" t="s">
        <v>650</v>
      </c>
      <c r="C782" s="157">
        <f>SUM(C783:C788)</f>
        <v>15</v>
      </c>
      <c r="D782" s="157">
        <f>SUM(D783:D788)</f>
        <v>15</v>
      </c>
      <c r="E782" s="348">
        <f t="shared" si="12"/>
        <v>1</v>
      </c>
      <c r="F782" s="138"/>
    </row>
    <row r="783" spans="2:6">
      <c r="B783" s="138" t="s">
        <v>651</v>
      </c>
      <c r="C783" s="157"/>
      <c r="D783" s="157"/>
      <c r="E783" s="348" t="e">
        <f t="shared" si="12"/>
        <v>#DIV/0!</v>
      </c>
      <c r="F783" s="138"/>
    </row>
    <row r="784" spans="2:6">
      <c r="B784" s="138" t="s">
        <v>652</v>
      </c>
      <c r="C784" s="157"/>
      <c r="D784" s="157"/>
      <c r="E784" s="348" t="e">
        <f t="shared" si="12"/>
        <v>#DIV/0!</v>
      </c>
      <c r="F784" s="138"/>
    </row>
    <row r="785" spans="2:6">
      <c r="B785" s="138" t="s">
        <v>653</v>
      </c>
      <c r="C785" s="157"/>
      <c r="D785" s="157"/>
      <c r="E785" s="348" t="e">
        <f t="shared" si="12"/>
        <v>#DIV/0!</v>
      </c>
      <c r="F785" s="138"/>
    </row>
    <row r="786" spans="2:6">
      <c r="B786" s="138" t="s">
        <v>654</v>
      </c>
      <c r="C786" s="157"/>
      <c r="D786" s="157"/>
      <c r="E786" s="348" t="e">
        <f t="shared" si="12"/>
        <v>#DIV/0!</v>
      </c>
      <c r="F786" s="138"/>
    </row>
    <row r="787" spans="2:6">
      <c r="B787" s="138" t="s">
        <v>655</v>
      </c>
      <c r="C787" s="157">
        <v>15</v>
      </c>
      <c r="D787" s="157">
        <v>15</v>
      </c>
      <c r="E787" s="348">
        <f t="shared" si="12"/>
        <v>1</v>
      </c>
      <c r="F787" s="138"/>
    </row>
    <row r="788" spans="2:6">
      <c r="B788" s="138" t="s">
        <v>656</v>
      </c>
      <c r="C788" s="157"/>
      <c r="D788" s="157"/>
      <c r="E788" s="348" t="e">
        <f t="shared" si="12"/>
        <v>#DIV/0!</v>
      </c>
      <c r="F788" s="138"/>
    </row>
    <row r="789" spans="1:6">
      <c r="A789" s="147">
        <v>5</v>
      </c>
      <c r="B789" s="138" t="s">
        <v>657</v>
      </c>
      <c r="C789" s="157">
        <f>SUM(C790:C794)</f>
        <v>44</v>
      </c>
      <c r="D789" s="157">
        <f>SUM(D790:D794)</f>
        <v>44</v>
      </c>
      <c r="E789" s="348">
        <f t="shared" si="12"/>
        <v>1</v>
      </c>
      <c r="F789" s="138"/>
    </row>
    <row r="790" spans="2:6">
      <c r="B790" s="138" t="s">
        <v>658</v>
      </c>
      <c r="C790" s="157">
        <v>44</v>
      </c>
      <c r="D790" s="157">
        <v>44</v>
      </c>
      <c r="E790" s="348">
        <f t="shared" si="12"/>
        <v>1</v>
      </c>
      <c r="F790" s="138"/>
    </row>
    <row r="791" spans="2:6">
      <c r="B791" s="138" t="s">
        <v>659</v>
      </c>
      <c r="C791" s="157"/>
      <c r="D791" s="157"/>
      <c r="E791" s="348" t="e">
        <f t="shared" si="12"/>
        <v>#DIV/0!</v>
      </c>
      <c r="F791" s="138"/>
    </row>
    <row r="792" spans="2:6">
      <c r="B792" s="138" t="s">
        <v>660</v>
      </c>
      <c r="C792" s="157"/>
      <c r="D792" s="157"/>
      <c r="E792" s="348" t="e">
        <f t="shared" si="12"/>
        <v>#DIV/0!</v>
      </c>
      <c r="F792" s="138"/>
    </row>
    <row r="793" spans="2:6">
      <c r="B793" s="138" t="s">
        <v>661</v>
      </c>
      <c r="C793" s="157"/>
      <c r="D793" s="157"/>
      <c r="E793" s="348" t="e">
        <f t="shared" si="12"/>
        <v>#DIV/0!</v>
      </c>
      <c r="F793" s="138"/>
    </row>
    <row r="794" spans="2:6">
      <c r="B794" s="138" t="s">
        <v>662</v>
      </c>
      <c r="C794" s="157"/>
      <c r="D794" s="157"/>
      <c r="E794" s="348" t="e">
        <f t="shared" si="12"/>
        <v>#DIV/0!</v>
      </c>
      <c r="F794" s="138"/>
    </row>
    <row r="795" spans="1:6">
      <c r="A795" s="147">
        <v>5</v>
      </c>
      <c r="B795" s="138" t="s">
        <v>663</v>
      </c>
      <c r="C795" s="157">
        <f>SUM(C796:C797)</f>
        <v>0</v>
      </c>
      <c r="D795" s="157">
        <f>SUM(D796:D797)</f>
        <v>0</v>
      </c>
      <c r="E795" s="348" t="e">
        <f t="shared" si="12"/>
        <v>#DIV/0!</v>
      </c>
      <c r="F795" s="138"/>
    </row>
    <row r="796" spans="2:6">
      <c r="B796" s="138" t="s">
        <v>664</v>
      </c>
      <c r="C796" s="157"/>
      <c r="D796" s="157"/>
      <c r="E796" s="348" t="e">
        <f t="shared" si="12"/>
        <v>#DIV/0!</v>
      </c>
      <c r="F796" s="138"/>
    </row>
    <row r="797" spans="2:6">
      <c r="B797" s="138" t="s">
        <v>665</v>
      </c>
      <c r="C797" s="157"/>
      <c r="D797" s="157"/>
      <c r="E797" s="348" t="e">
        <f t="shared" si="12"/>
        <v>#DIV/0!</v>
      </c>
      <c r="F797" s="138"/>
    </row>
    <row r="798" spans="1:6">
      <c r="A798" s="147">
        <v>5</v>
      </c>
      <c r="B798" s="138" t="s">
        <v>666</v>
      </c>
      <c r="C798" s="157">
        <v>0</v>
      </c>
      <c r="D798" s="157">
        <v>0</v>
      </c>
      <c r="E798" s="348" t="e">
        <f t="shared" si="12"/>
        <v>#DIV/0!</v>
      </c>
      <c r="F798" s="138"/>
    </row>
    <row r="799" spans="2:6">
      <c r="B799" s="138" t="s">
        <v>667</v>
      </c>
      <c r="C799" s="157"/>
      <c r="D799" s="157"/>
      <c r="E799" s="348" t="e">
        <f t="shared" si="12"/>
        <v>#DIV/0!</v>
      </c>
      <c r="F799" s="138"/>
    </row>
    <row r="800" spans="2:6">
      <c r="B800" s="138" t="s">
        <v>668</v>
      </c>
      <c r="C800" s="157"/>
      <c r="D800" s="157"/>
      <c r="E800" s="348" t="e">
        <f t="shared" si="12"/>
        <v>#DIV/0!</v>
      </c>
      <c r="F800" s="138"/>
    </row>
    <row r="801" spans="1:6">
      <c r="A801" s="147">
        <v>5</v>
      </c>
      <c r="B801" s="138" t="s">
        <v>669</v>
      </c>
      <c r="C801" s="157">
        <f>SUM(C802)</f>
        <v>0</v>
      </c>
      <c r="D801" s="157">
        <f t="shared" ref="D801" si="13">ROUND(C801*0.8,0)</f>
        <v>0</v>
      </c>
      <c r="E801" s="348" t="e">
        <f t="shared" si="12"/>
        <v>#DIV/0!</v>
      </c>
      <c r="F801" s="138"/>
    </row>
    <row r="802" spans="2:6">
      <c r="B802" s="138" t="s">
        <v>670</v>
      </c>
      <c r="C802" s="157"/>
      <c r="D802" s="157"/>
      <c r="E802" s="348" t="e">
        <f t="shared" si="12"/>
        <v>#DIV/0!</v>
      </c>
      <c r="F802" s="138"/>
    </row>
    <row r="803" spans="1:6">
      <c r="A803" s="147">
        <v>5</v>
      </c>
      <c r="B803" s="138" t="s">
        <v>671</v>
      </c>
      <c r="C803" s="157">
        <f>SUM(C804)</f>
        <v>10</v>
      </c>
      <c r="D803" s="157">
        <f>SUM(D804)</f>
        <v>0</v>
      </c>
      <c r="E803" s="348">
        <f t="shared" si="12"/>
        <v>0</v>
      </c>
      <c r="F803" s="138"/>
    </row>
    <row r="804" spans="2:6">
      <c r="B804" s="138" t="s">
        <v>672</v>
      </c>
      <c r="C804" s="157">
        <v>10</v>
      </c>
      <c r="D804" s="157"/>
      <c r="E804" s="348">
        <f t="shared" si="12"/>
        <v>0</v>
      </c>
      <c r="F804" s="138"/>
    </row>
    <row r="805" spans="1:6">
      <c r="A805" s="147">
        <v>5</v>
      </c>
      <c r="B805" s="138" t="s">
        <v>673</v>
      </c>
      <c r="C805" s="157">
        <f>SUM(C806:C810)</f>
        <v>193</v>
      </c>
      <c r="D805" s="157">
        <f>SUM(D806:D810)</f>
        <v>195</v>
      </c>
      <c r="E805" s="348">
        <f t="shared" si="12"/>
        <v>1.01036269430052</v>
      </c>
      <c r="F805" s="138"/>
    </row>
    <row r="806" spans="2:6">
      <c r="B806" s="138" t="s">
        <v>674</v>
      </c>
      <c r="C806" s="157">
        <v>29</v>
      </c>
      <c r="D806" s="157">
        <v>30</v>
      </c>
      <c r="E806" s="348">
        <f t="shared" si="12"/>
        <v>1.03448275862069</v>
      </c>
      <c r="F806" s="138"/>
    </row>
    <row r="807" spans="2:6">
      <c r="B807" s="138" t="s">
        <v>675</v>
      </c>
      <c r="C807" s="157"/>
      <c r="D807" s="157"/>
      <c r="E807" s="348" t="e">
        <f t="shared" si="12"/>
        <v>#DIV/0!</v>
      </c>
      <c r="F807" s="138"/>
    </row>
    <row r="808" spans="2:6">
      <c r="B808" s="138" t="s">
        <v>676</v>
      </c>
      <c r="C808" s="157"/>
      <c r="D808" s="157"/>
      <c r="E808" s="348" t="e">
        <f t="shared" si="12"/>
        <v>#DIV/0!</v>
      </c>
      <c r="F808" s="138"/>
    </row>
    <row r="809" spans="2:6">
      <c r="B809" s="138" t="s">
        <v>677</v>
      </c>
      <c r="C809" s="157"/>
      <c r="D809" s="157"/>
      <c r="E809" s="348" t="e">
        <f t="shared" si="12"/>
        <v>#DIV/0!</v>
      </c>
      <c r="F809" s="138"/>
    </row>
    <row r="810" spans="2:6">
      <c r="B810" s="138" t="s">
        <v>678</v>
      </c>
      <c r="C810" s="157">
        <v>164</v>
      </c>
      <c r="D810" s="157">
        <v>165</v>
      </c>
      <c r="E810" s="348">
        <f t="shared" si="12"/>
        <v>1.00609756097561</v>
      </c>
      <c r="F810" s="138"/>
    </row>
    <row r="811" spans="1:6">
      <c r="A811" s="147">
        <v>5</v>
      </c>
      <c r="B811" s="138" t="s">
        <v>679</v>
      </c>
      <c r="C811" s="157">
        <f>C812</f>
        <v>0</v>
      </c>
      <c r="D811" s="157">
        <f>D812</f>
        <v>0</v>
      </c>
      <c r="E811" s="348" t="e">
        <f t="shared" si="12"/>
        <v>#DIV/0!</v>
      </c>
      <c r="F811" s="138"/>
    </row>
    <row r="812" spans="2:6">
      <c r="B812" s="138" t="s">
        <v>680</v>
      </c>
      <c r="C812" s="157"/>
      <c r="D812" s="157"/>
      <c r="E812" s="348" t="e">
        <f t="shared" si="12"/>
        <v>#DIV/0!</v>
      </c>
      <c r="F812" s="138"/>
    </row>
    <row r="813" spans="1:6">
      <c r="A813" s="147">
        <v>5</v>
      </c>
      <c r="B813" s="138" t="s">
        <v>681</v>
      </c>
      <c r="C813" s="157">
        <f>C814</f>
        <v>0</v>
      </c>
      <c r="D813" s="157">
        <f>D814</f>
        <v>0</v>
      </c>
      <c r="E813" s="348" t="e">
        <f t="shared" si="12"/>
        <v>#DIV/0!</v>
      </c>
      <c r="F813" s="138"/>
    </row>
    <row r="814" spans="2:6">
      <c r="B814" s="138" t="s">
        <v>682</v>
      </c>
      <c r="C814" s="157"/>
      <c r="D814" s="157"/>
      <c r="E814" s="348" t="e">
        <f t="shared" si="12"/>
        <v>#DIV/0!</v>
      </c>
      <c r="F814" s="138"/>
    </row>
    <row r="815" spans="1:6">
      <c r="A815" s="147">
        <v>5</v>
      </c>
      <c r="B815" s="138" t="s">
        <v>683</v>
      </c>
      <c r="C815" s="157">
        <f>SUM(C816:C829)</f>
        <v>0</v>
      </c>
      <c r="D815" s="157">
        <f>SUM(D816:D829)</f>
        <v>0</v>
      </c>
      <c r="E815" s="348" t="e">
        <f t="shared" si="12"/>
        <v>#DIV/0!</v>
      </c>
      <c r="F815" s="138"/>
    </row>
    <row r="816" spans="2:6">
      <c r="B816" s="138" t="s">
        <v>80</v>
      </c>
      <c r="C816" s="157"/>
      <c r="D816" s="157"/>
      <c r="E816" s="348" t="e">
        <f t="shared" si="12"/>
        <v>#DIV/0!</v>
      </c>
      <c r="F816" s="138"/>
    </row>
    <row r="817" spans="2:6">
      <c r="B817" s="138" t="s">
        <v>81</v>
      </c>
      <c r="C817" s="157"/>
      <c r="D817" s="157"/>
      <c r="E817" s="348" t="e">
        <f t="shared" si="12"/>
        <v>#DIV/0!</v>
      </c>
      <c r="F817" s="138"/>
    </row>
    <row r="818" spans="2:6">
      <c r="B818" s="138" t="s">
        <v>82</v>
      </c>
      <c r="C818" s="157"/>
      <c r="D818" s="157"/>
      <c r="E818" s="348" t="e">
        <f t="shared" si="12"/>
        <v>#DIV/0!</v>
      </c>
      <c r="F818" s="138"/>
    </row>
    <row r="819" spans="2:6">
      <c r="B819" s="138" t="s">
        <v>684</v>
      </c>
      <c r="C819" s="157"/>
      <c r="D819" s="157"/>
      <c r="E819" s="348" t="e">
        <f t="shared" si="12"/>
        <v>#DIV/0!</v>
      </c>
      <c r="F819" s="138"/>
    </row>
    <row r="820" spans="2:6">
      <c r="B820" s="138" t="s">
        <v>685</v>
      </c>
      <c r="C820" s="157"/>
      <c r="D820" s="157"/>
      <c r="E820" s="348" t="e">
        <f t="shared" si="12"/>
        <v>#DIV/0!</v>
      </c>
      <c r="F820" s="138"/>
    </row>
    <row r="821" spans="2:6">
      <c r="B821" s="138" t="s">
        <v>686</v>
      </c>
      <c r="C821" s="157"/>
      <c r="D821" s="157"/>
      <c r="E821" s="348" t="e">
        <f t="shared" si="12"/>
        <v>#DIV/0!</v>
      </c>
      <c r="F821" s="138"/>
    </row>
    <row r="822" spans="2:6">
      <c r="B822" s="138" t="s">
        <v>687</v>
      </c>
      <c r="C822" s="157"/>
      <c r="D822" s="157"/>
      <c r="E822" s="348" t="e">
        <f t="shared" si="12"/>
        <v>#DIV/0!</v>
      </c>
      <c r="F822" s="138"/>
    </row>
    <row r="823" spans="2:6">
      <c r="B823" s="138" t="s">
        <v>688</v>
      </c>
      <c r="C823" s="157"/>
      <c r="D823" s="157"/>
      <c r="E823" s="348" t="e">
        <f t="shared" si="12"/>
        <v>#DIV/0!</v>
      </c>
      <c r="F823" s="138"/>
    </row>
    <row r="824" spans="2:6">
      <c r="B824" s="138" t="s">
        <v>689</v>
      </c>
      <c r="C824" s="157"/>
      <c r="D824" s="157"/>
      <c r="E824" s="348" t="e">
        <f t="shared" si="12"/>
        <v>#DIV/0!</v>
      </c>
      <c r="F824" s="138"/>
    </row>
    <row r="825" spans="2:6">
      <c r="B825" s="138" t="s">
        <v>690</v>
      </c>
      <c r="C825" s="157"/>
      <c r="D825" s="157"/>
      <c r="E825" s="348" t="e">
        <f t="shared" si="12"/>
        <v>#DIV/0!</v>
      </c>
      <c r="F825" s="138"/>
    </row>
    <row r="826" spans="2:6">
      <c r="B826" s="138" t="s">
        <v>121</v>
      </c>
      <c r="C826" s="157"/>
      <c r="D826" s="157"/>
      <c r="E826" s="348" t="e">
        <f t="shared" si="12"/>
        <v>#DIV/0!</v>
      </c>
      <c r="F826" s="138"/>
    </row>
    <row r="827" spans="2:6">
      <c r="B827" s="138" t="s">
        <v>691</v>
      </c>
      <c r="C827" s="157"/>
      <c r="D827" s="157"/>
      <c r="E827" s="348" t="e">
        <f t="shared" si="12"/>
        <v>#DIV/0!</v>
      </c>
      <c r="F827" s="138"/>
    </row>
    <row r="828" spans="2:6">
      <c r="B828" s="138" t="s">
        <v>89</v>
      </c>
      <c r="C828" s="157"/>
      <c r="D828" s="157"/>
      <c r="E828" s="348" t="e">
        <f t="shared" si="12"/>
        <v>#DIV/0!</v>
      </c>
      <c r="F828" s="138"/>
    </row>
    <row r="829" spans="2:6">
      <c r="B829" s="138" t="s">
        <v>692</v>
      </c>
      <c r="C829" s="157"/>
      <c r="D829" s="157"/>
      <c r="E829" s="348" t="e">
        <f t="shared" si="12"/>
        <v>#DIV/0!</v>
      </c>
      <c r="F829" s="138"/>
    </row>
    <row r="830" spans="1:6">
      <c r="A830" s="147">
        <v>5</v>
      </c>
      <c r="B830" s="138" t="s">
        <v>693</v>
      </c>
      <c r="C830" s="157">
        <f>C831</f>
        <v>356</v>
      </c>
      <c r="D830" s="157">
        <f>D831</f>
        <v>300</v>
      </c>
      <c r="E830" s="348">
        <f t="shared" si="12"/>
        <v>0.842696629213483</v>
      </c>
      <c r="F830" s="138"/>
    </row>
    <row r="831" spans="2:6">
      <c r="B831" s="138" t="s">
        <v>694</v>
      </c>
      <c r="C831" s="157">
        <v>356</v>
      </c>
      <c r="D831" s="157">
        <v>300</v>
      </c>
      <c r="E831" s="348">
        <f t="shared" si="12"/>
        <v>0.842696629213483</v>
      </c>
      <c r="F831" s="138"/>
    </row>
    <row r="832" spans="1:6">
      <c r="A832" s="147">
        <v>3</v>
      </c>
      <c r="B832" s="138" t="s">
        <v>695</v>
      </c>
      <c r="C832" s="157">
        <f>SUM(C833,C844,C846,C849,C851,C853)</f>
        <v>61349</v>
      </c>
      <c r="D832" s="157">
        <f>SUM(D833,D844,D846,D849,D851,D853)</f>
        <v>47275</v>
      </c>
      <c r="E832" s="348">
        <f t="shared" si="12"/>
        <v>0.770591207680647</v>
      </c>
      <c r="F832" s="138"/>
    </row>
    <row r="833" spans="1:6">
      <c r="A833" s="147">
        <v>5</v>
      </c>
      <c r="B833" s="138" t="s">
        <v>696</v>
      </c>
      <c r="C833" s="157">
        <f>SUM(C834:C843)</f>
        <v>5700</v>
      </c>
      <c r="D833" s="157">
        <v>5075</v>
      </c>
      <c r="E833" s="348">
        <f t="shared" si="12"/>
        <v>0.890350877192982</v>
      </c>
      <c r="F833" s="138"/>
    </row>
    <row r="834" spans="2:6">
      <c r="B834" s="138" t="s">
        <v>80</v>
      </c>
      <c r="C834" s="157">
        <v>3696</v>
      </c>
      <c r="D834" s="157">
        <v>3450</v>
      </c>
      <c r="E834" s="348">
        <f t="shared" si="12"/>
        <v>0.933441558441558</v>
      </c>
      <c r="F834" s="138"/>
    </row>
    <row r="835" spans="2:6">
      <c r="B835" s="138" t="s">
        <v>81</v>
      </c>
      <c r="C835" s="157"/>
      <c r="D835" s="157"/>
      <c r="E835" s="348" t="e">
        <f t="shared" si="12"/>
        <v>#DIV/0!</v>
      </c>
      <c r="F835" s="138"/>
    </row>
    <row r="836" spans="2:6">
      <c r="B836" s="138" t="s">
        <v>82</v>
      </c>
      <c r="C836" s="157"/>
      <c r="D836" s="157"/>
      <c r="E836" s="348" t="e">
        <f t="shared" si="12"/>
        <v>#DIV/0!</v>
      </c>
      <c r="F836" s="138"/>
    </row>
    <row r="837" spans="2:6">
      <c r="B837" s="138" t="s">
        <v>697</v>
      </c>
      <c r="C837" s="157">
        <v>744</v>
      </c>
      <c r="D837" s="157">
        <v>700</v>
      </c>
      <c r="E837" s="348">
        <f t="shared" si="12"/>
        <v>0.940860215053763</v>
      </c>
      <c r="F837" s="138"/>
    </row>
    <row r="838" spans="2:6">
      <c r="B838" s="138" t="s">
        <v>698</v>
      </c>
      <c r="C838" s="157">
        <v>81</v>
      </c>
      <c r="D838" s="157">
        <v>80</v>
      </c>
      <c r="E838" s="348">
        <f t="shared" ref="E838:E901" si="14">D838/C838</f>
        <v>0.987654320987654</v>
      </c>
      <c r="F838" s="138"/>
    </row>
    <row r="839" spans="2:6">
      <c r="B839" s="138" t="s">
        <v>699</v>
      </c>
      <c r="C839" s="157">
        <v>36</v>
      </c>
      <c r="D839" s="157">
        <v>30</v>
      </c>
      <c r="E839" s="348">
        <f t="shared" si="14"/>
        <v>0.833333333333333</v>
      </c>
      <c r="F839" s="138"/>
    </row>
    <row r="840" spans="2:6">
      <c r="B840" s="138" t="s">
        <v>700</v>
      </c>
      <c r="C840" s="157"/>
      <c r="D840" s="157"/>
      <c r="E840" s="348" t="e">
        <f t="shared" si="14"/>
        <v>#DIV/0!</v>
      </c>
      <c r="F840" s="138"/>
    </row>
    <row r="841" spans="2:6">
      <c r="B841" s="138" t="s">
        <v>701</v>
      </c>
      <c r="C841" s="157">
        <v>15</v>
      </c>
      <c r="D841" s="157">
        <v>15</v>
      </c>
      <c r="E841" s="348">
        <f t="shared" si="14"/>
        <v>1</v>
      </c>
      <c r="F841" s="138"/>
    </row>
    <row r="842" spans="2:6">
      <c r="B842" s="138" t="s">
        <v>702</v>
      </c>
      <c r="C842" s="157"/>
      <c r="D842" s="157"/>
      <c r="E842" s="348" t="e">
        <f t="shared" si="14"/>
        <v>#DIV/0!</v>
      </c>
      <c r="F842" s="138"/>
    </row>
    <row r="843" spans="2:6">
      <c r="B843" s="138" t="s">
        <v>703</v>
      </c>
      <c r="C843" s="157">
        <v>1128</v>
      </c>
      <c r="D843" s="157">
        <v>1000</v>
      </c>
      <c r="E843" s="348">
        <f t="shared" si="14"/>
        <v>0.886524822695035</v>
      </c>
      <c r="F843" s="138"/>
    </row>
    <row r="844" spans="1:6">
      <c r="A844" s="147">
        <v>5</v>
      </c>
      <c r="B844" s="138" t="s">
        <v>704</v>
      </c>
      <c r="C844" s="157">
        <f>C845</f>
        <v>61</v>
      </c>
      <c r="D844" s="157">
        <f>D845</f>
        <v>50</v>
      </c>
      <c r="E844" s="348">
        <f t="shared" si="14"/>
        <v>0.819672131147541</v>
      </c>
      <c r="F844" s="138"/>
    </row>
    <row r="845" spans="2:6">
      <c r="B845" s="138" t="s">
        <v>705</v>
      </c>
      <c r="C845" s="157">
        <v>61</v>
      </c>
      <c r="D845" s="157">
        <v>50</v>
      </c>
      <c r="E845" s="348">
        <f t="shared" si="14"/>
        <v>0.819672131147541</v>
      </c>
      <c r="F845" s="138"/>
    </row>
    <row r="846" spans="1:6">
      <c r="A846" s="147">
        <v>5</v>
      </c>
      <c r="B846" s="138" t="s">
        <v>706</v>
      </c>
      <c r="C846" s="157">
        <f>SUM(C847:C848)</f>
        <v>1700</v>
      </c>
      <c r="D846" s="157">
        <f>SUM(D847:D848)</f>
        <v>11350</v>
      </c>
      <c r="E846" s="348">
        <f t="shared" si="14"/>
        <v>6.67647058823529</v>
      </c>
      <c r="F846" s="138"/>
    </row>
    <row r="847" spans="2:6">
      <c r="B847" s="138" t="s">
        <v>707</v>
      </c>
      <c r="C847" s="157">
        <v>153</v>
      </c>
      <c r="D847" s="157">
        <v>150</v>
      </c>
      <c r="E847" s="348">
        <f t="shared" si="14"/>
        <v>0.980392156862745</v>
      </c>
      <c r="F847" s="138"/>
    </row>
    <row r="848" spans="2:6">
      <c r="B848" s="138" t="s">
        <v>708</v>
      </c>
      <c r="C848" s="157">
        <v>1547</v>
      </c>
      <c r="D848" s="157">
        <v>11200</v>
      </c>
      <c r="E848" s="348">
        <f t="shared" si="14"/>
        <v>7.23981900452489</v>
      </c>
      <c r="F848" s="138"/>
    </row>
    <row r="849" spans="1:6">
      <c r="A849" s="147">
        <v>5</v>
      </c>
      <c r="B849" s="138" t="s">
        <v>709</v>
      </c>
      <c r="C849" s="157">
        <f>C850</f>
        <v>2923</v>
      </c>
      <c r="D849" s="157">
        <f>D850</f>
        <v>2800</v>
      </c>
      <c r="E849" s="348">
        <f t="shared" si="14"/>
        <v>0.957919945261717</v>
      </c>
      <c r="F849" s="138"/>
    </row>
    <row r="850" spans="2:6">
      <c r="B850" s="138" t="s">
        <v>710</v>
      </c>
      <c r="C850" s="157">
        <v>2923</v>
      </c>
      <c r="D850" s="157">
        <v>2800</v>
      </c>
      <c r="E850" s="348">
        <f t="shared" si="14"/>
        <v>0.957919945261717</v>
      </c>
      <c r="F850" s="138"/>
    </row>
    <row r="851" spans="1:6">
      <c r="A851" s="147">
        <v>5</v>
      </c>
      <c r="B851" s="138" t="s">
        <v>711</v>
      </c>
      <c r="C851" s="157"/>
      <c r="D851" s="157"/>
      <c r="E851" s="348" t="e">
        <f t="shared" si="14"/>
        <v>#DIV/0!</v>
      </c>
      <c r="F851" s="138"/>
    </row>
    <row r="852" spans="2:6">
      <c r="B852" s="138" t="s">
        <v>712</v>
      </c>
      <c r="C852" s="157"/>
      <c r="D852" s="157"/>
      <c r="E852" s="348" t="e">
        <f t="shared" si="14"/>
        <v>#DIV/0!</v>
      </c>
      <c r="F852" s="138"/>
    </row>
    <row r="853" spans="1:6">
      <c r="A853" s="147">
        <v>5</v>
      </c>
      <c r="B853" s="138" t="s">
        <v>713</v>
      </c>
      <c r="C853" s="157">
        <f>C854</f>
        <v>50965</v>
      </c>
      <c r="D853" s="157">
        <f>D854</f>
        <v>28000</v>
      </c>
      <c r="E853" s="348">
        <f t="shared" si="14"/>
        <v>0.549396644756205</v>
      </c>
      <c r="F853" s="138"/>
    </row>
    <row r="854" spans="2:6">
      <c r="B854" s="138" t="s">
        <v>714</v>
      </c>
      <c r="C854" s="157">
        <v>50965</v>
      </c>
      <c r="D854" s="157">
        <v>28000</v>
      </c>
      <c r="E854" s="348">
        <f t="shared" si="14"/>
        <v>0.549396644756205</v>
      </c>
      <c r="F854" s="138"/>
    </row>
    <row r="855" spans="1:6">
      <c r="A855" s="147">
        <v>3</v>
      </c>
      <c r="B855" s="138" t="s">
        <v>715</v>
      </c>
      <c r="C855" s="157">
        <f>SUM(C856,C881,C906,C932,C943,C954,C960,C967,C974,C977)</f>
        <v>45152</v>
      </c>
      <c r="D855" s="157">
        <f>SUM(D856,D881,D906,D932,D943,D954,D960,D967,D974,D977)</f>
        <v>26761</v>
      </c>
      <c r="E855" s="348">
        <f t="shared" si="14"/>
        <v>0.592686924167257</v>
      </c>
      <c r="F855" s="138"/>
    </row>
    <row r="856" spans="1:6">
      <c r="A856" s="147">
        <v>5</v>
      </c>
      <c r="B856" s="138" t="s">
        <v>716</v>
      </c>
      <c r="C856" s="157">
        <f>SUM(C857:C880)</f>
        <v>23904</v>
      </c>
      <c r="D856" s="157">
        <f>SUM(D857:D880)</f>
        <v>7319</v>
      </c>
      <c r="E856" s="348">
        <f t="shared" si="14"/>
        <v>0.306183065595716</v>
      </c>
      <c r="F856" s="138"/>
    </row>
    <row r="857" spans="2:6">
      <c r="B857" s="138" t="s">
        <v>80</v>
      </c>
      <c r="C857" s="157">
        <v>2479</v>
      </c>
      <c r="D857" s="157">
        <v>2200</v>
      </c>
      <c r="E857" s="348">
        <f t="shared" si="14"/>
        <v>0.887454618797902</v>
      </c>
      <c r="F857" s="138"/>
    </row>
    <row r="858" spans="2:6">
      <c r="B858" s="138" t="s">
        <v>81</v>
      </c>
      <c r="C858" s="157">
        <v>66</v>
      </c>
      <c r="D858" s="157">
        <v>50</v>
      </c>
      <c r="E858" s="348">
        <f t="shared" si="14"/>
        <v>0.757575757575758</v>
      </c>
      <c r="F858" s="138"/>
    </row>
    <row r="859" spans="2:6">
      <c r="B859" s="138" t="s">
        <v>82</v>
      </c>
      <c r="C859" s="157"/>
      <c r="D859" s="157"/>
      <c r="E859" s="348" t="e">
        <f t="shared" si="14"/>
        <v>#DIV/0!</v>
      </c>
      <c r="F859" s="138"/>
    </row>
    <row r="860" spans="2:6">
      <c r="B860" s="138" t="s">
        <v>89</v>
      </c>
      <c r="C860" s="157"/>
      <c r="D860" s="157"/>
      <c r="E860" s="348" t="e">
        <f t="shared" si="14"/>
        <v>#DIV/0!</v>
      </c>
      <c r="F860" s="138"/>
    </row>
    <row r="861" spans="2:6">
      <c r="B861" s="138" t="s">
        <v>717</v>
      </c>
      <c r="C861" s="157"/>
      <c r="D861" s="157"/>
      <c r="E861" s="348" t="e">
        <f t="shared" si="14"/>
        <v>#DIV/0!</v>
      </c>
      <c r="F861" s="138"/>
    </row>
    <row r="862" spans="2:6">
      <c r="B862" s="138" t="s">
        <v>718</v>
      </c>
      <c r="C862" s="157">
        <v>252</v>
      </c>
      <c r="D862" s="157">
        <v>255</v>
      </c>
      <c r="E862" s="348">
        <f t="shared" si="14"/>
        <v>1.01190476190476</v>
      </c>
      <c r="F862" s="138"/>
    </row>
    <row r="863" spans="2:6">
      <c r="B863" s="138" t="s">
        <v>719</v>
      </c>
      <c r="C863" s="157">
        <v>365</v>
      </c>
      <c r="D863" s="157">
        <v>365</v>
      </c>
      <c r="E863" s="348">
        <f t="shared" si="14"/>
        <v>1</v>
      </c>
      <c r="F863" s="138"/>
    </row>
    <row r="864" spans="2:6">
      <c r="B864" s="138" t="s">
        <v>720</v>
      </c>
      <c r="C864" s="157">
        <v>65</v>
      </c>
      <c r="D864" s="157">
        <v>65</v>
      </c>
      <c r="E864" s="348">
        <f t="shared" si="14"/>
        <v>1</v>
      </c>
      <c r="F864" s="138"/>
    </row>
    <row r="865" spans="2:6">
      <c r="B865" s="138" t="s">
        <v>721</v>
      </c>
      <c r="C865" s="157">
        <v>4</v>
      </c>
      <c r="D865" s="157">
        <v>5</v>
      </c>
      <c r="E865" s="348">
        <f t="shared" si="14"/>
        <v>1.25</v>
      </c>
      <c r="F865" s="138"/>
    </row>
    <row r="866" spans="2:6">
      <c r="B866" s="138" t="s">
        <v>722</v>
      </c>
      <c r="C866" s="157"/>
      <c r="D866" s="157"/>
      <c r="E866" s="348" t="e">
        <f t="shared" si="14"/>
        <v>#DIV/0!</v>
      </c>
      <c r="F866" s="138"/>
    </row>
    <row r="867" spans="2:6">
      <c r="B867" s="138" t="s">
        <v>723</v>
      </c>
      <c r="C867" s="157"/>
      <c r="D867" s="157"/>
      <c r="E867" s="348" t="e">
        <f t="shared" si="14"/>
        <v>#DIV/0!</v>
      </c>
      <c r="F867" s="138"/>
    </row>
    <row r="868" spans="2:6">
      <c r="B868" s="138" t="s">
        <v>724</v>
      </c>
      <c r="C868" s="157"/>
      <c r="D868" s="157"/>
      <c r="E868" s="348" t="e">
        <f t="shared" si="14"/>
        <v>#DIV/0!</v>
      </c>
      <c r="F868" s="138"/>
    </row>
    <row r="869" spans="2:6">
      <c r="B869" s="138" t="s">
        <v>725</v>
      </c>
      <c r="C869" s="157">
        <v>16</v>
      </c>
      <c r="D869" s="157">
        <v>16</v>
      </c>
      <c r="E869" s="348">
        <f t="shared" si="14"/>
        <v>1</v>
      </c>
      <c r="F869" s="138"/>
    </row>
    <row r="870" spans="2:6">
      <c r="B870" s="138" t="s">
        <v>726</v>
      </c>
      <c r="C870" s="157"/>
      <c r="D870" s="157"/>
      <c r="E870" s="348" t="e">
        <f t="shared" si="14"/>
        <v>#DIV/0!</v>
      </c>
      <c r="F870" s="138"/>
    </row>
    <row r="871" spans="2:6">
      <c r="B871" s="138" t="s">
        <v>727</v>
      </c>
      <c r="C871" s="157"/>
      <c r="D871" s="157"/>
      <c r="E871" s="348" t="e">
        <f t="shared" si="14"/>
        <v>#DIV/0!</v>
      </c>
      <c r="F871" s="138"/>
    </row>
    <row r="872" spans="2:6">
      <c r="B872" s="138" t="s">
        <v>728</v>
      </c>
      <c r="C872" s="157">
        <v>72</v>
      </c>
      <c r="D872" s="157">
        <v>70</v>
      </c>
      <c r="E872" s="348">
        <f t="shared" si="14"/>
        <v>0.972222222222222</v>
      </c>
      <c r="F872" s="138"/>
    </row>
    <row r="873" spans="2:6">
      <c r="B873" s="138" t="s">
        <v>729</v>
      </c>
      <c r="C873" s="157">
        <v>384</v>
      </c>
      <c r="D873" s="157">
        <v>350</v>
      </c>
      <c r="E873" s="348">
        <f t="shared" si="14"/>
        <v>0.911458333333333</v>
      </c>
      <c r="F873" s="138"/>
    </row>
    <row r="874" spans="2:6">
      <c r="B874" s="138" t="s">
        <v>730</v>
      </c>
      <c r="C874" s="157">
        <v>100</v>
      </c>
      <c r="D874" s="157">
        <v>100</v>
      </c>
      <c r="E874" s="348">
        <f t="shared" si="14"/>
        <v>1</v>
      </c>
      <c r="F874" s="138"/>
    </row>
    <row r="875" spans="2:6">
      <c r="B875" s="138" t="s">
        <v>731</v>
      </c>
      <c r="C875" s="157">
        <v>2354</v>
      </c>
      <c r="D875" s="157">
        <v>2000</v>
      </c>
      <c r="E875" s="348">
        <f t="shared" si="14"/>
        <v>0.849617672047579</v>
      </c>
      <c r="F875" s="138"/>
    </row>
    <row r="876" spans="2:6">
      <c r="B876" s="138" t="s">
        <v>732</v>
      </c>
      <c r="C876" s="157">
        <v>41</v>
      </c>
      <c r="D876" s="157">
        <v>40</v>
      </c>
      <c r="E876" s="348">
        <f t="shared" si="14"/>
        <v>0.975609756097561</v>
      </c>
      <c r="F876" s="138"/>
    </row>
    <row r="877" spans="2:6">
      <c r="B877" s="138" t="s">
        <v>733</v>
      </c>
      <c r="C877" s="157">
        <v>106</v>
      </c>
      <c r="D877" s="157">
        <v>100</v>
      </c>
      <c r="E877" s="348">
        <f t="shared" si="14"/>
        <v>0.943396226415094</v>
      </c>
      <c r="F877" s="138"/>
    </row>
    <row r="878" spans="2:6">
      <c r="B878" s="138" t="s">
        <v>734</v>
      </c>
      <c r="C878" s="157">
        <v>31</v>
      </c>
      <c r="D878" s="157">
        <v>31</v>
      </c>
      <c r="E878" s="348">
        <f t="shared" si="14"/>
        <v>1</v>
      </c>
      <c r="F878" s="138"/>
    </row>
    <row r="879" spans="2:6">
      <c r="B879" s="138" t="s">
        <v>735</v>
      </c>
      <c r="C879" s="157"/>
      <c r="D879" s="157"/>
      <c r="E879" s="348" t="e">
        <f t="shared" si="14"/>
        <v>#DIV/0!</v>
      </c>
      <c r="F879" s="138"/>
    </row>
    <row r="880" spans="2:6">
      <c r="B880" s="138" t="s">
        <v>736</v>
      </c>
      <c r="C880" s="157">
        <v>17569</v>
      </c>
      <c r="D880" s="157">
        <v>1672</v>
      </c>
      <c r="E880" s="348">
        <f t="shared" si="14"/>
        <v>0.0951676247936707</v>
      </c>
      <c r="F880" s="138"/>
    </row>
    <row r="881" spans="1:6">
      <c r="A881" s="147">
        <v>5</v>
      </c>
      <c r="B881" s="138" t="s">
        <v>737</v>
      </c>
      <c r="C881" s="157">
        <f>SUM(C882:C905)</f>
        <v>2932</v>
      </c>
      <c r="D881" s="157">
        <f>SUM(D882:D905)</f>
        <v>2680</v>
      </c>
      <c r="E881" s="348">
        <f t="shared" si="14"/>
        <v>0.914051841746248</v>
      </c>
      <c r="F881" s="138"/>
    </row>
    <row r="882" spans="2:6">
      <c r="B882" s="138" t="s">
        <v>80</v>
      </c>
      <c r="C882" s="157">
        <v>1325</v>
      </c>
      <c r="D882" s="157">
        <v>1180</v>
      </c>
      <c r="E882" s="348">
        <f t="shared" si="14"/>
        <v>0.890566037735849</v>
      </c>
      <c r="F882" s="138"/>
    </row>
    <row r="883" spans="2:6">
      <c r="B883" s="138" t="s">
        <v>81</v>
      </c>
      <c r="C883" s="157">
        <v>2</v>
      </c>
      <c r="D883" s="157"/>
      <c r="E883" s="348">
        <f t="shared" si="14"/>
        <v>0</v>
      </c>
      <c r="F883" s="138"/>
    </row>
    <row r="884" spans="2:6">
      <c r="B884" s="138" t="s">
        <v>82</v>
      </c>
      <c r="C884" s="157"/>
      <c r="D884" s="157"/>
      <c r="E884" s="348" t="e">
        <f t="shared" si="14"/>
        <v>#DIV/0!</v>
      </c>
      <c r="F884" s="138"/>
    </row>
    <row r="885" spans="2:6">
      <c r="B885" s="138" t="s">
        <v>738</v>
      </c>
      <c r="C885" s="157"/>
      <c r="D885" s="157"/>
      <c r="E885" s="348" t="e">
        <f t="shared" si="14"/>
        <v>#DIV/0!</v>
      </c>
      <c r="F885" s="138"/>
    </row>
    <row r="886" spans="2:6">
      <c r="B886" s="138" t="s">
        <v>739</v>
      </c>
      <c r="C886" s="157">
        <v>849</v>
      </c>
      <c r="D886" s="157">
        <v>800</v>
      </c>
      <c r="E886" s="348">
        <f t="shared" si="14"/>
        <v>0.942285041224971</v>
      </c>
      <c r="F886" s="138"/>
    </row>
    <row r="887" spans="2:6">
      <c r="B887" s="138" t="s">
        <v>740</v>
      </c>
      <c r="C887" s="157"/>
      <c r="D887" s="157"/>
      <c r="E887" s="348" t="e">
        <f t="shared" si="14"/>
        <v>#DIV/0!</v>
      </c>
      <c r="F887" s="138"/>
    </row>
    <row r="888" spans="2:6">
      <c r="B888" s="138" t="s">
        <v>741</v>
      </c>
      <c r="C888" s="157">
        <v>24</v>
      </c>
      <c r="D888" s="157">
        <v>20</v>
      </c>
      <c r="E888" s="348">
        <f t="shared" si="14"/>
        <v>0.833333333333333</v>
      </c>
      <c r="F888" s="138"/>
    </row>
    <row r="889" spans="2:6">
      <c r="B889" s="138" t="s">
        <v>742</v>
      </c>
      <c r="C889" s="157">
        <v>219</v>
      </c>
      <c r="D889" s="157">
        <v>220</v>
      </c>
      <c r="E889" s="348">
        <f t="shared" si="14"/>
        <v>1.00456621004566</v>
      </c>
      <c r="F889" s="138"/>
    </row>
    <row r="890" spans="2:6">
      <c r="B890" s="138" t="s">
        <v>743</v>
      </c>
      <c r="C890" s="157"/>
      <c r="D890" s="157"/>
      <c r="E890" s="348" t="e">
        <f t="shared" si="14"/>
        <v>#DIV/0!</v>
      </c>
      <c r="F890" s="138"/>
    </row>
    <row r="891" spans="2:6">
      <c r="B891" s="138" t="s">
        <v>744</v>
      </c>
      <c r="C891" s="157"/>
      <c r="D891" s="157"/>
      <c r="E891" s="348" t="e">
        <f t="shared" si="14"/>
        <v>#DIV/0!</v>
      </c>
      <c r="F891" s="138"/>
    </row>
    <row r="892" spans="2:6">
      <c r="B892" s="138" t="s">
        <v>745</v>
      </c>
      <c r="C892" s="157"/>
      <c r="D892" s="157"/>
      <c r="E892" s="348" t="e">
        <f t="shared" si="14"/>
        <v>#DIV/0!</v>
      </c>
      <c r="F892" s="138"/>
    </row>
    <row r="893" spans="2:6">
      <c r="B893" s="138" t="s">
        <v>746</v>
      </c>
      <c r="C893" s="157">
        <v>25</v>
      </c>
      <c r="D893" s="157">
        <v>25</v>
      </c>
      <c r="E893" s="348">
        <f t="shared" si="14"/>
        <v>1</v>
      </c>
      <c r="F893" s="138"/>
    </row>
    <row r="894" spans="2:6">
      <c r="B894" s="138" t="s">
        <v>747</v>
      </c>
      <c r="C894" s="157"/>
      <c r="D894" s="157"/>
      <c r="E894" s="348" t="e">
        <f t="shared" si="14"/>
        <v>#DIV/0!</v>
      </c>
      <c r="F894" s="138"/>
    </row>
    <row r="895" spans="2:6">
      <c r="B895" s="138" t="s">
        <v>748</v>
      </c>
      <c r="C895" s="157"/>
      <c r="D895" s="157"/>
      <c r="E895" s="348" t="e">
        <f t="shared" si="14"/>
        <v>#DIV/0!</v>
      </c>
      <c r="F895" s="138"/>
    </row>
    <row r="896" spans="2:6">
      <c r="B896" s="138" t="s">
        <v>749</v>
      </c>
      <c r="C896" s="157"/>
      <c r="D896" s="157"/>
      <c r="E896" s="348" t="e">
        <f t="shared" si="14"/>
        <v>#DIV/0!</v>
      </c>
      <c r="F896" s="138"/>
    </row>
    <row r="897" spans="2:6">
      <c r="B897" s="138" t="s">
        <v>750</v>
      </c>
      <c r="C897" s="157"/>
      <c r="D897" s="157"/>
      <c r="E897" s="348" t="e">
        <f t="shared" si="14"/>
        <v>#DIV/0!</v>
      </c>
      <c r="F897" s="138"/>
    </row>
    <row r="898" spans="2:6">
      <c r="B898" s="138" t="s">
        <v>751</v>
      </c>
      <c r="C898" s="157">
        <v>24</v>
      </c>
      <c r="D898" s="157">
        <v>25</v>
      </c>
      <c r="E898" s="348">
        <f t="shared" si="14"/>
        <v>1.04166666666667</v>
      </c>
      <c r="F898" s="138"/>
    </row>
    <row r="899" spans="2:6">
      <c r="B899" s="138" t="s">
        <v>752</v>
      </c>
      <c r="C899" s="157"/>
      <c r="D899" s="157"/>
      <c r="E899" s="348" t="e">
        <f t="shared" si="14"/>
        <v>#DIV/0!</v>
      </c>
      <c r="F899" s="138"/>
    </row>
    <row r="900" spans="2:6">
      <c r="B900" s="138" t="s">
        <v>753</v>
      </c>
      <c r="C900" s="157"/>
      <c r="D900" s="157"/>
      <c r="E900" s="348" t="e">
        <f t="shared" si="14"/>
        <v>#DIV/0!</v>
      </c>
      <c r="F900" s="138"/>
    </row>
    <row r="901" spans="2:6">
      <c r="B901" s="138" t="s">
        <v>754</v>
      </c>
      <c r="C901" s="157">
        <v>10</v>
      </c>
      <c r="D901" s="157">
        <v>10</v>
      </c>
      <c r="E901" s="348">
        <f t="shared" si="14"/>
        <v>1</v>
      </c>
      <c r="F901" s="138"/>
    </row>
    <row r="902" spans="2:6">
      <c r="B902" s="138" t="s">
        <v>755</v>
      </c>
      <c r="C902" s="157"/>
      <c r="D902" s="157"/>
      <c r="E902" s="348" t="e">
        <f t="shared" ref="E902:E965" si="15">D902/C902</f>
        <v>#DIV/0!</v>
      </c>
      <c r="F902" s="138"/>
    </row>
    <row r="903" spans="2:6">
      <c r="B903" s="138" t="s">
        <v>756</v>
      </c>
      <c r="C903" s="157"/>
      <c r="D903" s="157"/>
      <c r="E903" s="348" t="e">
        <f t="shared" si="15"/>
        <v>#DIV/0!</v>
      </c>
      <c r="F903" s="138"/>
    </row>
    <row r="904" spans="2:6">
      <c r="B904" s="138" t="s">
        <v>757</v>
      </c>
      <c r="C904" s="157"/>
      <c r="D904" s="157"/>
      <c r="E904" s="348" t="e">
        <f t="shared" si="15"/>
        <v>#DIV/0!</v>
      </c>
      <c r="F904" s="138"/>
    </row>
    <row r="905" spans="2:6">
      <c r="B905" s="138" t="s">
        <v>758</v>
      </c>
      <c r="C905" s="157">
        <v>454</v>
      </c>
      <c r="D905" s="157">
        <v>400</v>
      </c>
      <c r="E905" s="348">
        <f t="shared" si="15"/>
        <v>0.881057268722467</v>
      </c>
      <c r="F905" s="138"/>
    </row>
    <row r="906" spans="1:6">
      <c r="A906" s="147">
        <v>5</v>
      </c>
      <c r="B906" s="138" t="s">
        <v>759</v>
      </c>
      <c r="C906" s="157">
        <f>SUM(C907:C931)</f>
        <v>6361</v>
      </c>
      <c r="D906" s="157">
        <f>SUM(D907:D931)</f>
        <v>5650</v>
      </c>
      <c r="E906" s="348">
        <f t="shared" si="15"/>
        <v>0.888225121836189</v>
      </c>
      <c r="F906" s="138"/>
    </row>
    <row r="907" spans="2:6">
      <c r="B907" s="138" t="s">
        <v>80</v>
      </c>
      <c r="C907" s="157">
        <v>926</v>
      </c>
      <c r="D907" s="157">
        <v>850</v>
      </c>
      <c r="E907" s="348">
        <f t="shared" si="15"/>
        <v>0.91792656587473</v>
      </c>
      <c r="F907" s="138"/>
    </row>
    <row r="908" spans="2:6">
      <c r="B908" s="138" t="s">
        <v>81</v>
      </c>
      <c r="C908" s="157">
        <v>7</v>
      </c>
      <c r="D908" s="157"/>
      <c r="E908" s="348">
        <f t="shared" si="15"/>
        <v>0</v>
      </c>
      <c r="F908" s="138"/>
    </row>
    <row r="909" spans="2:6">
      <c r="B909" s="138" t="s">
        <v>82</v>
      </c>
      <c r="C909" s="157"/>
      <c r="D909" s="157"/>
      <c r="E909" s="348" t="e">
        <f t="shared" si="15"/>
        <v>#DIV/0!</v>
      </c>
      <c r="F909" s="138"/>
    </row>
    <row r="910" spans="2:6">
      <c r="B910" s="138" t="s">
        <v>760</v>
      </c>
      <c r="C910" s="157">
        <v>70</v>
      </c>
      <c r="D910" s="157">
        <v>60</v>
      </c>
      <c r="E910" s="348">
        <f t="shared" si="15"/>
        <v>0.857142857142857</v>
      </c>
      <c r="F910" s="138"/>
    </row>
    <row r="911" spans="2:6">
      <c r="B911" s="138" t="s">
        <v>761</v>
      </c>
      <c r="C911" s="157">
        <v>1046</v>
      </c>
      <c r="D911" s="157">
        <v>1000</v>
      </c>
      <c r="E911" s="348">
        <f t="shared" si="15"/>
        <v>0.956022944550669</v>
      </c>
      <c r="F911" s="138"/>
    </row>
    <row r="912" spans="2:6">
      <c r="B912" s="138" t="s">
        <v>762</v>
      </c>
      <c r="C912" s="157">
        <v>94</v>
      </c>
      <c r="D912" s="157">
        <v>90</v>
      </c>
      <c r="E912" s="348">
        <f t="shared" si="15"/>
        <v>0.957446808510638</v>
      </c>
      <c r="F912" s="138"/>
    </row>
    <row r="913" spans="2:6">
      <c r="B913" s="138" t="s">
        <v>763</v>
      </c>
      <c r="C913" s="157"/>
      <c r="D913" s="157"/>
      <c r="E913" s="348" t="e">
        <f t="shared" si="15"/>
        <v>#DIV/0!</v>
      </c>
      <c r="F913" s="138"/>
    </row>
    <row r="914" spans="2:6">
      <c r="B914" s="138" t="s">
        <v>764</v>
      </c>
      <c r="C914" s="157"/>
      <c r="D914" s="157"/>
      <c r="E914" s="348" t="e">
        <f t="shared" si="15"/>
        <v>#DIV/0!</v>
      </c>
      <c r="F914" s="138"/>
    </row>
    <row r="915" spans="2:6">
      <c r="B915" s="138" t="s">
        <v>765</v>
      </c>
      <c r="C915" s="157"/>
      <c r="D915" s="157"/>
      <c r="E915" s="348" t="e">
        <f t="shared" si="15"/>
        <v>#DIV/0!</v>
      </c>
      <c r="F915" s="138"/>
    </row>
    <row r="916" spans="2:6">
      <c r="B916" s="138" t="s">
        <v>766</v>
      </c>
      <c r="C916" s="157">
        <v>143</v>
      </c>
      <c r="D916" s="157">
        <v>140</v>
      </c>
      <c r="E916" s="348">
        <f t="shared" si="15"/>
        <v>0.979020979020979</v>
      </c>
      <c r="F916" s="138"/>
    </row>
    <row r="917" spans="2:6">
      <c r="B917" s="138" t="s">
        <v>767</v>
      </c>
      <c r="C917" s="157"/>
      <c r="D917" s="157"/>
      <c r="E917" s="348" t="e">
        <f t="shared" si="15"/>
        <v>#DIV/0!</v>
      </c>
      <c r="F917" s="138"/>
    </row>
    <row r="918" spans="2:6">
      <c r="B918" s="138" t="s">
        <v>768</v>
      </c>
      <c r="C918" s="157">
        <v>20</v>
      </c>
      <c r="D918" s="157">
        <v>20</v>
      </c>
      <c r="E918" s="348">
        <f t="shared" si="15"/>
        <v>1</v>
      </c>
      <c r="F918" s="138"/>
    </row>
    <row r="919" spans="2:6">
      <c r="B919" s="138" t="s">
        <v>769</v>
      </c>
      <c r="C919" s="157"/>
      <c r="D919" s="157"/>
      <c r="E919" s="348" t="e">
        <f t="shared" si="15"/>
        <v>#DIV/0!</v>
      </c>
      <c r="F919" s="138"/>
    </row>
    <row r="920" spans="2:6">
      <c r="B920" s="138" t="s">
        <v>770</v>
      </c>
      <c r="C920" s="157">
        <v>483</v>
      </c>
      <c r="D920" s="157">
        <v>500</v>
      </c>
      <c r="E920" s="348">
        <f t="shared" si="15"/>
        <v>1.0351966873706</v>
      </c>
      <c r="F920" s="138"/>
    </row>
    <row r="921" spans="2:6">
      <c r="B921" s="138" t="s">
        <v>771</v>
      </c>
      <c r="C921" s="157"/>
      <c r="D921" s="157"/>
      <c r="E921" s="348" t="e">
        <f t="shared" si="15"/>
        <v>#DIV/0!</v>
      </c>
      <c r="F921" s="138"/>
    </row>
    <row r="922" spans="2:6">
      <c r="B922" s="138" t="s">
        <v>772</v>
      </c>
      <c r="C922" s="157">
        <v>645</v>
      </c>
      <c r="D922" s="157">
        <v>600</v>
      </c>
      <c r="E922" s="348">
        <f t="shared" si="15"/>
        <v>0.930232558139535</v>
      </c>
      <c r="F922" s="138"/>
    </row>
    <row r="923" spans="2:6">
      <c r="B923" s="138" t="s">
        <v>773</v>
      </c>
      <c r="C923" s="157"/>
      <c r="D923" s="157"/>
      <c r="E923" s="348" t="e">
        <f t="shared" si="15"/>
        <v>#DIV/0!</v>
      </c>
      <c r="F923" s="138"/>
    </row>
    <row r="924" spans="2:6">
      <c r="B924" s="138" t="s">
        <v>774</v>
      </c>
      <c r="C924" s="157"/>
      <c r="D924" s="157"/>
      <c r="E924" s="348" t="e">
        <f t="shared" si="15"/>
        <v>#DIV/0!</v>
      </c>
      <c r="F924" s="138"/>
    </row>
    <row r="925" spans="2:6">
      <c r="B925" s="138" t="s">
        <v>775</v>
      </c>
      <c r="C925" s="157"/>
      <c r="D925" s="157"/>
      <c r="E925" s="348" t="e">
        <f t="shared" si="15"/>
        <v>#DIV/0!</v>
      </c>
      <c r="F925" s="138"/>
    </row>
    <row r="926" spans="2:6">
      <c r="B926" s="138" t="s">
        <v>776</v>
      </c>
      <c r="C926" s="157">
        <v>366</v>
      </c>
      <c r="D926" s="157">
        <v>365</v>
      </c>
      <c r="E926" s="348">
        <f t="shared" si="15"/>
        <v>0.997267759562842</v>
      </c>
      <c r="F926" s="138"/>
    </row>
    <row r="927" spans="2:6">
      <c r="B927" s="138" t="s">
        <v>777</v>
      </c>
      <c r="C927" s="157"/>
      <c r="D927" s="157"/>
      <c r="E927" s="348" t="e">
        <f t="shared" si="15"/>
        <v>#DIV/0!</v>
      </c>
      <c r="F927" s="138"/>
    </row>
    <row r="928" spans="2:6">
      <c r="B928" s="138" t="s">
        <v>750</v>
      </c>
      <c r="C928" s="157"/>
      <c r="D928" s="157"/>
      <c r="E928" s="348" t="e">
        <f t="shared" si="15"/>
        <v>#DIV/0!</v>
      </c>
      <c r="F928" s="138"/>
    </row>
    <row r="929" spans="2:6">
      <c r="B929" s="138" t="s">
        <v>778</v>
      </c>
      <c r="C929" s="157"/>
      <c r="D929" s="157"/>
      <c r="E929" s="348" t="e">
        <f t="shared" si="15"/>
        <v>#DIV/0!</v>
      </c>
      <c r="F929" s="138"/>
    </row>
    <row r="930" spans="2:6">
      <c r="B930" s="138" t="s">
        <v>779</v>
      </c>
      <c r="C930" s="157">
        <v>25</v>
      </c>
      <c r="D930" s="157">
        <v>25</v>
      </c>
      <c r="E930" s="348">
        <f t="shared" si="15"/>
        <v>1</v>
      </c>
      <c r="F930" s="138"/>
    </row>
    <row r="931" spans="2:6">
      <c r="B931" s="138" t="s">
        <v>780</v>
      </c>
      <c r="C931" s="157">
        <v>2536</v>
      </c>
      <c r="D931" s="157">
        <v>2000</v>
      </c>
      <c r="E931" s="348">
        <f t="shared" si="15"/>
        <v>0.788643533123028</v>
      </c>
      <c r="F931" s="138"/>
    </row>
    <row r="932" spans="1:6">
      <c r="A932" s="147">
        <v>5</v>
      </c>
      <c r="B932" s="138" t="s">
        <v>781</v>
      </c>
      <c r="C932" s="157">
        <f>SUM(C933:C942)</f>
        <v>0</v>
      </c>
      <c r="D932" s="157">
        <f>SUM(D933:D942)</f>
        <v>0</v>
      </c>
      <c r="E932" s="348" t="e">
        <f t="shared" si="15"/>
        <v>#DIV/0!</v>
      </c>
      <c r="F932" s="138"/>
    </row>
    <row r="933" spans="2:6">
      <c r="B933" s="138" t="s">
        <v>80</v>
      </c>
      <c r="C933" s="157"/>
      <c r="D933" s="157"/>
      <c r="E933" s="348" t="e">
        <f t="shared" si="15"/>
        <v>#DIV/0!</v>
      </c>
      <c r="F933" s="138"/>
    </row>
    <row r="934" spans="2:6">
      <c r="B934" s="138" t="s">
        <v>81</v>
      </c>
      <c r="C934" s="157"/>
      <c r="D934" s="157"/>
      <c r="E934" s="348" t="e">
        <f t="shared" si="15"/>
        <v>#DIV/0!</v>
      </c>
      <c r="F934" s="138"/>
    </row>
    <row r="935" spans="2:6">
      <c r="B935" s="138" t="s">
        <v>82</v>
      </c>
      <c r="C935" s="157"/>
      <c r="D935" s="157"/>
      <c r="E935" s="348" t="e">
        <f t="shared" si="15"/>
        <v>#DIV/0!</v>
      </c>
      <c r="F935" s="138"/>
    </row>
    <row r="936" spans="2:6">
      <c r="B936" s="138" t="s">
        <v>782</v>
      </c>
      <c r="C936" s="157"/>
      <c r="D936" s="157"/>
      <c r="E936" s="348" t="e">
        <f t="shared" si="15"/>
        <v>#DIV/0!</v>
      </c>
      <c r="F936" s="138"/>
    </row>
    <row r="937" spans="2:6">
      <c r="B937" s="138" t="s">
        <v>783</v>
      </c>
      <c r="C937" s="157"/>
      <c r="D937" s="157"/>
      <c r="E937" s="348" t="e">
        <f t="shared" si="15"/>
        <v>#DIV/0!</v>
      </c>
      <c r="F937" s="138"/>
    </row>
    <row r="938" spans="2:6">
      <c r="B938" s="138" t="s">
        <v>784</v>
      </c>
      <c r="C938" s="157"/>
      <c r="D938" s="157"/>
      <c r="E938" s="348" t="e">
        <f t="shared" si="15"/>
        <v>#DIV/0!</v>
      </c>
      <c r="F938" s="138"/>
    </row>
    <row r="939" spans="2:6">
      <c r="B939" s="138" t="s">
        <v>785</v>
      </c>
      <c r="C939" s="157"/>
      <c r="D939" s="157"/>
      <c r="E939" s="348" t="e">
        <f t="shared" si="15"/>
        <v>#DIV/0!</v>
      </c>
      <c r="F939" s="138"/>
    </row>
    <row r="940" spans="2:6">
      <c r="B940" s="138" t="s">
        <v>786</v>
      </c>
      <c r="C940" s="157"/>
      <c r="D940" s="157"/>
      <c r="E940" s="348" t="e">
        <f t="shared" si="15"/>
        <v>#DIV/0!</v>
      </c>
      <c r="F940" s="138"/>
    </row>
    <row r="941" spans="2:6">
      <c r="B941" s="138" t="s">
        <v>787</v>
      </c>
      <c r="C941" s="157"/>
      <c r="D941" s="157"/>
      <c r="E941" s="348" t="e">
        <f t="shared" si="15"/>
        <v>#DIV/0!</v>
      </c>
      <c r="F941" s="138"/>
    </row>
    <row r="942" spans="2:6">
      <c r="B942" s="138" t="s">
        <v>788</v>
      </c>
      <c r="C942" s="157"/>
      <c r="D942" s="157"/>
      <c r="E942" s="348" t="e">
        <f t="shared" si="15"/>
        <v>#DIV/0!</v>
      </c>
      <c r="F942" s="138"/>
    </row>
    <row r="943" spans="1:6">
      <c r="A943" s="147">
        <v>5</v>
      </c>
      <c r="B943" s="138" t="s">
        <v>789</v>
      </c>
      <c r="C943" s="157">
        <f>SUM(C944:C953)</f>
        <v>2744</v>
      </c>
      <c r="D943" s="157">
        <f>SUM(D944:D953)</f>
        <v>3603</v>
      </c>
      <c r="E943" s="348">
        <f t="shared" si="15"/>
        <v>1.31304664723032</v>
      </c>
      <c r="F943" s="138"/>
    </row>
    <row r="944" spans="2:6">
      <c r="B944" s="138" t="s">
        <v>80</v>
      </c>
      <c r="C944" s="157">
        <v>10</v>
      </c>
      <c r="D944" s="157">
        <v>10</v>
      </c>
      <c r="E944" s="348">
        <f t="shared" si="15"/>
        <v>1</v>
      </c>
      <c r="F944" s="138"/>
    </row>
    <row r="945" spans="2:6">
      <c r="B945" s="138" t="s">
        <v>81</v>
      </c>
      <c r="C945" s="157">
        <v>20</v>
      </c>
      <c r="D945" s="157">
        <v>20</v>
      </c>
      <c r="E945" s="348">
        <f t="shared" si="15"/>
        <v>1</v>
      </c>
      <c r="F945" s="138"/>
    </row>
    <row r="946" spans="2:6">
      <c r="B946" s="138" t="s">
        <v>82</v>
      </c>
      <c r="C946" s="157"/>
      <c r="D946" s="157"/>
      <c r="E946" s="348" t="e">
        <f t="shared" si="15"/>
        <v>#DIV/0!</v>
      </c>
      <c r="F946" s="138"/>
    </row>
    <row r="947" spans="2:6">
      <c r="B947" s="138" t="s">
        <v>790</v>
      </c>
      <c r="C947" s="157">
        <v>289</v>
      </c>
      <c r="D947" s="157">
        <v>290</v>
      </c>
      <c r="E947" s="348">
        <f t="shared" si="15"/>
        <v>1.00346020761246</v>
      </c>
      <c r="F947" s="138"/>
    </row>
    <row r="948" spans="2:6">
      <c r="B948" s="138" t="s">
        <v>791</v>
      </c>
      <c r="C948" s="157">
        <v>116</v>
      </c>
      <c r="D948" s="157">
        <v>110</v>
      </c>
      <c r="E948" s="348">
        <f t="shared" si="15"/>
        <v>0.948275862068966</v>
      </c>
      <c r="F948" s="138"/>
    </row>
    <row r="949" spans="2:6">
      <c r="B949" s="138" t="s">
        <v>792</v>
      </c>
      <c r="C949" s="157"/>
      <c r="D949" s="157"/>
      <c r="E949" s="348" t="e">
        <f t="shared" si="15"/>
        <v>#DIV/0!</v>
      </c>
      <c r="F949" s="138"/>
    </row>
    <row r="950" spans="2:6">
      <c r="B950" s="138" t="s">
        <v>793</v>
      </c>
      <c r="C950" s="157"/>
      <c r="D950" s="157"/>
      <c r="E950" s="348" t="e">
        <f t="shared" si="15"/>
        <v>#DIV/0!</v>
      </c>
      <c r="F950" s="138"/>
    </row>
    <row r="951" spans="2:6">
      <c r="B951" s="138" t="s">
        <v>794</v>
      </c>
      <c r="C951" s="157"/>
      <c r="D951" s="157"/>
      <c r="E951" s="348" t="e">
        <f t="shared" si="15"/>
        <v>#DIV/0!</v>
      </c>
      <c r="F951" s="138"/>
    </row>
    <row r="952" spans="2:6">
      <c r="B952" s="138" t="s">
        <v>795</v>
      </c>
      <c r="C952" s="157"/>
      <c r="D952" s="157"/>
      <c r="E952" s="348" t="e">
        <f t="shared" si="15"/>
        <v>#DIV/0!</v>
      </c>
      <c r="F952" s="138"/>
    </row>
    <row r="953" spans="2:6">
      <c r="B953" s="138" t="s">
        <v>796</v>
      </c>
      <c r="C953" s="157">
        <v>2309</v>
      </c>
      <c r="D953" s="157">
        <v>3173</v>
      </c>
      <c r="E953" s="348">
        <f t="shared" si="15"/>
        <v>1.37418796015591</v>
      </c>
      <c r="F953" s="138"/>
    </row>
    <row r="954" spans="1:6">
      <c r="A954" s="147">
        <v>5</v>
      </c>
      <c r="B954" s="138" t="s">
        <v>797</v>
      </c>
      <c r="C954" s="157">
        <f>SUM(C955:C959)</f>
        <v>873</v>
      </c>
      <c r="D954" s="157">
        <f>SUM(D955:D959)</f>
        <v>0</v>
      </c>
      <c r="E954" s="348">
        <f t="shared" si="15"/>
        <v>0</v>
      </c>
      <c r="F954" s="138"/>
    </row>
    <row r="955" spans="2:6">
      <c r="B955" s="138" t="s">
        <v>374</v>
      </c>
      <c r="C955" s="157">
        <v>231</v>
      </c>
      <c r="D955" s="157"/>
      <c r="E955" s="348">
        <f t="shared" si="15"/>
        <v>0</v>
      </c>
      <c r="F955" s="138"/>
    </row>
    <row r="956" spans="2:6">
      <c r="B956" s="138" t="s">
        <v>798</v>
      </c>
      <c r="C956" s="157">
        <v>591</v>
      </c>
      <c r="D956" s="157"/>
      <c r="E956" s="348">
        <f t="shared" si="15"/>
        <v>0</v>
      </c>
      <c r="F956" s="138"/>
    </row>
    <row r="957" spans="2:6">
      <c r="B957" s="138" t="s">
        <v>799</v>
      </c>
      <c r="C957" s="157"/>
      <c r="D957" s="157"/>
      <c r="E957" s="348" t="e">
        <f t="shared" si="15"/>
        <v>#DIV/0!</v>
      </c>
      <c r="F957" s="138"/>
    </row>
    <row r="958" spans="2:6">
      <c r="B958" s="138" t="s">
        <v>800</v>
      </c>
      <c r="C958" s="157"/>
      <c r="D958" s="157"/>
      <c r="E958" s="348" t="e">
        <f t="shared" si="15"/>
        <v>#DIV/0!</v>
      </c>
      <c r="F958" s="138"/>
    </row>
    <row r="959" spans="2:6">
      <c r="B959" s="138" t="s">
        <v>801</v>
      </c>
      <c r="C959" s="157">
        <v>51</v>
      </c>
      <c r="D959" s="157"/>
      <c r="E959" s="348">
        <f t="shared" si="15"/>
        <v>0</v>
      </c>
      <c r="F959" s="138"/>
    </row>
    <row r="960" spans="1:6">
      <c r="A960" s="147">
        <v>5</v>
      </c>
      <c r="B960" s="138" t="s">
        <v>802</v>
      </c>
      <c r="C960" s="157">
        <f>SUM(C961:C966)</f>
        <v>6749</v>
      </c>
      <c r="D960" s="157">
        <f>SUM(D961:D966)</f>
        <v>6236</v>
      </c>
      <c r="E960" s="348">
        <f t="shared" si="15"/>
        <v>0.923988739072455</v>
      </c>
      <c r="F960" s="138"/>
    </row>
    <row r="961" spans="2:6">
      <c r="B961" s="138" t="s">
        <v>803</v>
      </c>
      <c r="C961" s="157">
        <v>499</v>
      </c>
      <c r="D961" s="157">
        <v>400</v>
      </c>
      <c r="E961" s="348">
        <f t="shared" si="15"/>
        <v>0.801603206412826</v>
      </c>
      <c r="F961" s="138"/>
    </row>
    <row r="962" spans="2:6">
      <c r="B962" s="138" t="s">
        <v>804</v>
      </c>
      <c r="C962" s="157">
        <v>6</v>
      </c>
      <c r="D962" s="157">
        <v>6</v>
      </c>
      <c r="E962" s="348">
        <f t="shared" si="15"/>
        <v>1</v>
      </c>
      <c r="F962" s="138"/>
    </row>
    <row r="963" spans="2:6">
      <c r="B963" s="138" t="s">
        <v>805</v>
      </c>
      <c r="C963" s="157">
        <v>4056</v>
      </c>
      <c r="D963" s="157">
        <v>4000</v>
      </c>
      <c r="E963" s="348">
        <f t="shared" si="15"/>
        <v>0.986193293885602</v>
      </c>
      <c r="F963" s="138"/>
    </row>
    <row r="964" spans="2:6">
      <c r="B964" s="138" t="s">
        <v>806</v>
      </c>
      <c r="C964" s="157">
        <v>210</v>
      </c>
      <c r="D964" s="157">
        <v>200</v>
      </c>
      <c r="E964" s="348">
        <f t="shared" si="15"/>
        <v>0.952380952380952</v>
      </c>
      <c r="F964" s="138"/>
    </row>
    <row r="965" spans="2:6">
      <c r="B965" s="138" t="s">
        <v>807</v>
      </c>
      <c r="C965" s="157">
        <v>135</v>
      </c>
      <c r="D965" s="157">
        <v>130</v>
      </c>
      <c r="E965" s="348">
        <f t="shared" si="15"/>
        <v>0.962962962962963</v>
      </c>
      <c r="F965" s="138"/>
    </row>
    <row r="966" spans="2:6">
      <c r="B966" s="138" t="s">
        <v>808</v>
      </c>
      <c r="C966" s="157">
        <v>1843</v>
      </c>
      <c r="D966" s="157">
        <v>1500</v>
      </c>
      <c r="E966" s="348">
        <f t="shared" ref="E966:E1029" si="16">D966/C966</f>
        <v>0.813890396093326</v>
      </c>
      <c r="F966" s="138"/>
    </row>
    <row r="967" spans="1:6">
      <c r="A967" s="147">
        <v>5</v>
      </c>
      <c r="B967" s="138" t="s">
        <v>809</v>
      </c>
      <c r="C967" s="157">
        <f>SUM(C968:C973)</f>
        <v>1413</v>
      </c>
      <c r="D967" s="157">
        <f>SUM(D968:D973)</f>
        <v>1098</v>
      </c>
      <c r="E967" s="348">
        <f t="shared" si="16"/>
        <v>0.777070063694268</v>
      </c>
      <c r="F967" s="138"/>
    </row>
    <row r="968" spans="2:6">
      <c r="B968" s="138" t="s">
        <v>810</v>
      </c>
      <c r="C968" s="157"/>
      <c r="D968" s="157"/>
      <c r="E968" s="348" t="e">
        <f t="shared" si="16"/>
        <v>#DIV/0!</v>
      </c>
      <c r="F968" s="138"/>
    </row>
    <row r="969" spans="2:6">
      <c r="B969" s="138" t="s">
        <v>811</v>
      </c>
      <c r="C969" s="157"/>
      <c r="D969" s="157"/>
      <c r="E969" s="348" t="e">
        <f t="shared" si="16"/>
        <v>#DIV/0!</v>
      </c>
      <c r="F969" s="138"/>
    </row>
    <row r="970" spans="2:6">
      <c r="B970" s="138" t="s">
        <v>812</v>
      </c>
      <c r="C970" s="157">
        <v>997</v>
      </c>
      <c r="D970" s="157">
        <v>998</v>
      </c>
      <c r="E970" s="348">
        <f t="shared" si="16"/>
        <v>1.00100300902708</v>
      </c>
      <c r="F970" s="138"/>
    </row>
    <row r="971" spans="2:6">
      <c r="B971" s="138" t="s">
        <v>813</v>
      </c>
      <c r="C971" s="157">
        <v>116</v>
      </c>
      <c r="D971" s="157">
        <v>100</v>
      </c>
      <c r="E971" s="348">
        <f t="shared" si="16"/>
        <v>0.862068965517241</v>
      </c>
      <c r="F971" s="138"/>
    </row>
    <row r="972" spans="2:6">
      <c r="B972" s="138" t="s">
        <v>814</v>
      </c>
      <c r="C972" s="157"/>
      <c r="D972" s="157"/>
      <c r="E972" s="348" t="e">
        <f t="shared" si="16"/>
        <v>#DIV/0!</v>
      </c>
      <c r="F972" s="138"/>
    </row>
    <row r="973" spans="2:6">
      <c r="B973" s="138" t="s">
        <v>815</v>
      </c>
      <c r="C973" s="157">
        <v>300</v>
      </c>
      <c r="D973" s="157"/>
      <c r="E973" s="348">
        <f t="shared" si="16"/>
        <v>0</v>
      </c>
      <c r="F973" s="138"/>
    </row>
    <row r="974" spans="1:6">
      <c r="A974" s="147">
        <v>5</v>
      </c>
      <c r="B974" s="138" t="s">
        <v>816</v>
      </c>
      <c r="C974" s="157">
        <f>SUM(C975:C976)</f>
        <v>75</v>
      </c>
      <c r="D974" s="157">
        <f>SUM(D975:D976)</f>
        <v>75</v>
      </c>
      <c r="E974" s="348">
        <f t="shared" si="16"/>
        <v>1</v>
      </c>
      <c r="F974" s="138"/>
    </row>
    <row r="975" spans="2:6">
      <c r="B975" s="138" t="s">
        <v>817</v>
      </c>
      <c r="C975" s="157"/>
      <c r="D975" s="157"/>
      <c r="E975" s="348" t="e">
        <f t="shared" si="16"/>
        <v>#DIV/0!</v>
      </c>
      <c r="F975" s="138"/>
    </row>
    <row r="976" spans="2:6">
      <c r="B976" s="138" t="s">
        <v>818</v>
      </c>
      <c r="C976" s="157">
        <v>75</v>
      </c>
      <c r="D976" s="157">
        <v>75</v>
      </c>
      <c r="E976" s="348">
        <f t="shared" si="16"/>
        <v>1</v>
      </c>
      <c r="F976" s="138"/>
    </row>
    <row r="977" spans="1:6">
      <c r="A977" s="147">
        <v>5</v>
      </c>
      <c r="B977" s="138" t="s">
        <v>819</v>
      </c>
      <c r="C977" s="157">
        <f>SUM(C978:C979)</f>
        <v>101</v>
      </c>
      <c r="D977" s="157">
        <f>SUM(D978:D979)</f>
        <v>100</v>
      </c>
      <c r="E977" s="348">
        <f t="shared" si="16"/>
        <v>0.99009900990099</v>
      </c>
      <c r="F977" s="138"/>
    </row>
    <row r="978" spans="2:6">
      <c r="B978" s="138" t="s">
        <v>820</v>
      </c>
      <c r="C978" s="157"/>
      <c r="D978" s="157"/>
      <c r="E978" s="348" t="e">
        <f t="shared" si="16"/>
        <v>#DIV/0!</v>
      </c>
      <c r="F978" s="138"/>
    </row>
    <row r="979" spans="2:6">
      <c r="B979" s="138" t="s">
        <v>821</v>
      </c>
      <c r="C979" s="157">
        <v>101</v>
      </c>
      <c r="D979" s="157">
        <v>100</v>
      </c>
      <c r="E979" s="348">
        <f t="shared" si="16"/>
        <v>0.99009900990099</v>
      </c>
      <c r="F979" s="138"/>
    </row>
    <row r="980" spans="1:6">
      <c r="A980" s="147">
        <v>3</v>
      </c>
      <c r="B980" s="138" t="s">
        <v>822</v>
      </c>
      <c r="C980" s="157">
        <f>SUM(C981,C1004,C1014,C1024,C1029,C1036,C1041)</f>
        <v>13698</v>
      </c>
      <c r="D980" s="157">
        <f>SUM(D981,D1004,D1014,D1024,D1029,D1036,D1041)</f>
        <v>11930</v>
      </c>
      <c r="E980" s="348">
        <f t="shared" si="16"/>
        <v>0.870930062782888</v>
      </c>
      <c r="F980" s="138"/>
    </row>
    <row r="981" spans="1:6">
      <c r="A981" s="147">
        <v>5</v>
      </c>
      <c r="B981" s="138" t="s">
        <v>823</v>
      </c>
      <c r="C981" s="157">
        <f>SUM(C982:C1003)</f>
        <v>11346</v>
      </c>
      <c r="D981" s="157">
        <f>SUM(D982:D1003)</f>
        <v>10610</v>
      </c>
      <c r="E981" s="348">
        <f t="shared" si="16"/>
        <v>0.93513132381456</v>
      </c>
      <c r="F981" s="138"/>
    </row>
    <row r="982" spans="2:6">
      <c r="B982" s="138" t="s">
        <v>80</v>
      </c>
      <c r="C982" s="157">
        <v>2922</v>
      </c>
      <c r="D982" s="157">
        <v>2620</v>
      </c>
      <c r="E982" s="348">
        <f t="shared" si="16"/>
        <v>0.896646132785763</v>
      </c>
      <c r="F982" s="138"/>
    </row>
    <row r="983" spans="2:6">
      <c r="B983" s="138" t="s">
        <v>81</v>
      </c>
      <c r="C983" s="157">
        <v>2</v>
      </c>
      <c r="D983" s="157"/>
      <c r="E983" s="348">
        <f t="shared" si="16"/>
        <v>0</v>
      </c>
      <c r="F983" s="138"/>
    </row>
    <row r="984" spans="2:6">
      <c r="B984" s="138" t="s">
        <v>82</v>
      </c>
      <c r="C984" s="157"/>
      <c r="D984" s="157"/>
      <c r="E984" s="348" t="e">
        <f t="shared" si="16"/>
        <v>#DIV/0!</v>
      </c>
      <c r="F984" s="138"/>
    </row>
    <row r="985" spans="2:6">
      <c r="B985" s="138" t="s">
        <v>824</v>
      </c>
      <c r="C985" s="157">
        <v>2540</v>
      </c>
      <c r="D985" s="157">
        <v>2500</v>
      </c>
      <c r="E985" s="348">
        <f t="shared" si="16"/>
        <v>0.984251968503937</v>
      </c>
      <c r="F985" s="138"/>
    </row>
    <row r="986" spans="2:6">
      <c r="B986" s="138" t="s">
        <v>825</v>
      </c>
      <c r="C986" s="157">
        <v>606</v>
      </c>
      <c r="D986" s="157">
        <v>600</v>
      </c>
      <c r="E986" s="348">
        <f t="shared" si="16"/>
        <v>0.99009900990099</v>
      </c>
      <c r="F986" s="138"/>
    </row>
    <row r="987" spans="2:6">
      <c r="B987" s="138" t="s">
        <v>826</v>
      </c>
      <c r="C987" s="157"/>
      <c r="D987" s="157"/>
      <c r="E987" s="348" t="e">
        <f t="shared" si="16"/>
        <v>#DIV/0!</v>
      </c>
      <c r="F987" s="138"/>
    </row>
    <row r="988" spans="2:6">
      <c r="B988" s="138" t="s">
        <v>827</v>
      </c>
      <c r="C988" s="157"/>
      <c r="D988" s="157"/>
      <c r="E988" s="348" t="e">
        <f t="shared" si="16"/>
        <v>#DIV/0!</v>
      </c>
      <c r="F988" s="138"/>
    </row>
    <row r="989" spans="2:6">
      <c r="B989" s="138" t="s">
        <v>828</v>
      </c>
      <c r="C989" s="157"/>
      <c r="D989" s="157"/>
      <c r="E989" s="348" t="e">
        <f t="shared" si="16"/>
        <v>#DIV/0!</v>
      </c>
      <c r="F989" s="138"/>
    </row>
    <row r="990" spans="2:6">
      <c r="B990" s="138" t="s">
        <v>829</v>
      </c>
      <c r="C990" s="157">
        <v>511</v>
      </c>
      <c r="D990" s="157">
        <v>450</v>
      </c>
      <c r="E990" s="348">
        <f t="shared" si="16"/>
        <v>0.880626223091976</v>
      </c>
      <c r="F990" s="138"/>
    </row>
    <row r="991" spans="2:6">
      <c r="B991" s="138" t="s">
        <v>830</v>
      </c>
      <c r="C991" s="157"/>
      <c r="D991" s="157"/>
      <c r="E991" s="348" t="e">
        <f t="shared" si="16"/>
        <v>#DIV/0!</v>
      </c>
      <c r="F991" s="138"/>
    </row>
    <row r="992" spans="2:6">
      <c r="B992" s="138" t="s">
        <v>831</v>
      </c>
      <c r="C992" s="157"/>
      <c r="D992" s="157"/>
      <c r="E992" s="348" t="e">
        <f t="shared" si="16"/>
        <v>#DIV/0!</v>
      </c>
      <c r="F992" s="138"/>
    </row>
    <row r="993" spans="2:6">
      <c r="B993" s="138" t="s">
        <v>832</v>
      </c>
      <c r="C993" s="157"/>
      <c r="D993" s="157"/>
      <c r="E993" s="348" t="e">
        <f t="shared" si="16"/>
        <v>#DIV/0!</v>
      </c>
      <c r="F993" s="138"/>
    </row>
    <row r="994" spans="2:6">
      <c r="B994" s="138" t="s">
        <v>833</v>
      </c>
      <c r="C994" s="157"/>
      <c r="D994" s="157"/>
      <c r="E994" s="348" t="e">
        <f t="shared" si="16"/>
        <v>#DIV/0!</v>
      </c>
      <c r="F994" s="138"/>
    </row>
    <row r="995" spans="2:6">
      <c r="B995" s="138" t="s">
        <v>834</v>
      </c>
      <c r="C995" s="157"/>
      <c r="D995" s="157"/>
      <c r="E995" s="348" t="e">
        <f t="shared" si="16"/>
        <v>#DIV/0!</v>
      </c>
      <c r="F995" s="138"/>
    </row>
    <row r="996" spans="2:6">
      <c r="B996" s="138" t="s">
        <v>835</v>
      </c>
      <c r="C996" s="157"/>
      <c r="D996" s="157"/>
      <c r="E996" s="348" t="e">
        <f t="shared" si="16"/>
        <v>#DIV/0!</v>
      </c>
      <c r="F996" s="138"/>
    </row>
    <row r="997" spans="2:6">
      <c r="B997" s="138" t="s">
        <v>836</v>
      </c>
      <c r="C997" s="157"/>
      <c r="D997" s="157"/>
      <c r="E997" s="348" t="e">
        <f t="shared" si="16"/>
        <v>#DIV/0!</v>
      </c>
      <c r="F997" s="138"/>
    </row>
    <row r="998" spans="2:6">
      <c r="B998" s="138" t="s">
        <v>837</v>
      </c>
      <c r="C998" s="157">
        <v>21</v>
      </c>
      <c r="D998" s="157">
        <v>20</v>
      </c>
      <c r="E998" s="348">
        <f t="shared" si="16"/>
        <v>0.952380952380952</v>
      </c>
      <c r="F998" s="138"/>
    </row>
    <row r="999" spans="2:6">
      <c r="B999" s="138" t="s">
        <v>838</v>
      </c>
      <c r="C999" s="157"/>
      <c r="D999" s="157"/>
      <c r="E999" s="348" t="e">
        <f t="shared" si="16"/>
        <v>#DIV/0!</v>
      </c>
      <c r="F999" s="138"/>
    </row>
    <row r="1000" spans="2:6">
      <c r="B1000" s="138" t="s">
        <v>839</v>
      </c>
      <c r="C1000" s="157">
        <v>125</v>
      </c>
      <c r="D1000" s="157">
        <v>120</v>
      </c>
      <c r="E1000" s="348">
        <f t="shared" si="16"/>
        <v>0.96</v>
      </c>
      <c r="F1000" s="138"/>
    </row>
    <row r="1001" spans="2:6">
      <c r="B1001" s="138" t="s">
        <v>840</v>
      </c>
      <c r="C1001" s="157"/>
      <c r="D1001" s="157"/>
      <c r="E1001" s="348" t="e">
        <f t="shared" si="16"/>
        <v>#DIV/0!</v>
      </c>
      <c r="F1001" s="138"/>
    </row>
    <row r="1002" spans="2:6">
      <c r="B1002" s="138" t="s">
        <v>841</v>
      </c>
      <c r="C1002" s="157"/>
      <c r="D1002" s="157"/>
      <c r="E1002" s="348" t="e">
        <f t="shared" si="16"/>
        <v>#DIV/0!</v>
      </c>
      <c r="F1002" s="138"/>
    </row>
    <row r="1003" spans="2:6">
      <c r="B1003" s="138" t="s">
        <v>842</v>
      </c>
      <c r="C1003" s="157">
        <v>4619</v>
      </c>
      <c r="D1003" s="157">
        <v>4300</v>
      </c>
      <c r="E1003" s="348">
        <f t="shared" si="16"/>
        <v>0.930937432344663</v>
      </c>
      <c r="F1003" s="138"/>
    </row>
    <row r="1004" spans="1:6">
      <c r="A1004" s="147">
        <v>5</v>
      </c>
      <c r="B1004" s="138" t="s">
        <v>843</v>
      </c>
      <c r="C1004" s="157">
        <f>SUM(C1005:C1013)</f>
        <v>0</v>
      </c>
      <c r="D1004" s="157">
        <f>SUM(D1005:D1013)</f>
        <v>0</v>
      </c>
      <c r="E1004" s="348" t="e">
        <f t="shared" si="16"/>
        <v>#DIV/0!</v>
      </c>
      <c r="F1004" s="138"/>
    </row>
    <row r="1005" spans="2:6">
      <c r="B1005" s="138" t="s">
        <v>80</v>
      </c>
      <c r="C1005" s="157"/>
      <c r="D1005" s="157"/>
      <c r="E1005" s="348" t="e">
        <f t="shared" si="16"/>
        <v>#DIV/0!</v>
      </c>
      <c r="F1005" s="138"/>
    </row>
    <row r="1006" spans="2:6">
      <c r="B1006" s="138" t="s">
        <v>81</v>
      </c>
      <c r="C1006" s="157"/>
      <c r="D1006" s="157"/>
      <c r="E1006" s="348" t="e">
        <f t="shared" si="16"/>
        <v>#DIV/0!</v>
      </c>
      <c r="F1006" s="138"/>
    </row>
    <row r="1007" spans="2:6">
      <c r="B1007" s="138" t="s">
        <v>82</v>
      </c>
      <c r="C1007" s="157"/>
      <c r="D1007" s="157"/>
      <c r="E1007" s="348" t="e">
        <f t="shared" si="16"/>
        <v>#DIV/0!</v>
      </c>
      <c r="F1007" s="138"/>
    </row>
    <row r="1008" spans="2:6">
      <c r="B1008" s="138" t="s">
        <v>844</v>
      </c>
      <c r="C1008" s="157"/>
      <c r="D1008" s="157"/>
      <c r="E1008" s="348" t="e">
        <f t="shared" si="16"/>
        <v>#DIV/0!</v>
      </c>
      <c r="F1008" s="138"/>
    </row>
    <row r="1009" spans="2:6">
      <c r="B1009" s="138" t="s">
        <v>845</v>
      </c>
      <c r="C1009" s="157"/>
      <c r="D1009" s="157"/>
      <c r="E1009" s="348" t="e">
        <f t="shared" si="16"/>
        <v>#DIV/0!</v>
      </c>
      <c r="F1009" s="138"/>
    </row>
    <row r="1010" spans="2:6">
      <c r="B1010" s="138" t="s">
        <v>846</v>
      </c>
      <c r="C1010" s="157"/>
      <c r="D1010" s="157"/>
      <c r="E1010" s="348" t="e">
        <f t="shared" si="16"/>
        <v>#DIV/0!</v>
      </c>
      <c r="F1010" s="138"/>
    </row>
    <row r="1011" spans="2:6">
      <c r="B1011" s="138" t="s">
        <v>847</v>
      </c>
      <c r="C1011" s="157"/>
      <c r="D1011" s="157"/>
      <c r="E1011" s="348" t="e">
        <f t="shared" si="16"/>
        <v>#DIV/0!</v>
      </c>
      <c r="F1011" s="138"/>
    </row>
    <row r="1012" spans="2:6">
      <c r="B1012" s="138" t="s">
        <v>848</v>
      </c>
      <c r="C1012" s="157"/>
      <c r="D1012" s="157"/>
      <c r="E1012" s="348" t="e">
        <f t="shared" si="16"/>
        <v>#DIV/0!</v>
      </c>
      <c r="F1012" s="138"/>
    </row>
    <row r="1013" spans="2:6">
      <c r="B1013" s="138" t="s">
        <v>849</v>
      </c>
      <c r="C1013" s="157"/>
      <c r="D1013" s="157"/>
      <c r="E1013" s="348" t="e">
        <f t="shared" si="16"/>
        <v>#DIV/0!</v>
      </c>
      <c r="F1013" s="138"/>
    </row>
    <row r="1014" spans="1:6">
      <c r="A1014" s="147">
        <v>5</v>
      </c>
      <c r="B1014" s="138" t="s">
        <v>850</v>
      </c>
      <c r="C1014" s="157">
        <f>SUM(C1015:C1023)</f>
        <v>0</v>
      </c>
      <c r="D1014" s="157">
        <f>SUM(D1015:D1023)</f>
        <v>0</v>
      </c>
      <c r="E1014" s="348" t="e">
        <f t="shared" si="16"/>
        <v>#DIV/0!</v>
      </c>
      <c r="F1014" s="138"/>
    </row>
    <row r="1015" spans="2:6">
      <c r="B1015" s="138" t="s">
        <v>80</v>
      </c>
      <c r="C1015" s="157"/>
      <c r="D1015" s="157"/>
      <c r="E1015" s="348" t="e">
        <f t="shared" si="16"/>
        <v>#DIV/0!</v>
      </c>
      <c r="F1015" s="138"/>
    </row>
    <row r="1016" spans="2:6">
      <c r="B1016" s="138" t="s">
        <v>81</v>
      </c>
      <c r="C1016" s="157"/>
      <c r="D1016" s="157"/>
      <c r="E1016" s="348" t="e">
        <f t="shared" si="16"/>
        <v>#DIV/0!</v>
      </c>
      <c r="F1016" s="138"/>
    </row>
    <row r="1017" spans="2:6">
      <c r="B1017" s="138" t="s">
        <v>82</v>
      </c>
      <c r="C1017" s="157"/>
      <c r="D1017" s="157"/>
      <c r="E1017" s="348" t="e">
        <f t="shared" si="16"/>
        <v>#DIV/0!</v>
      </c>
      <c r="F1017" s="138"/>
    </row>
    <row r="1018" spans="2:6">
      <c r="B1018" s="138" t="s">
        <v>851</v>
      </c>
      <c r="C1018" s="157"/>
      <c r="D1018" s="157"/>
      <c r="E1018" s="348" t="e">
        <f t="shared" si="16"/>
        <v>#DIV/0!</v>
      </c>
      <c r="F1018" s="138"/>
    </row>
    <row r="1019" spans="2:6">
      <c r="B1019" s="138" t="s">
        <v>852</v>
      </c>
      <c r="C1019" s="157"/>
      <c r="D1019" s="157"/>
      <c r="E1019" s="348" t="e">
        <f t="shared" si="16"/>
        <v>#DIV/0!</v>
      </c>
      <c r="F1019" s="138"/>
    </row>
    <row r="1020" spans="2:6">
      <c r="B1020" s="138" t="s">
        <v>853</v>
      </c>
      <c r="C1020" s="157"/>
      <c r="D1020" s="157"/>
      <c r="E1020" s="348" t="e">
        <f t="shared" si="16"/>
        <v>#DIV/0!</v>
      </c>
      <c r="F1020" s="138"/>
    </row>
    <row r="1021" spans="2:6">
      <c r="B1021" s="138" t="s">
        <v>854</v>
      </c>
      <c r="C1021" s="157"/>
      <c r="D1021" s="157"/>
      <c r="E1021" s="348" t="e">
        <f t="shared" si="16"/>
        <v>#DIV/0!</v>
      </c>
      <c r="F1021" s="138"/>
    </row>
    <row r="1022" spans="2:6">
      <c r="B1022" s="138" t="s">
        <v>855</v>
      </c>
      <c r="C1022" s="157"/>
      <c r="D1022" s="157"/>
      <c r="E1022" s="348" t="e">
        <f t="shared" si="16"/>
        <v>#DIV/0!</v>
      </c>
      <c r="F1022" s="138"/>
    </row>
    <row r="1023" spans="2:6">
      <c r="B1023" s="138" t="s">
        <v>856</v>
      </c>
      <c r="C1023" s="157"/>
      <c r="D1023" s="157"/>
      <c r="E1023" s="348" t="e">
        <f t="shared" si="16"/>
        <v>#DIV/0!</v>
      </c>
      <c r="F1023" s="138"/>
    </row>
    <row r="1024" spans="1:6">
      <c r="A1024" s="147">
        <v>5</v>
      </c>
      <c r="B1024" s="138" t="s">
        <v>857</v>
      </c>
      <c r="C1024" s="157">
        <f>SUM(C1025:C1028)</f>
        <v>820</v>
      </c>
      <c r="D1024" s="157">
        <f>SUM(D1025:D1028)</f>
        <v>0</v>
      </c>
      <c r="E1024" s="348">
        <f t="shared" si="16"/>
        <v>0</v>
      </c>
      <c r="F1024" s="138"/>
    </row>
    <row r="1025" spans="2:6">
      <c r="B1025" s="138" t="s">
        <v>858</v>
      </c>
      <c r="C1025" s="157">
        <v>87</v>
      </c>
      <c r="D1025" s="157"/>
      <c r="E1025" s="348">
        <f t="shared" si="16"/>
        <v>0</v>
      </c>
      <c r="F1025" s="138"/>
    </row>
    <row r="1026" spans="2:6">
      <c r="B1026" s="138" t="s">
        <v>859</v>
      </c>
      <c r="C1026" s="157">
        <v>387</v>
      </c>
      <c r="D1026" s="157"/>
      <c r="E1026" s="348">
        <f t="shared" si="16"/>
        <v>0</v>
      </c>
      <c r="F1026" s="138"/>
    </row>
    <row r="1027" spans="2:6">
      <c r="B1027" s="138" t="s">
        <v>860</v>
      </c>
      <c r="C1027" s="157">
        <v>70</v>
      </c>
      <c r="D1027" s="157"/>
      <c r="E1027" s="348">
        <f t="shared" si="16"/>
        <v>0</v>
      </c>
      <c r="F1027" s="138"/>
    </row>
    <row r="1028" spans="2:6">
      <c r="B1028" s="138" t="s">
        <v>861</v>
      </c>
      <c r="C1028" s="157">
        <v>276</v>
      </c>
      <c r="D1028" s="157"/>
      <c r="E1028" s="348">
        <f t="shared" si="16"/>
        <v>0</v>
      </c>
      <c r="F1028" s="138"/>
    </row>
    <row r="1029" spans="1:6">
      <c r="A1029" s="147">
        <v>5</v>
      </c>
      <c r="B1029" s="138" t="s">
        <v>862</v>
      </c>
      <c r="C1029" s="157">
        <f>SUM(C1030:C1035)</f>
        <v>0</v>
      </c>
      <c r="D1029" s="157">
        <f>SUM(D1030:D1035)</f>
        <v>0</v>
      </c>
      <c r="E1029" s="348" t="e">
        <f t="shared" si="16"/>
        <v>#DIV/0!</v>
      </c>
      <c r="F1029" s="138"/>
    </row>
    <row r="1030" spans="2:6">
      <c r="B1030" s="138" t="s">
        <v>80</v>
      </c>
      <c r="C1030" s="157"/>
      <c r="D1030" s="157"/>
      <c r="E1030" s="348" t="e">
        <f t="shared" ref="E1030:E1093" si="17">D1030/C1030</f>
        <v>#DIV/0!</v>
      </c>
      <c r="F1030" s="138"/>
    </row>
    <row r="1031" spans="2:6">
      <c r="B1031" s="138" t="s">
        <v>81</v>
      </c>
      <c r="C1031" s="157"/>
      <c r="D1031" s="157"/>
      <c r="E1031" s="348" t="e">
        <f t="shared" si="17"/>
        <v>#DIV/0!</v>
      </c>
      <c r="F1031" s="138"/>
    </row>
    <row r="1032" spans="2:6">
      <c r="B1032" s="138" t="s">
        <v>82</v>
      </c>
      <c r="C1032" s="157"/>
      <c r="D1032" s="157"/>
      <c r="E1032" s="348" t="e">
        <f t="shared" si="17"/>
        <v>#DIV/0!</v>
      </c>
      <c r="F1032" s="138"/>
    </row>
    <row r="1033" spans="2:6">
      <c r="B1033" s="138" t="s">
        <v>848</v>
      </c>
      <c r="C1033" s="157"/>
      <c r="D1033" s="157"/>
      <c r="E1033" s="348" t="e">
        <f t="shared" si="17"/>
        <v>#DIV/0!</v>
      </c>
      <c r="F1033" s="138"/>
    </row>
    <row r="1034" spans="2:6">
      <c r="B1034" s="138" t="s">
        <v>863</v>
      </c>
      <c r="C1034" s="157"/>
      <c r="D1034" s="157"/>
      <c r="E1034" s="348" t="e">
        <f t="shared" si="17"/>
        <v>#DIV/0!</v>
      </c>
      <c r="F1034" s="138"/>
    </row>
    <row r="1035" spans="2:6">
      <c r="B1035" s="138" t="s">
        <v>864</v>
      </c>
      <c r="C1035" s="157"/>
      <c r="D1035" s="157"/>
      <c r="E1035" s="348" t="e">
        <f t="shared" si="17"/>
        <v>#DIV/0!</v>
      </c>
      <c r="F1035" s="138"/>
    </row>
    <row r="1036" spans="1:6">
      <c r="A1036" s="147">
        <v>5</v>
      </c>
      <c r="B1036" s="138" t="s">
        <v>865</v>
      </c>
      <c r="C1036" s="157">
        <f>SUM(C1037:C1040)</f>
        <v>1131</v>
      </c>
      <c r="D1036" s="157">
        <f>SUM(D1037:D1040)</f>
        <v>1100</v>
      </c>
      <c r="E1036" s="348">
        <f t="shared" si="17"/>
        <v>0.972590627763042</v>
      </c>
      <c r="F1036" s="138"/>
    </row>
    <row r="1037" spans="2:6">
      <c r="B1037" s="138" t="s">
        <v>866</v>
      </c>
      <c r="C1037" s="157"/>
      <c r="D1037" s="157"/>
      <c r="E1037" s="348" t="e">
        <f t="shared" si="17"/>
        <v>#DIV/0!</v>
      </c>
      <c r="F1037" s="138"/>
    </row>
    <row r="1038" spans="2:6">
      <c r="B1038" s="138" t="s">
        <v>867</v>
      </c>
      <c r="C1038" s="157"/>
      <c r="D1038" s="157"/>
      <c r="E1038" s="348" t="e">
        <f t="shared" si="17"/>
        <v>#DIV/0!</v>
      </c>
      <c r="F1038" s="138"/>
    </row>
    <row r="1039" spans="2:6">
      <c r="B1039" s="138" t="s">
        <v>868</v>
      </c>
      <c r="C1039" s="157"/>
      <c r="D1039" s="157"/>
      <c r="E1039" s="348" t="e">
        <f t="shared" si="17"/>
        <v>#DIV/0!</v>
      </c>
      <c r="F1039" s="138"/>
    </row>
    <row r="1040" spans="2:6">
      <c r="B1040" s="138" t="s">
        <v>869</v>
      </c>
      <c r="C1040" s="157">
        <v>1131</v>
      </c>
      <c r="D1040" s="157">
        <v>1100</v>
      </c>
      <c r="E1040" s="348">
        <f t="shared" si="17"/>
        <v>0.972590627763042</v>
      </c>
      <c r="F1040" s="138"/>
    </row>
    <row r="1041" spans="1:6">
      <c r="A1041" s="147">
        <v>5</v>
      </c>
      <c r="B1041" s="138" t="s">
        <v>870</v>
      </c>
      <c r="C1041" s="157">
        <f>SUM(C1042:C1043)</f>
        <v>401</v>
      </c>
      <c r="D1041" s="157">
        <f>SUM(D1042:D1043)</f>
        <v>220</v>
      </c>
      <c r="E1041" s="348">
        <f t="shared" si="17"/>
        <v>0.548628428927681</v>
      </c>
      <c r="F1041" s="138"/>
    </row>
    <row r="1042" spans="2:6">
      <c r="B1042" s="138" t="s">
        <v>871</v>
      </c>
      <c r="C1042" s="157">
        <v>216</v>
      </c>
      <c r="D1042" s="157">
        <v>220</v>
      </c>
      <c r="E1042" s="348">
        <f t="shared" si="17"/>
        <v>1.01851851851852</v>
      </c>
      <c r="F1042" s="138"/>
    </row>
    <row r="1043" spans="2:6">
      <c r="B1043" s="138" t="s">
        <v>872</v>
      </c>
      <c r="C1043" s="157">
        <v>185</v>
      </c>
      <c r="D1043" s="157"/>
      <c r="E1043" s="348">
        <f t="shared" si="17"/>
        <v>0</v>
      </c>
      <c r="F1043" s="138"/>
    </row>
    <row r="1044" spans="1:6">
      <c r="A1044" s="147">
        <v>3</v>
      </c>
      <c r="B1044" s="138" t="s">
        <v>873</v>
      </c>
      <c r="C1044" s="157">
        <f>SUM(C1045,C1055,C1071,C1076,C1090,C1097,C1104)</f>
        <v>2269</v>
      </c>
      <c r="D1044" s="157">
        <f>SUM(D1045,D1055,D1071,D1076,D1090,D1097,D1104)</f>
        <v>1077</v>
      </c>
      <c r="E1044" s="348">
        <f t="shared" si="17"/>
        <v>0.47465843984134</v>
      </c>
      <c r="F1044" s="138"/>
    </row>
    <row r="1045" spans="1:6">
      <c r="A1045" s="147">
        <v>5</v>
      </c>
      <c r="B1045" s="138" t="s">
        <v>874</v>
      </c>
      <c r="C1045" s="157">
        <f>SUM(C1046:C1054)</f>
        <v>44</v>
      </c>
      <c r="D1045" s="157">
        <f>SUM(D1046:D1054)</f>
        <v>0</v>
      </c>
      <c r="E1045" s="348">
        <f t="shared" si="17"/>
        <v>0</v>
      </c>
      <c r="F1045" s="138"/>
    </row>
    <row r="1046" spans="2:6">
      <c r="B1046" s="138" t="s">
        <v>80</v>
      </c>
      <c r="C1046" s="157"/>
      <c r="D1046" s="157"/>
      <c r="E1046" s="348" t="e">
        <f t="shared" si="17"/>
        <v>#DIV/0!</v>
      </c>
      <c r="F1046" s="138"/>
    </row>
    <row r="1047" spans="2:6">
      <c r="B1047" s="138" t="s">
        <v>81</v>
      </c>
      <c r="C1047" s="157"/>
      <c r="D1047" s="157"/>
      <c r="E1047" s="348" t="e">
        <f t="shared" si="17"/>
        <v>#DIV/0!</v>
      </c>
      <c r="F1047" s="138"/>
    </row>
    <row r="1048" spans="2:6">
      <c r="B1048" s="138" t="s">
        <v>82</v>
      </c>
      <c r="C1048" s="157"/>
      <c r="D1048" s="157"/>
      <c r="E1048" s="348" t="e">
        <f t="shared" si="17"/>
        <v>#DIV/0!</v>
      </c>
      <c r="F1048" s="138"/>
    </row>
    <row r="1049" spans="2:6">
      <c r="B1049" s="138" t="s">
        <v>875</v>
      </c>
      <c r="C1049" s="157"/>
      <c r="D1049" s="157"/>
      <c r="E1049" s="348" t="e">
        <f t="shared" si="17"/>
        <v>#DIV/0!</v>
      </c>
      <c r="F1049" s="138"/>
    </row>
    <row r="1050" spans="2:6">
      <c r="B1050" s="138" t="s">
        <v>876</v>
      </c>
      <c r="C1050" s="157"/>
      <c r="D1050" s="157"/>
      <c r="E1050" s="348" t="e">
        <f t="shared" si="17"/>
        <v>#DIV/0!</v>
      </c>
      <c r="F1050" s="138"/>
    </row>
    <row r="1051" spans="2:6">
      <c r="B1051" s="138" t="s">
        <v>877</v>
      </c>
      <c r="C1051" s="157"/>
      <c r="D1051" s="157"/>
      <c r="E1051" s="348" t="e">
        <f t="shared" si="17"/>
        <v>#DIV/0!</v>
      </c>
      <c r="F1051" s="138"/>
    </row>
    <row r="1052" spans="2:6">
      <c r="B1052" s="138" t="s">
        <v>878</v>
      </c>
      <c r="C1052" s="157"/>
      <c r="D1052" s="157"/>
      <c r="E1052" s="348" t="e">
        <f t="shared" si="17"/>
        <v>#DIV/0!</v>
      </c>
      <c r="F1052" s="138"/>
    </row>
    <row r="1053" spans="2:6">
      <c r="B1053" s="138" t="s">
        <v>879</v>
      </c>
      <c r="C1053" s="157"/>
      <c r="D1053" s="157"/>
      <c r="E1053" s="348" t="e">
        <f t="shared" si="17"/>
        <v>#DIV/0!</v>
      </c>
      <c r="F1053" s="138"/>
    </row>
    <row r="1054" spans="2:6">
      <c r="B1054" s="138" t="s">
        <v>880</v>
      </c>
      <c r="C1054" s="157">
        <v>44</v>
      </c>
      <c r="D1054" s="157"/>
      <c r="E1054" s="348">
        <f t="shared" si="17"/>
        <v>0</v>
      </c>
      <c r="F1054" s="138"/>
    </row>
    <row r="1055" spans="1:6">
      <c r="A1055" s="147">
        <v>5</v>
      </c>
      <c r="B1055" s="138" t="s">
        <v>881</v>
      </c>
      <c r="C1055" s="157">
        <f>SUM(C1056:C1070)</f>
        <v>0</v>
      </c>
      <c r="D1055" s="157">
        <f>SUM(D1056:D1070)</f>
        <v>0</v>
      </c>
      <c r="E1055" s="348" t="e">
        <f t="shared" si="17"/>
        <v>#DIV/0!</v>
      </c>
      <c r="F1055" s="138"/>
    </row>
    <row r="1056" spans="2:6">
      <c r="B1056" s="138" t="s">
        <v>80</v>
      </c>
      <c r="C1056" s="157"/>
      <c r="D1056" s="157"/>
      <c r="E1056" s="348" t="e">
        <f t="shared" si="17"/>
        <v>#DIV/0!</v>
      </c>
      <c r="F1056" s="138"/>
    </row>
    <row r="1057" spans="2:6">
      <c r="B1057" s="138" t="s">
        <v>81</v>
      </c>
      <c r="C1057" s="157"/>
      <c r="D1057" s="157"/>
      <c r="E1057" s="348" t="e">
        <f t="shared" si="17"/>
        <v>#DIV/0!</v>
      </c>
      <c r="F1057" s="138"/>
    </row>
    <row r="1058" spans="2:6">
      <c r="B1058" s="138" t="s">
        <v>82</v>
      </c>
      <c r="C1058" s="157"/>
      <c r="D1058" s="157"/>
      <c r="E1058" s="348" t="e">
        <f t="shared" si="17"/>
        <v>#DIV/0!</v>
      </c>
      <c r="F1058" s="138"/>
    </row>
    <row r="1059" spans="2:6">
      <c r="B1059" s="138" t="s">
        <v>882</v>
      </c>
      <c r="C1059" s="157"/>
      <c r="D1059" s="157"/>
      <c r="E1059" s="348" t="e">
        <f t="shared" si="17"/>
        <v>#DIV/0!</v>
      </c>
      <c r="F1059" s="138"/>
    </row>
    <row r="1060" spans="2:6">
      <c r="B1060" s="138" t="s">
        <v>883</v>
      </c>
      <c r="C1060" s="157"/>
      <c r="D1060" s="157"/>
      <c r="E1060" s="348" t="e">
        <f t="shared" si="17"/>
        <v>#DIV/0!</v>
      </c>
      <c r="F1060" s="138"/>
    </row>
    <row r="1061" spans="2:6">
      <c r="B1061" s="138" t="s">
        <v>884</v>
      </c>
      <c r="C1061" s="157"/>
      <c r="D1061" s="157"/>
      <c r="E1061" s="348" t="e">
        <f t="shared" si="17"/>
        <v>#DIV/0!</v>
      </c>
      <c r="F1061" s="138"/>
    </row>
    <row r="1062" spans="2:6">
      <c r="B1062" s="138" t="s">
        <v>885</v>
      </c>
      <c r="C1062" s="157"/>
      <c r="D1062" s="157"/>
      <c r="E1062" s="348" t="e">
        <f t="shared" si="17"/>
        <v>#DIV/0!</v>
      </c>
      <c r="F1062" s="138"/>
    </row>
    <row r="1063" spans="2:6">
      <c r="B1063" s="138" t="s">
        <v>886</v>
      </c>
      <c r="C1063" s="157"/>
      <c r="D1063" s="157"/>
      <c r="E1063" s="348" t="e">
        <f t="shared" si="17"/>
        <v>#DIV/0!</v>
      </c>
      <c r="F1063" s="138"/>
    </row>
    <row r="1064" spans="2:6">
      <c r="B1064" s="138" t="s">
        <v>887</v>
      </c>
      <c r="C1064" s="157"/>
      <c r="D1064" s="157"/>
      <c r="E1064" s="348" t="e">
        <f t="shared" si="17"/>
        <v>#DIV/0!</v>
      </c>
      <c r="F1064" s="138"/>
    </row>
    <row r="1065" spans="2:6">
      <c r="B1065" s="138" t="s">
        <v>888</v>
      </c>
      <c r="C1065" s="157"/>
      <c r="D1065" s="157"/>
      <c r="E1065" s="348" t="e">
        <f t="shared" si="17"/>
        <v>#DIV/0!</v>
      </c>
      <c r="F1065" s="138"/>
    </row>
    <row r="1066" spans="2:6">
      <c r="B1066" s="138" t="s">
        <v>889</v>
      </c>
      <c r="C1066" s="157"/>
      <c r="D1066" s="157"/>
      <c r="E1066" s="348" t="e">
        <f t="shared" si="17"/>
        <v>#DIV/0!</v>
      </c>
      <c r="F1066" s="138"/>
    </row>
    <row r="1067" spans="2:6">
      <c r="B1067" s="138" t="s">
        <v>890</v>
      </c>
      <c r="C1067" s="157"/>
      <c r="D1067" s="157"/>
      <c r="E1067" s="348" t="e">
        <f t="shared" si="17"/>
        <v>#DIV/0!</v>
      </c>
      <c r="F1067" s="138"/>
    </row>
    <row r="1068" spans="2:6">
      <c r="B1068" s="138" t="s">
        <v>891</v>
      </c>
      <c r="C1068" s="157"/>
      <c r="D1068" s="157"/>
      <c r="E1068" s="348" t="e">
        <f t="shared" si="17"/>
        <v>#DIV/0!</v>
      </c>
      <c r="F1068" s="138"/>
    </row>
    <row r="1069" spans="2:6">
      <c r="B1069" s="138" t="s">
        <v>892</v>
      </c>
      <c r="C1069" s="157"/>
      <c r="D1069" s="157"/>
      <c r="E1069" s="348" t="e">
        <f t="shared" si="17"/>
        <v>#DIV/0!</v>
      </c>
      <c r="F1069" s="138"/>
    </row>
    <row r="1070" spans="2:6">
      <c r="B1070" s="138" t="s">
        <v>893</v>
      </c>
      <c r="C1070" s="157"/>
      <c r="D1070" s="157"/>
      <c r="E1070" s="348" t="e">
        <f t="shared" si="17"/>
        <v>#DIV/0!</v>
      </c>
      <c r="F1070" s="138"/>
    </row>
    <row r="1071" spans="1:6">
      <c r="A1071" s="147">
        <v>5</v>
      </c>
      <c r="B1071" s="138" t="s">
        <v>894</v>
      </c>
      <c r="C1071" s="157">
        <f>SUM(C1072:C1075)</f>
        <v>0</v>
      </c>
      <c r="D1071" s="157">
        <f>SUM(D1072:D1075)</f>
        <v>0</v>
      </c>
      <c r="E1071" s="348" t="e">
        <f t="shared" si="17"/>
        <v>#DIV/0!</v>
      </c>
      <c r="F1071" s="138"/>
    </row>
    <row r="1072" spans="2:6">
      <c r="B1072" s="138" t="s">
        <v>80</v>
      </c>
      <c r="C1072" s="157"/>
      <c r="D1072" s="157"/>
      <c r="E1072" s="348" t="e">
        <f t="shared" si="17"/>
        <v>#DIV/0!</v>
      </c>
      <c r="F1072" s="138"/>
    </row>
    <row r="1073" spans="2:6">
      <c r="B1073" s="138" t="s">
        <v>81</v>
      </c>
      <c r="C1073" s="157"/>
      <c r="D1073" s="157"/>
      <c r="E1073" s="348" t="e">
        <f t="shared" si="17"/>
        <v>#DIV/0!</v>
      </c>
      <c r="F1073" s="138"/>
    </row>
    <row r="1074" spans="2:6">
      <c r="B1074" s="138" t="s">
        <v>82</v>
      </c>
      <c r="C1074" s="157"/>
      <c r="D1074" s="157"/>
      <c r="E1074" s="348" t="e">
        <f t="shared" si="17"/>
        <v>#DIV/0!</v>
      </c>
      <c r="F1074" s="138"/>
    </row>
    <row r="1075" spans="2:6">
      <c r="B1075" s="138" t="s">
        <v>895</v>
      </c>
      <c r="C1075" s="157"/>
      <c r="D1075" s="157"/>
      <c r="E1075" s="348" t="e">
        <f t="shared" si="17"/>
        <v>#DIV/0!</v>
      </c>
      <c r="F1075" s="138"/>
    </row>
    <row r="1076" spans="1:6">
      <c r="A1076" s="147">
        <v>5</v>
      </c>
      <c r="B1076" s="138" t="s">
        <v>896</v>
      </c>
      <c r="C1076" s="157">
        <f>SUM(C1077:C1089)</f>
        <v>1086</v>
      </c>
      <c r="D1076" s="157">
        <f>SUM(D1077:D1089)</f>
        <v>700</v>
      </c>
      <c r="E1076" s="348">
        <f t="shared" si="17"/>
        <v>0.644567219152855</v>
      </c>
      <c r="F1076" s="138"/>
    </row>
    <row r="1077" spans="2:6">
      <c r="B1077" s="138" t="s">
        <v>80</v>
      </c>
      <c r="C1077" s="157">
        <v>236</v>
      </c>
      <c r="D1077" s="157">
        <v>200</v>
      </c>
      <c r="E1077" s="348">
        <f t="shared" si="17"/>
        <v>0.847457627118644</v>
      </c>
      <c r="F1077" s="138"/>
    </row>
    <row r="1078" spans="2:6">
      <c r="B1078" s="138" t="s">
        <v>81</v>
      </c>
      <c r="C1078" s="157">
        <v>771</v>
      </c>
      <c r="D1078" s="157">
        <v>500</v>
      </c>
      <c r="E1078" s="348">
        <f t="shared" si="17"/>
        <v>0.648508430609598</v>
      </c>
      <c r="F1078" s="138"/>
    </row>
    <row r="1079" spans="2:6">
      <c r="B1079" s="138" t="s">
        <v>82</v>
      </c>
      <c r="C1079" s="157"/>
      <c r="D1079" s="157"/>
      <c r="E1079" s="348" t="e">
        <f t="shared" si="17"/>
        <v>#DIV/0!</v>
      </c>
      <c r="F1079" s="138"/>
    </row>
    <row r="1080" spans="2:6">
      <c r="B1080" s="138" t="s">
        <v>897</v>
      </c>
      <c r="C1080" s="157"/>
      <c r="D1080" s="157"/>
      <c r="E1080" s="348" t="e">
        <f t="shared" si="17"/>
        <v>#DIV/0!</v>
      </c>
      <c r="F1080" s="138"/>
    </row>
    <row r="1081" spans="2:6">
      <c r="B1081" s="138" t="s">
        <v>898</v>
      </c>
      <c r="C1081" s="157"/>
      <c r="D1081" s="157"/>
      <c r="E1081" s="348" t="e">
        <f t="shared" si="17"/>
        <v>#DIV/0!</v>
      </c>
      <c r="F1081" s="138"/>
    </row>
    <row r="1082" spans="2:6">
      <c r="B1082" s="138" t="s">
        <v>899</v>
      </c>
      <c r="C1082" s="157"/>
      <c r="D1082" s="157"/>
      <c r="E1082" s="348" t="e">
        <f t="shared" si="17"/>
        <v>#DIV/0!</v>
      </c>
      <c r="F1082" s="138"/>
    </row>
    <row r="1083" spans="2:6">
      <c r="B1083" s="138" t="s">
        <v>900</v>
      </c>
      <c r="C1083" s="157"/>
      <c r="D1083" s="157"/>
      <c r="E1083" s="348" t="e">
        <f t="shared" si="17"/>
        <v>#DIV/0!</v>
      </c>
      <c r="F1083" s="138"/>
    </row>
    <row r="1084" spans="2:6">
      <c r="B1084" s="138" t="s">
        <v>901</v>
      </c>
      <c r="C1084" s="157"/>
      <c r="D1084" s="157"/>
      <c r="E1084" s="348" t="e">
        <f t="shared" si="17"/>
        <v>#DIV/0!</v>
      </c>
      <c r="F1084" s="138"/>
    </row>
    <row r="1085" spans="2:6">
      <c r="B1085" s="138" t="s">
        <v>902</v>
      </c>
      <c r="C1085" s="157"/>
      <c r="D1085" s="157"/>
      <c r="E1085" s="348" t="e">
        <f t="shared" si="17"/>
        <v>#DIV/0!</v>
      </c>
      <c r="F1085" s="138"/>
    </row>
    <row r="1086" spans="2:6">
      <c r="B1086" s="138" t="s">
        <v>903</v>
      </c>
      <c r="C1086" s="157"/>
      <c r="D1086" s="157"/>
      <c r="E1086" s="348" t="e">
        <f t="shared" si="17"/>
        <v>#DIV/0!</v>
      </c>
      <c r="F1086" s="138"/>
    </row>
    <row r="1087" spans="2:6">
      <c r="B1087" s="138" t="s">
        <v>848</v>
      </c>
      <c r="C1087" s="157"/>
      <c r="D1087" s="157"/>
      <c r="E1087" s="348" t="e">
        <f t="shared" si="17"/>
        <v>#DIV/0!</v>
      </c>
      <c r="F1087" s="138"/>
    </row>
    <row r="1088" spans="2:6">
      <c r="B1088" s="138" t="s">
        <v>904</v>
      </c>
      <c r="C1088" s="157"/>
      <c r="D1088" s="157"/>
      <c r="E1088" s="348" t="e">
        <f t="shared" si="17"/>
        <v>#DIV/0!</v>
      </c>
      <c r="F1088" s="138"/>
    </row>
    <row r="1089" spans="2:6">
      <c r="B1089" s="138" t="s">
        <v>905</v>
      </c>
      <c r="C1089" s="157">
        <v>79</v>
      </c>
      <c r="D1089" s="157"/>
      <c r="E1089" s="348">
        <f t="shared" si="17"/>
        <v>0</v>
      </c>
      <c r="F1089" s="138"/>
    </row>
    <row r="1090" spans="1:6">
      <c r="A1090" s="147">
        <v>5</v>
      </c>
      <c r="B1090" s="138" t="s">
        <v>906</v>
      </c>
      <c r="C1090" s="157">
        <f>SUM(C1091:C1096)</f>
        <v>294</v>
      </c>
      <c r="D1090" s="157">
        <f>SUM(D1091:D1096)</f>
        <v>0</v>
      </c>
      <c r="E1090" s="348">
        <f t="shared" si="17"/>
        <v>0</v>
      </c>
      <c r="F1090" s="138"/>
    </row>
    <row r="1091" spans="2:6">
      <c r="B1091" s="138" t="s">
        <v>80</v>
      </c>
      <c r="C1091" s="157">
        <v>230</v>
      </c>
      <c r="D1091" s="157"/>
      <c r="E1091" s="348">
        <f t="shared" si="17"/>
        <v>0</v>
      </c>
      <c r="F1091" s="138"/>
    </row>
    <row r="1092" spans="2:6">
      <c r="B1092" s="138" t="s">
        <v>81</v>
      </c>
      <c r="C1092" s="157"/>
      <c r="D1092" s="157"/>
      <c r="E1092" s="348" t="e">
        <f t="shared" si="17"/>
        <v>#DIV/0!</v>
      </c>
      <c r="F1092" s="138"/>
    </row>
    <row r="1093" spans="2:6">
      <c r="B1093" s="138" t="s">
        <v>82</v>
      </c>
      <c r="C1093" s="157"/>
      <c r="D1093" s="157"/>
      <c r="E1093" s="348" t="e">
        <f t="shared" si="17"/>
        <v>#DIV/0!</v>
      </c>
      <c r="F1093" s="138"/>
    </row>
    <row r="1094" spans="2:6">
      <c r="B1094" s="138" t="s">
        <v>907</v>
      </c>
      <c r="C1094" s="157"/>
      <c r="D1094" s="157"/>
      <c r="E1094" s="348" t="e">
        <f t="shared" ref="E1094:E1157" si="18">D1094/C1094</f>
        <v>#DIV/0!</v>
      </c>
      <c r="F1094" s="138"/>
    </row>
    <row r="1095" spans="2:6">
      <c r="B1095" s="138" t="s">
        <v>908</v>
      </c>
      <c r="C1095" s="157"/>
      <c r="D1095" s="157"/>
      <c r="E1095" s="348" t="e">
        <f t="shared" si="18"/>
        <v>#DIV/0!</v>
      </c>
      <c r="F1095" s="138"/>
    </row>
    <row r="1096" spans="2:6">
      <c r="B1096" s="138" t="s">
        <v>909</v>
      </c>
      <c r="C1096" s="157">
        <v>64</v>
      </c>
      <c r="D1096" s="157"/>
      <c r="E1096" s="348">
        <f t="shared" si="18"/>
        <v>0</v>
      </c>
      <c r="F1096" s="138"/>
    </row>
    <row r="1097" spans="1:6">
      <c r="A1097" s="147">
        <v>5</v>
      </c>
      <c r="B1097" s="138" t="s">
        <v>910</v>
      </c>
      <c r="C1097" s="157">
        <f>SUM(C1098:C1103)</f>
        <v>382</v>
      </c>
      <c r="D1097" s="157">
        <f>SUM(D1098:D1103)</f>
        <v>372</v>
      </c>
      <c r="E1097" s="348">
        <f t="shared" si="18"/>
        <v>0.973821989528796</v>
      </c>
      <c r="F1097" s="138"/>
    </row>
    <row r="1098" spans="2:6">
      <c r="B1098" s="138" t="s">
        <v>80</v>
      </c>
      <c r="C1098" s="157"/>
      <c r="D1098" s="157"/>
      <c r="E1098" s="348" t="e">
        <f t="shared" si="18"/>
        <v>#DIV/0!</v>
      </c>
      <c r="F1098" s="138"/>
    </row>
    <row r="1099" spans="2:6">
      <c r="B1099" s="138" t="s">
        <v>81</v>
      </c>
      <c r="C1099" s="157"/>
      <c r="D1099" s="157"/>
      <c r="E1099" s="348" t="e">
        <f t="shared" si="18"/>
        <v>#DIV/0!</v>
      </c>
      <c r="F1099" s="138"/>
    </row>
    <row r="1100" spans="2:6">
      <c r="B1100" s="138" t="s">
        <v>82</v>
      </c>
      <c r="C1100" s="157"/>
      <c r="D1100" s="157"/>
      <c r="E1100" s="348" t="e">
        <f t="shared" si="18"/>
        <v>#DIV/0!</v>
      </c>
      <c r="F1100" s="138"/>
    </row>
    <row r="1101" spans="2:6">
      <c r="B1101" s="138" t="s">
        <v>911</v>
      </c>
      <c r="C1101" s="157"/>
      <c r="D1101" s="157"/>
      <c r="E1101" s="348" t="e">
        <f t="shared" si="18"/>
        <v>#DIV/0!</v>
      </c>
      <c r="F1101" s="138"/>
    </row>
    <row r="1102" spans="2:6">
      <c r="B1102" s="138" t="s">
        <v>912</v>
      </c>
      <c r="C1102" s="157">
        <v>2</v>
      </c>
      <c r="D1102" s="157">
        <v>2</v>
      </c>
      <c r="E1102" s="348">
        <f t="shared" si="18"/>
        <v>1</v>
      </c>
      <c r="F1102" s="138"/>
    </row>
    <row r="1103" spans="2:6">
      <c r="B1103" s="138" t="s">
        <v>913</v>
      </c>
      <c r="C1103" s="157">
        <v>380</v>
      </c>
      <c r="D1103" s="157">
        <v>370</v>
      </c>
      <c r="E1103" s="348">
        <f t="shared" si="18"/>
        <v>0.973684210526316</v>
      </c>
      <c r="F1103" s="138"/>
    </row>
    <row r="1104" spans="1:6">
      <c r="A1104" s="147">
        <v>5</v>
      </c>
      <c r="B1104" s="138" t="s">
        <v>914</v>
      </c>
      <c r="C1104" s="157">
        <f>SUM(C1105:C1109)</f>
        <v>463</v>
      </c>
      <c r="D1104" s="157">
        <f>SUM(D1105:D1109)</f>
        <v>5</v>
      </c>
      <c r="E1104" s="348">
        <f t="shared" si="18"/>
        <v>0.0107991360691145</v>
      </c>
      <c r="F1104" s="138"/>
    </row>
    <row r="1105" spans="2:6">
      <c r="B1105" s="138" t="s">
        <v>915</v>
      </c>
      <c r="C1105" s="157"/>
      <c r="D1105" s="157"/>
      <c r="E1105" s="348" t="e">
        <f t="shared" si="18"/>
        <v>#DIV/0!</v>
      </c>
      <c r="F1105" s="138"/>
    </row>
    <row r="1106" spans="2:6">
      <c r="B1106" s="138" t="s">
        <v>916</v>
      </c>
      <c r="C1106" s="157">
        <v>7</v>
      </c>
      <c r="D1106" s="157">
        <v>5</v>
      </c>
      <c r="E1106" s="348">
        <f t="shared" si="18"/>
        <v>0.714285714285714</v>
      </c>
      <c r="F1106" s="138"/>
    </row>
    <row r="1107" spans="2:6">
      <c r="B1107" s="138" t="s">
        <v>917</v>
      </c>
      <c r="C1107" s="157"/>
      <c r="D1107" s="157"/>
      <c r="E1107" s="348" t="e">
        <f t="shared" si="18"/>
        <v>#DIV/0!</v>
      </c>
      <c r="F1107" s="138"/>
    </row>
    <row r="1108" spans="2:6">
      <c r="B1108" s="138" t="s">
        <v>918</v>
      </c>
      <c r="C1108" s="157"/>
      <c r="D1108" s="157"/>
      <c r="E1108" s="348" t="e">
        <f t="shared" si="18"/>
        <v>#DIV/0!</v>
      </c>
      <c r="F1108" s="138"/>
    </row>
    <row r="1109" spans="2:6">
      <c r="B1109" s="138" t="s">
        <v>919</v>
      </c>
      <c r="C1109" s="157">
        <v>456</v>
      </c>
      <c r="D1109" s="157"/>
      <c r="E1109" s="348">
        <f t="shared" si="18"/>
        <v>0</v>
      </c>
      <c r="F1109" s="138"/>
    </row>
    <row r="1110" spans="1:6">
      <c r="A1110" s="147">
        <v>3</v>
      </c>
      <c r="B1110" s="138" t="s">
        <v>920</v>
      </c>
      <c r="C1110" s="157">
        <f>SUM(C1111,C1121,C1127)</f>
        <v>1169</v>
      </c>
      <c r="D1110" s="157">
        <f>SUM(D1111,D1121,D1127)</f>
        <v>660</v>
      </c>
      <c r="E1110" s="348">
        <f t="shared" si="18"/>
        <v>0.564585115483319</v>
      </c>
      <c r="F1110" s="138"/>
    </row>
    <row r="1111" spans="1:6">
      <c r="A1111" s="147">
        <v>5</v>
      </c>
      <c r="B1111" s="138" t="s">
        <v>921</v>
      </c>
      <c r="C1111" s="157">
        <f>SUM(C1112:C1120)</f>
        <v>764</v>
      </c>
      <c r="D1111" s="157">
        <f>SUM(D1112:D1120)</f>
        <v>660</v>
      </c>
      <c r="E1111" s="348">
        <f t="shared" si="18"/>
        <v>0.863874345549738</v>
      </c>
      <c r="F1111" s="138"/>
    </row>
    <row r="1112" spans="2:6">
      <c r="B1112" s="138" t="s">
        <v>80</v>
      </c>
      <c r="C1112" s="157">
        <v>295</v>
      </c>
      <c r="D1112" s="157">
        <v>260</v>
      </c>
      <c r="E1112" s="348">
        <f t="shared" si="18"/>
        <v>0.88135593220339</v>
      </c>
      <c r="F1112" s="138"/>
    </row>
    <row r="1113" spans="2:6">
      <c r="B1113" s="138" t="s">
        <v>81</v>
      </c>
      <c r="C1113" s="157"/>
      <c r="D1113" s="157"/>
      <c r="E1113" s="348" t="e">
        <f t="shared" si="18"/>
        <v>#DIV/0!</v>
      </c>
      <c r="F1113" s="138"/>
    </row>
    <row r="1114" spans="2:6">
      <c r="B1114" s="138" t="s">
        <v>82</v>
      </c>
      <c r="C1114" s="157"/>
      <c r="D1114" s="157"/>
      <c r="E1114" s="348" t="e">
        <f t="shared" si="18"/>
        <v>#DIV/0!</v>
      </c>
      <c r="F1114" s="138"/>
    </row>
    <row r="1115" spans="2:6">
      <c r="B1115" s="138" t="s">
        <v>922</v>
      </c>
      <c r="C1115" s="157"/>
      <c r="D1115" s="157"/>
      <c r="E1115" s="348" t="e">
        <f t="shared" si="18"/>
        <v>#DIV/0!</v>
      </c>
      <c r="F1115" s="138"/>
    </row>
    <row r="1116" spans="2:6">
      <c r="B1116" s="138" t="s">
        <v>923</v>
      </c>
      <c r="C1116" s="157"/>
      <c r="D1116" s="157"/>
      <c r="E1116" s="348" t="e">
        <f t="shared" si="18"/>
        <v>#DIV/0!</v>
      </c>
      <c r="F1116" s="138"/>
    </row>
    <row r="1117" spans="2:6">
      <c r="B1117" s="138" t="s">
        <v>924</v>
      </c>
      <c r="C1117" s="157"/>
      <c r="D1117" s="157"/>
      <c r="E1117" s="348" t="e">
        <f t="shared" si="18"/>
        <v>#DIV/0!</v>
      </c>
      <c r="F1117" s="138"/>
    </row>
    <row r="1118" spans="2:6">
      <c r="B1118" s="138" t="s">
        <v>925</v>
      </c>
      <c r="C1118" s="157"/>
      <c r="D1118" s="157"/>
      <c r="E1118" s="348" t="e">
        <f t="shared" si="18"/>
        <v>#DIV/0!</v>
      </c>
      <c r="F1118" s="138"/>
    </row>
    <row r="1119" spans="2:6">
      <c r="B1119" s="138" t="s">
        <v>89</v>
      </c>
      <c r="C1119" s="157"/>
      <c r="D1119" s="157"/>
      <c r="E1119" s="348" t="e">
        <f t="shared" si="18"/>
        <v>#DIV/0!</v>
      </c>
      <c r="F1119" s="138"/>
    </row>
    <row r="1120" spans="2:6">
      <c r="B1120" s="138" t="s">
        <v>926</v>
      </c>
      <c r="C1120" s="157">
        <v>469</v>
      </c>
      <c r="D1120" s="157">
        <v>400</v>
      </c>
      <c r="E1120" s="348">
        <f t="shared" si="18"/>
        <v>0.852878464818763</v>
      </c>
      <c r="F1120" s="138"/>
    </row>
    <row r="1121" spans="1:6">
      <c r="A1121" s="147">
        <v>5</v>
      </c>
      <c r="B1121" s="138" t="s">
        <v>927</v>
      </c>
      <c r="C1121" s="157">
        <f>SUM(C1122:C1126)</f>
        <v>276</v>
      </c>
      <c r="D1121" s="157">
        <f>SUM(D1122:D1126)</f>
        <v>0</v>
      </c>
      <c r="E1121" s="348">
        <f t="shared" si="18"/>
        <v>0</v>
      </c>
      <c r="F1121" s="138"/>
    </row>
    <row r="1122" spans="2:6">
      <c r="B1122" s="138" t="s">
        <v>80</v>
      </c>
      <c r="C1122" s="157"/>
      <c r="D1122" s="157"/>
      <c r="E1122" s="348" t="e">
        <f t="shared" si="18"/>
        <v>#DIV/0!</v>
      </c>
      <c r="F1122" s="138"/>
    </row>
    <row r="1123" spans="2:6">
      <c r="B1123" s="138" t="s">
        <v>81</v>
      </c>
      <c r="C1123" s="157"/>
      <c r="D1123" s="157"/>
      <c r="E1123" s="348" t="e">
        <f t="shared" si="18"/>
        <v>#DIV/0!</v>
      </c>
      <c r="F1123" s="138"/>
    </row>
    <row r="1124" spans="2:6">
      <c r="B1124" s="138" t="s">
        <v>82</v>
      </c>
      <c r="C1124" s="157"/>
      <c r="D1124" s="157"/>
      <c r="E1124" s="348" t="e">
        <f t="shared" si="18"/>
        <v>#DIV/0!</v>
      </c>
      <c r="F1124" s="138"/>
    </row>
    <row r="1125" spans="2:6">
      <c r="B1125" s="138" t="s">
        <v>928</v>
      </c>
      <c r="C1125" s="157"/>
      <c r="D1125" s="157"/>
      <c r="E1125" s="348" t="e">
        <f t="shared" si="18"/>
        <v>#DIV/0!</v>
      </c>
      <c r="F1125" s="138"/>
    </row>
    <row r="1126" spans="2:6">
      <c r="B1126" s="138" t="s">
        <v>929</v>
      </c>
      <c r="C1126" s="157">
        <v>276</v>
      </c>
      <c r="D1126" s="157"/>
      <c r="E1126" s="348">
        <f t="shared" si="18"/>
        <v>0</v>
      </c>
      <c r="F1126" s="138"/>
    </row>
    <row r="1127" spans="1:6">
      <c r="A1127" s="147">
        <v>5</v>
      </c>
      <c r="B1127" s="138" t="s">
        <v>930</v>
      </c>
      <c r="C1127" s="157">
        <f>SUM(C1128:C1129)</f>
        <v>129</v>
      </c>
      <c r="D1127" s="157">
        <f>SUM(D1128:D1129)</f>
        <v>0</v>
      </c>
      <c r="E1127" s="348">
        <f t="shared" si="18"/>
        <v>0</v>
      </c>
      <c r="F1127" s="138"/>
    </row>
    <row r="1128" spans="2:6">
      <c r="B1128" s="138" t="s">
        <v>931</v>
      </c>
      <c r="C1128" s="157"/>
      <c r="D1128" s="157"/>
      <c r="E1128" s="348" t="e">
        <f t="shared" si="18"/>
        <v>#DIV/0!</v>
      </c>
      <c r="F1128" s="138"/>
    </row>
    <row r="1129" spans="2:6">
      <c r="B1129" s="138" t="s">
        <v>932</v>
      </c>
      <c r="C1129" s="157">
        <v>129</v>
      </c>
      <c r="D1129" s="157"/>
      <c r="E1129" s="348">
        <f t="shared" si="18"/>
        <v>0</v>
      </c>
      <c r="F1129" s="138"/>
    </row>
    <row r="1130" spans="1:6">
      <c r="A1130" s="147">
        <v>3</v>
      </c>
      <c r="B1130" s="138" t="s">
        <v>933</v>
      </c>
      <c r="C1130" s="157">
        <f>SUM(C1131,C1138,C1148,C1154,C1157)</f>
        <v>53</v>
      </c>
      <c r="D1130" s="157">
        <f>SUM(D1131,D1138,D1148,D1154,D1157)</f>
        <v>10</v>
      </c>
      <c r="E1130" s="348">
        <f t="shared" si="18"/>
        <v>0.188679245283019</v>
      </c>
      <c r="F1130" s="138"/>
    </row>
    <row r="1131" spans="1:6">
      <c r="A1131" s="147">
        <v>5</v>
      </c>
      <c r="B1131" s="138" t="s">
        <v>934</v>
      </c>
      <c r="C1131" s="157">
        <f>SUM(C1132:C1137)</f>
        <v>10</v>
      </c>
      <c r="D1131" s="157">
        <f>SUM(D1132:D1137)</f>
        <v>10</v>
      </c>
      <c r="E1131" s="348">
        <f t="shared" si="18"/>
        <v>1</v>
      </c>
      <c r="F1131" s="138"/>
    </row>
    <row r="1132" spans="2:6">
      <c r="B1132" s="138" t="s">
        <v>80</v>
      </c>
      <c r="C1132" s="157">
        <v>10</v>
      </c>
      <c r="D1132" s="157">
        <v>10</v>
      </c>
      <c r="E1132" s="348">
        <f t="shared" si="18"/>
        <v>1</v>
      </c>
      <c r="F1132" s="138"/>
    </row>
    <row r="1133" spans="2:6">
      <c r="B1133" s="138" t="s">
        <v>81</v>
      </c>
      <c r="C1133" s="157"/>
      <c r="D1133" s="157"/>
      <c r="E1133" s="348" t="e">
        <f t="shared" si="18"/>
        <v>#DIV/0!</v>
      </c>
      <c r="F1133" s="138"/>
    </row>
    <row r="1134" spans="2:6">
      <c r="B1134" s="138" t="s">
        <v>82</v>
      </c>
      <c r="C1134" s="157"/>
      <c r="D1134" s="157"/>
      <c r="E1134" s="348" t="e">
        <f t="shared" si="18"/>
        <v>#DIV/0!</v>
      </c>
      <c r="F1134" s="138"/>
    </row>
    <row r="1135" spans="2:6">
      <c r="B1135" s="138" t="s">
        <v>935</v>
      </c>
      <c r="C1135" s="157"/>
      <c r="D1135" s="157"/>
      <c r="E1135" s="348" t="e">
        <f t="shared" si="18"/>
        <v>#DIV/0!</v>
      </c>
      <c r="F1135" s="138"/>
    </row>
    <row r="1136" spans="2:6">
      <c r="B1136" s="138" t="s">
        <v>89</v>
      </c>
      <c r="C1136" s="157"/>
      <c r="D1136" s="157"/>
      <c r="E1136" s="348" t="e">
        <f t="shared" si="18"/>
        <v>#DIV/0!</v>
      </c>
      <c r="F1136" s="138"/>
    </row>
    <row r="1137" spans="2:6">
      <c r="B1137" s="138" t="s">
        <v>936</v>
      </c>
      <c r="C1137" s="157"/>
      <c r="D1137" s="157"/>
      <c r="E1137" s="348" t="e">
        <f t="shared" si="18"/>
        <v>#DIV/0!</v>
      </c>
      <c r="F1137" s="138"/>
    </row>
    <row r="1138" spans="1:6">
      <c r="A1138" s="147">
        <v>5</v>
      </c>
      <c r="B1138" s="138" t="s">
        <v>937</v>
      </c>
      <c r="C1138" s="157">
        <f>SUM(C1139:C1147)</f>
        <v>13</v>
      </c>
      <c r="D1138" s="157">
        <f>SUM(D1139:D1147)</f>
        <v>0</v>
      </c>
      <c r="E1138" s="348">
        <f t="shared" si="18"/>
        <v>0</v>
      </c>
      <c r="F1138" s="138"/>
    </row>
    <row r="1139" spans="2:6">
      <c r="B1139" s="138" t="s">
        <v>938</v>
      </c>
      <c r="C1139" s="157"/>
      <c r="D1139" s="157"/>
      <c r="E1139" s="348" t="e">
        <f t="shared" si="18"/>
        <v>#DIV/0!</v>
      </c>
      <c r="F1139" s="138"/>
    </row>
    <row r="1140" spans="2:6">
      <c r="B1140" s="138" t="s">
        <v>939</v>
      </c>
      <c r="C1140" s="157"/>
      <c r="D1140" s="157"/>
      <c r="E1140" s="348" t="e">
        <f t="shared" si="18"/>
        <v>#DIV/0!</v>
      </c>
      <c r="F1140" s="138"/>
    </row>
    <row r="1141" spans="2:6">
      <c r="B1141" s="138" t="s">
        <v>940</v>
      </c>
      <c r="C1141" s="157"/>
      <c r="D1141" s="157"/>
      <c r="E1141" s="348" t="e">
        <f t="shared" si="18"/>
        <v>#DIV/0!</v>
      </c>
      <c r="F1141" s="138"/>
    </row>
    <row r="1142" spans="2:6">
      <c r="B1142" s="138" t="s">
        <v>941</v>
      </c>
      <c r="C1142" s="157"/>
      <c r="D1142" s="157"/>
      <c r="E1142" s="348" t="e">
        <f t="shared" si="18"/>
        <v>#DIV/0!</v>
      </c>
      <c r="F1142" s="138"/>
    </row>
    <row r="1143" spans="2:6">
      <c r="B1143" s="138" t="s">
        <v>942</v>
      </c>
      <c r="C1143" s="157"/>
      <c r="D1143" s="157"/>
      <c r="E1143" s="348" t="e">
        <f t="shared" si="18"/>
        <v>#DIV/0!</v>
      </c>
      <c r="F1143" s="138"/>
    </row>
    <row r="1144" spans="2:6">
      <c r="B1144" s="138" t="s">
        <v>943</v>
      </c>
      <c r="C1144" s="157"/>
      <c r="D1144" s="157"/>
      <c r="E1144" s="348" t="e">
        <f t="shared" si="18"/>
        <v>#DIV/0!</v>
      </c>
      <c r="F1144" s="138"/>
    </row>
    <row r="1145" spans="2:6">
      <c r="B1145" s="138" t="s">
        <v>944</v>
      </c>
      <c r="C1145" s="157"/>
      <c r="D1145" s="157"/>
      <c r="E1145" s="348" t="e">
        <f t="shared" si="18"/>
        <v>#DIV/0!</v>
      </c>
      <c r="F1145" s="138"/>
    </row>
    <row r="1146" spans="2:6">
      <c r="B1146" s="138" t="s">
        <v>945</v>
      </c>
      <c r="C1146" s="157"/>
      <c r="D1146" s="157"/>
      <c r="E1146" s="348" t="e">
        <f t="shared" si="18"/>
        <v>#DIV/0!</v>
      </c>
      <c r="F1146" s="138"/>
    </row>
    <row r="1147" spans="2:6">
      <c r="B1147" s="138" t="s">
        <v>946</v>
      </c>
      <c r="C1147" s="157">
        <v>13</v>
      </c>
      <c r="D1147" s="157"/>
      <c r="E1147" s="348">
        <f t="shared" si="18"/>
        <v>0</v>
      </c>
      <c r="F1147" s="138"/>
    </row>
    <row r="1148" spans="1:6">
      <c r="A1148" s="147">
        <v>5</v>
      </c>
      <c r="B1148" s="138" t="s">
        <v>947</v>
      </c>
      <c r="C1148" s="157">
        <f>SUM(C1149:C1153)</f>
        <v>30</v>
      </c>
      <c r="D1148" s="157">
        <f>SUM(D1149:D1153)</f>
        <v>0</v>
      </c>
      <c r="E1148" s="348">
        <f t="shared" si="18"/>
        <v>0</v>
      </c>
      <c r="F1148" s="138"/>
    </row>
    <row r="1149" spans="2:6">
      <c r="B1149" s="138" t="s">
        <v>948</v>
      </c>
      <c r="C1149" s="157"/>
      <c r="D1149" s="157"/>
      <c r="E1149" s="348" t="e">
        <f t="shared" si="18"/>
        <v>#DIV/0!</v>
      </c>
      <c r="F1149" s="138"/>
    </row>
    <row r="1150" spans="2:6">
      <c r="B1150" s="138" t="s">
        <v>949</v>
      </c>
      <c r="C1150" s="157"/>
      <c r="D1150" s="157"/>
      <c r="E1150" s="348" t="e">
        <f t="shared" si="18"/>
        <v>#DIV/0!</v>
      </c>
      <c r="F1150" s="138"/>
    </row>
    <row r="1151" spans="2:6">
      <c r="B1151" s="138" t="s">
        <v>950</v>
      </c>
      <c r="C1151" s="157"/>
      <c r="D1151" s="157"/>
      <c r="E1151" s="348" t="e">
        <f t="shared" si="18"/>
        <v>#DIV/0!</v>
      </c>
      <c r="F1151" s="138"/>
    </row>
    <row r="1152" spans="2:6">
      <c r="B1152" s="138" t="s">
        <v>951</v>
      </c>
      <c r="C1152" s="157"/>
      <c r="D1152" s="157"/>
      <c r="E1152" s="348" t="e">
        <f t="shared" si="18"/>
        <v>#DIV/0!</v>
      </c>
      <c r="F1152" s="138"/>
    </row>
    <row r="1153" spans="2:6">
      <c r="B1153" s="138" t="s">
        <v>952</v>
      </c>
      <c r="C1153" s="157">
        <v>30</v>
      </c>
      <c r="D1153" s="157"/>
      <c r="E1153" s="348">
        <f t="shared" si="18"/>
        <v>0</v>
      </c>
      <c r="F1153" s="138"/>
    </row>
    <row r="1154" spans="1:6">
      <c r="A1154" s="147">
        <v>5</v>
      </c>
      <c r="B1154" s="138" t="s">
        <v>953</v>
      </c>
      <c r="C1154" s="157">
        <f>SUM(C1155:C1156)</f>
        <v>0</v>
      </c>
      <c r="D1154" s="157">
        <f>SUM(D1155:D1156)</f>
        <v>0</v>
      </c>
      <c r="E1154" s="348" t="e">
        <f t="shared" si="18"/>
        <v>#DIV/0!</v>
      </c>
      <c r="F1154" s="138"/>
    </row>
    <row r="1155" spans="2:6">
      <c r="B1155" s="138" t="s">
        <v>954</v>
      </c>
      <c r="C1155" s="157"/>
      <c r="D1155" s="157"/>
      <c r="E1155" s="348" t="e">
        <f t="shared" si="18"/>
        <v>#DIV/0!</v>
      </c>
      <c r="F1155" s="138"/>
    </row>
    <row r="1156" spans="2:6">
      <c r="B1156" s="138" t="s">
        <v>955</v>
      </c>
      <c r="C1156" s="157"/>
      <c r="D1156" s="157"/>
      <c r="E1156" s="348" t="e">
        <f t="shared" si="18"/>
        <v>#DIV/0!</v>
      </c>
      <c r="F1156" s="138"/>
    </row>
    <row r="1157" spans="1:6">
      <c r="A1157" s="147">
        <v>5</v>
      </c>
      <c r="B1157" s="138" t="s">
        <v>956</v>
      </c>
      <c r="C1157" s="157">
        <f>SUM(C1158)</f>
        <v>0</v>
      </c>
      <c r="D1157" s="157">
        <f>SUM(D1158)</f>
        <v>0</v>
      </c>
      <c r="E1157" s="348" t="e">
        <f t="shared" si="18"/>
        <v>#DIV/0!</v>
      </c>
      <c r="F1157" s="138"/>
    </row>
    <row r="1158" spans="2:6">
      <c r="B1158" s="138" t="s">
        <v>957</v>
      </c>
      <c r="C1158" s="157"/>
      <c r="D1158" s="157"/>
      <c r="E1158" s="348" t="e">
        <f t="shared" ref="E1158:E1221" si="19">D1158/C1158</f>
        <v>#DIV/0!</v>
      </c>
      <c r="F1158" s="138"/>
    </row>
    <row r="1159" spans="1:6">
      <c r="A1159" s="147">
        <v>3</v>
      </c>
      <c r="B1159" s="138" t="s">
        <v>958</v>
      </c>
      <c r="C1159" s="157">
        <f>SUM(C1160:C1168)</f>
        <v>0</v>
      </c>
      <c r="D1159" s="157">
        <f>SUM(D1160:D1168)</f>
        <v>0</v>
      </c>
      <c r="E1159" s="348" t="e">
        <f t="shared" si="19"/>
        <v>#DIV/0!</v>
      </c>
      <c r="F1159" s="138"/>
    </row>
    <row r="1160" spans="1:6">
      <c r="A1160" s="147">
        <v>5</v>
      </c>
      <c r="B1160" s="138" t="s">
        <v>959</v>
      </c>
      <c r="C1160" s="157">
        <v>0</v>
      </c>
      <c r="D1160" s="157">
        <v>0</v>
      </c>
      <c r="E1160" s="348" t="e">
        <f t="shared" si="19"/>
        <v>#DIV/0!</v>
      </c>
      <c r="F1160" s="138"/>
    </row>
    <row r="1161" spans="1:6">
      <c r="A1161" s="147">
        <v>5</v>
      </c>
      <c r="B1161" s="138" t="s">
        <v>960</v>
      </c>
      <c r="C1161" s="157"/>
      <c r="D1161" s="157"/>
      <c r="E1161" s="348" t="e">
        <f t="shared" si="19"/>
        <v>#DIV/0!</v>
      </c>
      <c r="F1161" s="138"/>
    </row>
    <row r="1162" spans="1:6">
      <c r="A1162" s="147">
        <v>5</v>
      </c>
      <c r="B1162" s="138" t="s">
        <v>961</v>
      </c>
      <c r="C1162" s="157">
        <v>0</v>
      </c>
      <c r="D1162" s="157">
        <v>0</v>
      </c>
      <c r="E1162" s="348" t="e">
        <f t="shared" si="19"/>
        <v>#DIV/0!</v>
      </c>
      <c r="F1162" s="138"/>
    </row>
    <row r="1163" spans="1:6">
      <c r="A1163" s="147">
        <v>5</v>
      </c>
      <c r="B1163" s="138" t="s">
        <v>962</v>
      </c>
      <c r="C1163" s="157">
        <v>0</v>
      </c>
      <c r="D1163" s="157">
        <v>0</v>
      </c>
      <c r="E1163" s="348" t="e">
        <f t="shared" si="19"/>
        <v>#DIV/0!</v>
      </c>
      <c r="F1163" s="138"/>
    </row>
    <row r="1164" spans="1:6">
      <c r="A1164" s="147">
        <v>5</v>
      </c>
      <c r="B1164" s="138" t="s">
        <v>963</v>
      </c>
      <c r="C1164" s="157">
        <v>0</v>
      </c>
      <c r="D1164" s="157">
        <v>0</v>
      </c>
      <c r="E1164" s="348" t="e">
        <f t="shared" si="19"/>
        <v>#DIV/0!</v>
      </c>
      <c r="F1164" s="138"/>
    </row>
    <row r="1165" spans="1:6">
      <c r="A1165" s="147">
        <v>5</v>
      </c>
      <c r="B1165" s="138" t="s">
        <v>716</v>
      </c>
      <c r="C1165" s="157"/>
      <c r="D1165" s="157"/>
      <c r="E1165" s="348" t="e">
        <f t="shared" si="19"/>
        <v>#DIV/0!</v>
      </c>
      <c r="F1165" s="138"/>
    </row>
    <row r="1166" spans="1:6">
      <c r="A1166" s="147">
        <v>5</v>
      </c>
      <c r="B1166" s="138" t="s">
        <v>964</v>
      </c>
      <c r="C1166" s="157">
        <v>0</v>
      </c>
      <c r="D1166" s="157">
        <v>0</v>
      </c>
      <c r="E1166" s="348" t="e">
        <f t="shared" si="19"/>
        <v>#DIV/0!</v>
      </c>
      <c r="F1166" s="138"/>
    </row>
    <row r="1167" spans="1:6">
      <c r="A1167" s="147">
        <v>5</v>
      </c>
      <c r="B1167" s="138" t="s">
        <v>965</v>
      </c>
      <c r="C1167" s="157">
        <v>0</v>
      </c>
      <c r="D1167" s="157">
        <v>0</v>
      </c>
      <c r="E1167" s="348" t="e">
        <f t="shared" si="19"/>
        <v>#DIV/0!</v>
      </c>
      <c r="F1167" s="138"/>
    </row>
    <row r="1168" spans="1:6">
      <c r="A1168" s="147">
        <v>5</v>
      </c>
      <c r="B1168" s="138" t="s">
        <v>966</v>
      </c>
      <c r="C1168" s="157"/>
      <c r="D1168" s="157"/>
      <c r="E1168" s="348" t="e">
        <f t="shared" si="19"/>
        <v>#DIV/0!</v>
      </c>
      <c r="F1168" s="138"/>
    </row>
    <row r="1169" spans="1:6">
      <c r="A1169" s="147">
        <v>3</v>
      </c>
      <c r="B1169" s="138" t="s">
        <v>967</v>
      </c>
      <c r="C1169" s="157">
        <f>SUM(C1170,C1189,C1208,C1217,C1232)</f>
        <v>3279</v>
      </c>
      <c r="D1169" s="157">
        <f>SUM(D1170,D1189,D1208,D1217,D1232)</f>
        <v>2925</v>
      </c>
      <c r="E1169" s="348">
        <f t="shared" si="19"/>
        <v>0.892040256175663</v>
      </c>
      <c r="F1169" s="138"/>
    </row>
    <row r="1170" spans="1:6">
      <c r="A1170" s="147">
        <v>5</v>
      </c>
      <c r="B1170" s="138" t="s">
        <v>968</v>
      </c>
      <c r="C1170" s="157">
        <f>SUM(C1171:C1188)</f>
        <v>3279</v>
      </c>
      <c r="D1170" s="157">
        <f>SUM(D1171:D1188)</f>
        <v>2925</v>
      </c>
      <c r="E1170" s="348">
        <f t="shared" si="19"/>
        <v>0.892040256175663</v>
      </c>
      <c r="F1170" s="138"/>
    </row>
    <row r="1171" spans="2:6">
      <c r="B1171" s="138" t="s">
        <v>80</v>
      </c>
      <c r="C1171" s="157">
        <v>856</v>
      </c>
      <c r="D1171" s="157">
        <v>700</v>
      </c>
      <c r="E1171" s="348">
        <f t="shared" si="19"/>
        <v>0.817757009345794</v>
      </c>
      <c r="F1171" s="138"/>
    </row>
    <row r="1172" spans="2:6">
      <c r="B1172" s="138" t="s">
        <v>81</v>
      </c>
      <c r="C1172" s="157">
        <v>5</v>
      </c>
      <c r="D1172" s="157"/>
      <c r="E1172" s="348">
        <f t="shared" si="19"/>
        <v>0</v>
      </c>
      <c r="F1172" s="138"/>
    </row>
    <row r="1173" spans="2:6">
      <c r="B1173" s="138" t="s">
        <v>82</v>
      </c>
      <c r="C1173" s="157">
        <v>17</v>
      </c>
      <c r="D1173" s="157"/>
      <c r="E1173" s="348">
        <f t="shared" si="19"/>
        <v>0</v>
      </c>
      <c r="F1173" s="138"/>
    </row>
    <row r="1174" spans="2:6">
      <c r="B1174" s="138" t="s">
        <v>969</v>
      </c>
      <c r="C1174" s="157">
        <v>28</v>
      </c>
      <c r="D1174" s="157">
        <v>25</v>
      </c>
      <c r="E1174" s="348">
        <f t="shared" si="19"/>
        <v>0.892857142857143</v>
      </c>
      <c r="F1174" s="138"/>
    </row>
    <row r="1175" spans="2:6">
      <c r="B1175" s="138" t="s">
        <v>970</v>
      </c>
      <c r="C1175" s="157">
        <v>147</v>
      </c>
      <c r="D1175" s="157">
        <v>140</v>
      </c>
      <c r="E1175" s="348">
        <f t="shared" si="19"/>
        <v>0.952380952380952</v>
      </c>
      <c r="F1175" s="138"/>
    </row>
    <row r="1176" spans="2:6">
      <c r="B1176" s="138" t="s">
        <v>971</v>
      </c>
      <c r="C1176" s="157">
        <v>18</v>
      </c>
      <c r="D1176" s="157">
        <v>15</v>
      </c>
      <c r="E1176" s="348">
        <f t="shared" si="19"/>
        <v>0.833333333333333</v>
      </c>
      <c r="F1176" s="138"/>
    </row>
    <row r="1177" spans="2:6">
      <c r="B1177" s="138" t="s">
        <v>972</v>
      </c>
      <c r="C1177" s="157"/>
      <c r="D1177" s="157"/>
      <c r="E1177" s="348" t="e">
        <f t="shared" si="19"/>
        <v>#DIV/0!</v>
      </c>
      <c r="F1177" s="138"/>
    </row>
    <row r="1178" spans="2:6">
      <c r="B1178" s="138" t="s">
        <v>973</v>
      </c>
      <c r="C1178" s="157">
        <v>10</v>
      </c>
      <c r="D1178" s="157"/>
      <c r="E1178" s="348">
        <f t="shared" si="19"/>
        <v>0</v>
      </c>
      <c r="F1178" s="138"/>
    </row>
    <row r="1179" spans="2:6">
      <c r="B1179" s="138" t="s">
        <v>974</v>
      </c>
      <c r="C1179" s="157"/>
      <c r="D1179" s="157"/>
      <c r="E1179" s="348" t="e">
        <f t="shared" si="19"/>
        <v>#DIV/0!</v>
      </c>
      <c r="F1179" s="138"/>
    </row>
    <row r="1180" spans="2:6">
      <c r="B1180" s="138" t="s">
        <v>975</v>
      </c>
      <c r="C1180" s="157">
        <v>236</v>
      </c>
      <c r="D1180" s="157">
        <v>230</v>
      </c>
      <c r="E1180" s="348">
        <f t="shared" si="19"/>
        <v>0.974576271186441</v>
      </c>
      <c r="F1180" s="138"/>
    </row>
    <row r="1181" spans="2:6">
      <c r="B1181" s="138" t="s">
        <v>976</v>
      </c>
      <c r="C1181" s="157">
        <v>17</v>
      </c>
      <c r="D1181" s="157">
        <v>15</v>
      </c>
      <c r="E1181" s="348">
        <f t="shared" si="19"/>
        <v>0.882352941176471</v>
      </c>
      <c r="F1181" s="138"/>
    </row>
    <row r="1182" spans="2:6">
      <c r="B1182" s="138" t="s">
        <v>977</v>
      </c>
      <c r="C1182" s="157"/>
      <c r="D1182" s="157"/>
      <c r="E1182" s="348" t="e">
        <f t="shared" si="19"/>
        <v>#DIV/0!</v>
      </c>
      <c r="F1182" s="138"/>
    </row>
    <row r="1183" spans="2:6">
      <c r="B1183" s="138" t="s">
        <v>978</v>
      </c>
      <c r="C1183" s="157"/>
      <c r="D1183" s="157"/>
      <c r="E1183" s="348" t="e">
        <f t="shared" si="19"/>
        <v>#DIV/0!</v>
      </c>
      <c r="F1183" s="138"/>
    </row>
    <row r="1184" spans="2:6">
      <c r="B1184" s="138" t="s">
        <v>979</v>
      </c>
      <c r="C1184" s="157"/>
      <c r="D1184" s="157"/>
      <c r="E1184" s="348" t="e">
        <f t="shared" si="19"/>
        <v>#DIV/0!</v>
      </c>
      <c r="F1184" s="138"/>
    </row>
    <row r="1185" spans="2:6">
      <c r="B1185" s="138" t="s">
        <v>980</v>
      </c>
      <c r="C1185" s="157"/>
      <c r="D1185" s="157"/>
      <c r="E1185" s="348" t="e">
        <f t="shared" si="19"/>
        <v>#DIV/0!</v>
      </c>
      <c r="F1185" s="138"/>
    </row>
    <row r="1186" spans="2:6">
      <c r="B1186" s="138" t="s">
        <v>981</v>
      </c>
      <c r="C1186" s="157"/>
      <c r="D1186" s="157"/>
      <c r="E1186" s="348" t="e">
        <f t="shared" si="19"/>
        <v>#DIV/0!</v>
      </c>
      <c r="F1186" s="138"/>
    </row>
    <row r="1187" spans="2:6">
      <c r="B1187" s="138" t="s">
        <v>89</v>
      </c>
      <c r="C1187" s="157"/>
      <c r="D1187" s="157"/>
      <c r="E1187" s="348" t="e">
        <f t="shared" si="19"/>
        <v>#DIV/0!</v>
      </c>
      <c r="F1187" s="138"/>
    </row>
    <row r="1188" spans="2:6">
      <c r="B1188" s="138" t="s">
        <v>982</v>
      </c>
      <c r="C1188" s="157">
        <v>1945</v>
      </c>
      <c r="D1188" s="157">
        <v>1800</v>
      </c>
      <c r="E1188" s="348">
        <f t="shared" si="19"/>
        <v>0.925449871465296</v>
      </c>
      <c r="F1188" s="138"/>
    </row>
    <row r="1189" spans="1:6">
      <c r="A1189" s="147">
        <v>5</v>
      </c>
      <c r="B1189" s="138" t="s">
        <v>983</v>
      </c>
      <c r="C1189" s="157">
        <v>0</v>
      </c>
      <c r="D1189" s="157">
        <v>0</v>
      </c>
      <c r="E1189" s="348" t="e">
        <f t="shared" si="19"/>
        <v>#DIV/0!</v>
      </c>
      <c r="F1189" s="138"/>
    </row>
    <row r="1190" spans="2:6">
      <c r="B1190" s="138" t="s">
        <v>80</v>
      </c>
      <c r="C1190" s="157"/>
      <c r="D1190" s="157"/>
      <c r="E1190" s="348" t="e">
        <f t="shared" si="19"/>
        <v>#DIV/0!</v>
      </c>
      <c r="F1190" s="138"/>
    </row>
    <row r="1191" spans="2:6">
      <c r="B1191" s="138" t="s">
        <v>81</v>
      </c>
      <c r="C1191" s="157"/>
      <c r="D1191" s="157"/>
      <c r="E1191" s="348" t="e">
        <f t="shared" si="19"/>
        <v>#DIV/0!</v>
      </c>
      <c r="F1191" s="138"/>
    </row>
    <row r="1192" spans="2:6">
      <c r="B1192" s="138" t="s">
        <v>82</v>
      </c>
      <c r="C1192" s="157"/>
      <c r="D1192" s="157"/>
      <c r="E1192" s="348" t="e">
        <f t="shared" si="19"/>
        <v>#DIV/0!</v>
      </c>
      <c r="F1192" s="138"/>
    </row>
    <row r="1193" spans="2:6">
      <c r="B1193" s="138" t="s">
        <v>984</v>
      </c>
      <c r="C1193" s="157"/>
      <c r="D1193" s="157"/>
      <c r="E1193" s="348" t="e">
        <f t="shared" si="19"/>
        <v>#DIV/0!</v>
      </c>
      <c r="F1193" s="138"/>
    </row>
    <row r="1194" spans="2:6">
      <c r="B1194" s="138" t="s">
        <v>985</v>
      </c>
      <c r="C1194" s="157"/>
      <c r="D1194" s="157"/>
      <c r="E1194" s="348" t="e">
        <f t="shared" si="19"/>
        <v>#DIV/0!</v>
      </c>
      <c r="F1194" s="138"/>
    </row>
    <row r="1195" spans="2:6">
      <c r="B1195" s="138" t="s">
        <v>986</v>
      </c>
      <c r="C1195" s="157"/>
      <c r="D1195" s="157"/>
      <c r="E1195" s="348" t="e">
        <f t="shared" si="19"/>
        <v>#DIV/0!</v>
      </c>
      <c r="F1195" s="138"/>
    </row>
    <row r="1196" spans="2:6">
      <c r="B1196" s="138" t="s">
        <v>987</v>
      </c>
      <c r="C1196" s="157"/>
      <c r="D1196" s="157"/>
      <c r="E1196" s="348" t="e">
        <f t="shared" si="19"/>
        <v>#DIV/0!</v>
      </c>
      <c r="F1196" s="138"/>
    </row>
    <row r="1197" spans="2:6">
      <c r="B1197" s="138" t="s">
        <v>988</v>
      </c>
      <c r="C1197" s="157"/>
      <c r="D1197" s="157"/>
      <c r="E1197" s="348" t="e">
        <f t="shared" si="19"/>
        <v>#DIV/0!</v>
      </c>
      <c r="F1197" s="138"/>
    </row>
    <row r="1198" spans="2:6">
      <c r="B1198" s="138" t="s">
        <v>989</v>
      </c>
      <c r="C1198" s="157"/>
      <c r="D1198" s="157"/>
      <c r="E1198" s="348" t="e">
        <f t="shared" si="19"/>
        <v>#DIV/0!</v>
      </c>
      <c r="F1198" s="138"/>
    </row>
    <row r="1199" spans="2:6">
      <c r="B1199" s="138" t="s">
        <v>990</v>
      </c>
      <c r="C1199" s="157"/>
      <c r="D1199" s="157"/>
      <c r="E1199" s="348" t="e">
        <f t="shared" si="19"/>
        <v>#DIV/0!</v>
      </c>
      <c r="F1199" s="138"/>
    </row>
    <row r="1200" spans="2:6">
      <c r="B1200" s="138" t="s">
        <v>991</v>
      </c>
      <c r="C1200" s="157"/>
      <c r="D1200" s="157"/>
      <c r="E1200" s="348" t="e">
        <f t="shared" si="19"/>
        <v>#DIV/0!</v>
      </c>
      <c r="F1200" s="138"/>
    </row>
    <row r="1201" spans="2:6">
      <c r="B1201" s="138" t="s">
        <v>992</v>
      </c>
      <c r="C1201" s="157"/>
      <c r="D1201" s="157"/>
      <c r="E1201" s="348" t="e">
        <f t="shared" si="19"/>
        <v>#DIV/0!</v>
      </c>
      <c r="F1201" s="138"/>
    </row>
    <row r="1202" spans="2:6">
      <c r="B1202" s="138" t="s">
        <v>993</v>
      </c>
      <c r="C1202" s="157"/>
      <c r="D1202" s="157"/>
      <c r="E1202" s="348" t="e">
        <f t="shared" si="19"/>
        <v>#DIV/0!</v>
      </c>
      <c r="F1202" s="138"/>
    </row>
    <row r="1203" spans="2:6">
      <c r="B1203" s="138" t="s">
        <v>994</v>
      </c>
      <c r="C1203" s="157"/>
      <c r="D1203" s="157"/>
      <c r="E1203" s="348" t="e">
        <f t="shared" si="19"/>
        <v>#DIV/0!</v>
      </c>
      <c r="F1203" s="138"/>
    </row>
    <row r="1204" spans="2:6">
      <c r="B1204" s="138" t="s">
        <v>995</v>
      </c>
      <c r="C1204" s="157"/>
      <c r="D1204" s="157"/>
      <c r="E1204" s="348" t="e">
        <f t="shared" si="19"/>
        <v>#DIV/0!</v>
      </c>
      <c r="F1204" s="138"/>
    </row>
    <row r="1205" spans="2:6">
      <c r="B1205" s="138" t="s">
        <v>996</v>
      </c>
      <c r="C1205" s="157"/>
      <c r="D1205" s="157"/>
      <c r="E1205" s="348" t="e">
        <f t="shared" si="19"/>
        <v>#DIV/0!</v>
      </c>
      <c r="F1205" s="138"/>
    </row>
    <row r="1206" spans="2:6">
      <c r="B1206" s="138" t="s">
        <v>89</v>
      </c>
      <c r="C1206" s="157"/>
      <c r="D1206" s="157"/>
      <c r="E1206" s="348" t="e">
        <f t="shared" si="19"/>
        <v>#DIV/0!</v>
      </c>
      <c r="F1206" s="138"/>
    </row>
    <row r="1207" spans="2:6">
      <c r="B1207" s="138" t="s">
        <v>997</v>
      </c>
      <c r="C1207" s="157"/>
      <c r="D1207" s="157"/>
      <c r="E1207" s="348" t="e">
        <f t="shared" si="19"/>
        <v>#DIV/0!</v>
      </c>
      <c r="F1207" s="138"/>
    </row>
    <row r="1208" spans="1:6">
      <c r="A1208" s="147">
        <v>5</v>
      </c>
      <c r="B1208" s="138" t="s">
        <v>998</v>
      </c>
      <c r="C1208" s="157">
        <f>SUM(C1209:C1216)</f>
        <v>0</v>
      </c>
      <c r="D1208" s="157">
        <f t="shared" ref="D1208" si="20">ROUND(C1208*0.8,0)</f>
        <v>0</v>
      </c>
      <c r="E1208" s="348" t="e">
        <f t="shared" si="19"/>
        <v>#DIV/0!</v>
      </c>
      <c r="F1208" s="138"/>
    </row>
    <row r="1209" spans="2:6">
      <c r="B1209" s="138" t="s">
        <v>80</v>
      </c>
      <c r="C1209" s="157"/>
      <c r="D1209" s="157"/>
      <c r="E1209" s="348" t="e">
        <f t="shared" si="19"/>
        <v>#DIV/0!</v>
      </c>
      <c r="F1209" s="138"/>
    </row>
    <row r="1210" spans="2:6">
      <c r="B1210" s="138" t="s">
        <v>81</v>
      </c>
      <c r="C1210" s="157"/>
      <c r="D1210" s="157"/>
      <c r="E1210" s="348" t="e">
        <f t="shared" si="19"/>
        <v>#DIV/0!</v>
      </c>
      <c r="F1210" s="138"/>
    </row>
    <row r="1211" spans="2:6">
      <c r="B1211" s="138" t="s">
        <v>82</v>
      </c>
      <c r="C1211" s="157"/>
      <c r="D1211" s="157"/>
      <c r="E1211" s="348" t="e">
        <f t="shared" si="19"/>
        <v>#DIV/0!</v>
      </c>
      <c r="F1211" s="138"/>
    </row>
    <row r="1212" spans="2:6">
      <c r="B1212" s="138" t="s">
        <v>999</v>
      </c>
      <c r="C1212" s="157"/>
      <c r="D1212" s="157"/>
      <c r="E1212" s="348" t="e">
        <f t="shared" si="19"/>
        <v>#DIV/0!</v>
      </c>
      <c r="F1212" s="138"/>
    </row>
    <row r="1213" spans="2:6">
      <c r="B1213" s="138" t="s">
        <v>1000</v>
      </c>
      <c r="C1213" s="157"/>
      <c r="D1213" s="157"/>
      <c r="E1213" s="348" t="e">
        <f t="shared" si="19"/>
        <v>#DIV/0!</v>
      </c>
      <c r="F1213" s="138"/>
    </row>
    <row r="1214" spans="2:6">
      <c r="B1214" s="138" t="s">
        <v>1001</v>
      </c>
      <c r="C1214" s="157"/>
      <c r="D1214" s="157"/>
      <c r="E1214" s="348" t="e">
        <f t="shared" si="19"/>
        <v>#DIV/0!</v>
      </c>
      <c r="F1214" s="138"/>
    </row>
    <row r="1215" spans="2:6">
      <c r="B1215" s="138" t="s">
        <v>89</v>
      </c>
      <c r="C1215" s="157"/>
      <c r="D1215" s="157"/>
      <c r="E1215" s="348" t="e">
        <f t="shared" si="19"/>
        <v>#DIV/0!</v>
      </c>
      <c r="F1215" s="138"/>
    </row>
    <row r="1216" spans="2:6">
      <c r="B1216" s="138" t="s">
        <v>1002</v>
      </c>
      <c r="C1216" s="157"/>
      <c r="D1216" s="157"/>
      <c r="E1216" s="348" t="e">
        <f t="shared" si="19"/>
        <v>#DIV/0!</v>
      </c>
      <c r="F1216" s="138"/>
    </row>
    <row r="1217" spans="1:6">
      <c r="A1217" s="147">
        <v>5</v>
      </c>
      <c r="B1217" s="138" t="s">
        <v>1003</v>
      </c>
      <c r="C1217" s="157">
        <f>SUM(C1218:C1231)</f>
        <v>0</v>
      </c>
      <c r="D1217" s="157">
        <f>SUM(D1218:D1231)</f>
        <v>0</v>
      </c>
      <c r="E1217" s="348" t="e">
        <f t="shared" si="19"/>
        <v>#DIV/0!</v>
      </c>
      <c r="F1217" s="138"/>
    </row>
    <row r="1218" spans="2:6">
      <c r="B1218" s="138" t="s">
        <v>80</v>
      </c>
      <c r="C1218" s="157"/>
      <c r="D1218" s="157"/>
      <c r="E1218" s="348" t="e">
        <f t="shared" si="19"/>
        <v>#DIV/0!</v>
      </c>
      <c r="F1218" s="138"/>
    </row>
    <row r="1219" spans="2:6">
      <c r="B1219" s="138" t="s">
        <v>81</v>
      </c>
      <c r="C1219" s="157"/>
      <c r="D1219" s="157"/>
      <c r="E1219" s="348" t="e">
        <f t="shared" si="19"/>
        <v>#DIV/0!</v>
      </c>
      <c r="F1219" s="138"/>
    </row>
    <row r="1220" spans="2:6">
      <c r="B1220" s="138" t="s">
        <v>82</v>
      </c>
      <c r="C1220" s="157"/>
      <c r="D1220" s="157"/>
      <c r="E1220" s="348" t="e">
        <f t="shared" si="19"/>
        <v>#DIV/0!</v>
      </c>
      <c r="F1220" s="138"/>
    </row>
    <row r="1221" spans="2:6">
      <c r="B1221" s="138" t="s">
        <v>1004</v>
      </c>
      <c r="C1221" s="157"/>
      <c r="D1221" s="157"/>
      <c r="E1221" s="348" t="e">
        <f t="shared" si="19"/>
        <v>#DIV/0!</v>
      </c>
      <c r="F1221" s="138"/>
    </row>
    <row r="1222" spans="2:6">
      <c r="B1222" s="138" t="s">
        <v>1005</v>
      </c>
      <c r="C1222" s="157"/>
      <c r="D1222" s="157"/>
      <c r="E1222" s="348" t="e">
        <f t="shared" ref="E1222:E1285" si="21">D1222/C1222</f>
        <v>#DIV/0!</v>
      </c>
      <c r="F1222" s="138"/>
    </row>
    <row r="1223" spans="2:6">
      <c r="B1223" s="138" t="s">
        <v>1006</v>
      </c>
      <c r="C1223" s="157"/>
      <c r="D1223" s="157"/>
      <c r="E1223" s="348" t="e">
        <f t="shared" si="21"/>
        <v>#DIV/0!</v>
      </c>
      <c r="F1223" s="138"/>
    </row>
    <row r="1224" spans="2:6">
      <c r="B1224" s="138" t="s">
        <v>1007</v>
      </c>
      <c r="C1224" s="157"/>
      <c r="D1224" s="157"/>
      <c r="E1224" s="348" t="e">
        <f t="shared" si="21"/>
        <v>#DIV/0!</v>
      </c>
      <c r="F1224" s="138"/>
    </row>
    <row r="1225" spans="2:6">
      <c r="B1225" s="138" t="s">
        <v>1008</v>
      </c>
      <c r="C1225" s="157"/>
      <c r="D1225" s="157"/>
      <c r="E1225" s="348" t="e">
        <f t="shared" si="21"/>
        <v>#DIV/0!</v>
      </c>
      <c r="F1225" s="138"/>
    </row>
    <row r="1226" spans="2:6">
      <c r="B1226" s="138" t="s">
        <v>1009</v>
      </c>
      <c r="C1226" s="157"/>
      <c r="D1226" s="157"/>
      <c r="E1226" s="348" t="e">
        <f t="shared" si="21"/>
        <v>#DIV/0!</v>
      </c>
      <c r="F1226" s="138"/>
    </row>
    <row r="1227" spans="2:6">
      <c r="B1227" s="138" t="s">
        <v>1010</v>
      </c>
      <c r="C1227" s="157"/>
      <c r="D1227" s="157"/>
      <c r="E1227" s="348" t="e">
        <f t="shared" si="21"/>
        <v>#DIV/0!</v>
      </c>
      <c r="F1227" s="138"/>
    </row>
    <row r="1228" spans="2:6">
      <c r="B1228" s="138" t="s">
        <v>1011</v>
      </c>
      <c r="C1228" s="157"/>
      <c r="D1228" s="157"/>
      <c r="E1228" s="348" t="e">
        <f t="shared" si="21"/>
        <v>#DIV/0!</v>
      </c>
      <c r="F1228" s="138"/>
    </row>
    <row r="1229" spans="2:6">
      <c r="B1229" s="138" t="s">
        <v>1012</v>
      </c>
      <c r="C1229" s="157"/>
      <c r="D1229" s="157"/>
      <c r="E1229" s="348" t="e">
        <f t="shared" si="21"/>
        <v>#DIV/0!</v>
      </c>
      <c r="F1229" s="138"/>
    </row>
    <row r="1230" spans="2:6">
      <c r="B1230" s="138" t="s">
        <v>1013</v>
      </c>
      <c r="C1230" s="157"/>
      <c r="D1230" s="157"/>
      <c r="E1230" s="348" t="e">
        <f t="shared" si="21"/>
        <v>#DIV/0!</v>
      </c>
      <c r="F1230" s="138"/>
    </row>
    <row r="1231" spans="2:6">
      <c r="B1231" s="138" t="s">
        <v>1014</v>
      </c>
      <c r="C1231" s="157"/>
      <c r="D1231" s="157"/>
      <c r="E1231" s="348" t="e">
        <f t="shared" si="21"/>
        <v>#DIV/0!</v>
      </c>
      <c r="F1231" s="138"/>
    </row>
    <row r="1232" spans="1:6">
      <c r="A1232" s="147">
        <v>5</v>
      </c>
      <c r="B1232" s="138" t="s">
        <v>1015</v>
      </c>
      <c r="C1232" s="157">
        <f>C1233</f>
        <v>0</v>
      </c>
      <c r="D1232" s="157">
        <f>D1233</f>
        <v>0</v>
      </c>
      <c r="E1232" s="348" t="e">
        <f t="shared" si="21"/>
        <v>#DIV/0!</v>
      </c>
      <c r="F1232" s="138"/>
    </row>
    <row r="1233" spans="2:6">
      <c r="B1233" s="138" t="s">
        <v>1016</v>
      </c>
      <c r="C1233" s="157"/>
      <c r="D1233" s="157"/>
      <c r="E1233" s="348" t="e">
        <f t="shared" si="21"/>
        <v>#DIV/0!</v>
      </c>
      <c r="F1233" s="138"/>
    </row>
    <row r="1234" spans="1:6">
      <c r="A1234" s="147">
        <v>3</v>
      </c>
      <c r="B1234" s="138" t="s">
        <v>1017</v>
      </c>
      <c r="C1234" s="157">
        <f>SUM(C1235,C1244,C1248)</f>
        <v>16163</v>
      </c>
      <c r="D1234" s="157">
        <f>SUM(D1235,D1244,D1248)</f>
        <v>15120</v>
      </c>
      <c r="E1234" s="348">
        <f t="shared" si="21"/>
        <v>0.935469900389779</v>
      </c>
      <c r="F1234" s="138"/>
    </row>
    <row r="1235" spans="1:6">
      <c r="A1235" s="147">
        <v>5</v>
      </c>
      <c r="B1235" s="138" t="s">
        <v>1018</v>
      </c>
      <c r="C1235" s="157">
        <f>SUM(C1236:C1243)</f>
        <v>11661</v>
      </c>
      <c r="D1235" s="157">
        <f>SUM(D1236:D1243)</f>
        <v>10620</v>
      </c>
      <c r="E1235" s="348">
        <f t="shared" si="21"/>
        <v>0.910728067918703</v>
      </c>
      <c r="F1235" s="138"/>
    </row>
    <row r="1236" spans="2:6">
      <c r="B1236" s="138" t="s">
        <v>1019</v>
      </c>
      <c r="C1236" s="157">
        <v>120</v>
      </c>
      <c r="D1236" s="157">
        <v>120</v>
      </c>
      <c r="E1236" s="348">
        <f t="shared" si="21"/>
        <v>1</v>
      </c>
      <c r="F1236" s="138"/>
    </row>
    <row r="1237" spans="2:6">
      <c r="B1237" s="138" t="s">
        <v>1020</v>
      </c>
      <c r="C1237" s="157"/>
      <c r="D1237" s="157"/>
      <c r="E1237" s="348" t="e">
        <f t="shared" si="21"/>
        <v>#DIV/0!</v>
      </c>
      <c r="F1237" s="138"/>
    </row>
    <row r="1238" spans="2:6">
      <c r="B1238" s="138" t="s">
        <v>1021</v>
      </c>
      <c r="C1238" s="157">
        <v>2128</v>
      </c>
      <c r="D1238" s="157">
        <v>2000</v>
      </c>
      <c r="E1238" s="348">
        <f t="shared" si="21"/>
        <v>0.93984962406015</v>
      </c>
      <c r="F1238" s="138"/>
    </row>
    <row r="1239" spans="2:6">
      <c r="B1239" s="138" t="s">
        <v>1022</v>
      </c>
      <c r="C1239" s="157"/>
      <c r="D1239" s="157"/>
      <c r="E1239" s="348" t="e">
        <f t="shared" si="21"/>
        <v>#DIV/0!</v>
      </c>
      <c r="F1239" s="138"/>
    </row>
    <row r="1240" spans="2:6">
      <c r="B1240" s="138" t="s">
        <v>1023</v>
      </c>
      <c r="C1240" s="157">
        <v>2203</v>
      </c>
      <c r="D1240" s="157">
        <v>1500</v>
      </c>
      <c r="E1240" s="348">
        <f t="shared" si="21"/>
        <v>0.680889695869269</v>
      </c>
      <c r="F1240" s="138"/>
    </row>
    <row r="1241" spans="2:6">
      <c r="B1241" s="138" t="s">
        <v>1024</v>
      </c>
      <c r="C1241" s="157"/>
      <c r="D1241" s="157"/>
      <c r="E1241" s="348" t="e">
        <f t="shared" si="21"/>
        <v>#DIV/0!</v>
      </c>
      <c r="F1241" s="138"/>
    </row>
    <row r="1242" spans="2:6">
      <c r="B1242" s="138" t="s">
        <v>1025</v>
      </c>
      <c r="C1242" s="157">
        <v>80</v>
      </c>
      <c r="D1242" s="157"/>
      <c r="E1242" s="348">
        <f t="shared" si="21"/>
        <v>0</v>
      </c>
      <c r="F1242" s="138"/>
    </row>
    <row r="1243" spans="2:6">
      <c r="B1243" s="138" t="s">
        <v>1026</v>
      </c>
      <c r="C1243" s="157">
        <v>7130</v>
      </c>
      <c r="D1243" s="157">
        <v>7000</v>
      </c>
      <c r="E1243" s="348">
        <f t="shared" si="21"/>
        <v>0.981767180925666</v>
      </c>
      <c r="F1243" s="138"/>
    </row>
    <row r="1244" spans="1:6">
      <c r="A1244" s="147">
        <v>5</v>
      </c>
      <c r="B1244" s="138" t="s">
        <v>1027</v>
      </c>
      <c r="C1244" s="157">
        <f>SUM(C1245:C1247)</f>
        <v>4502</v>
      </c>
      <c r="D1244" s="157">
        <f>SUM(D1245:D1247)</f>
        <v>4500</v>
      </c>
      <c r="E1244" s="348">
        <f t="shared" si="21"/>
        <v>0.999555752998667</v>
      </c>
      <c r="F1244" s="138"/>
    </row>
    <row r="1245" spans="2:6">
      <c r="B1245" s="138" t="s">
        <v>1028</v>
      </c>
      <c r="C1245" s="157">
        <v>4502</v>
      </c>
      <c r="D1245" s="157">
        <v>4500</v>
      </c>
      <c r="E1245" s="348">
        <f t="shared" si="21"/>
        <v>0.999555752998667</v>
      </c>
      <c r="F1245" s="138"/>
    </row>
    <row r="1246" spans="2:6">
      <c r="B1246" s="138" t="s">
        <v>1029</v>
      </c>
      <c r="C1246" s="157"/>
      <c r="D1246" s="157"/>
      <c r="E1246" s="348" t="e">
        <f t="shared" si="21"/>
        <v>#DIV/0!</v>
      </c>
      <c r="F1246" s="138"/>
    </row>
    <row r="1247" spans="2:6">
      <c r="B1247" s="138" t="s">
        <v>1030</v>
      </c>
      <c r="C1247" s="157"/>
      <c r="D1247" s="157"/>
      <c r="E1247" s="348" t="e">
        <f t="shared" si="21"/>
        <v>#DIV/0!</v>
      </c>
      <c r="F1247" s="138"/>
    </row>
    <row r="1248" spans="1:6">
      <c r="A1248" s="147">
        <v>5</v>
      </c>
      <c r="B1248" s="138" t="s">
        <v>1031</v>
      </c>
      <c r="C1248" s="157">
        <f>SUM(C1249:C1251)</f>
        <v>0</v>
      </c>
      <c r="D1248" s="157">
        <f>SUM(D1249:D1251)</f>
        <v>0</v>
      </c>
      <c r="E1248" s="348" t="e">
        <f t="shared" si="21"/>
        <v>#DIV/0!</v>
      </c>
      <c r="F1248" s="138"/>
    </row>
    <row r="1249" spans="2:6">
      <c r="B1249" s="138" t="s">
        <v>1032</v>
      </c>
      <c r="C1249" s="157"/>
      <c r="D1249" s="157"/>
      <c r="E1249" s="348" t="e">
        <f t="shared" si="21"/>
        <v>#DIV/0!</v>
      </c>
      <c r="F1249" s="138"/>
    </row>
    <row r="1250" spans="2:6">
      <c r="B1250" s="138" t="s">
        <v>1033</v>
      </c>
      <c r="C1250" s="157"/>
      <c r="D1250" s="157"/>
      <c r="E1250" s="348" t="e">
        <f t="shared" si="21"/>
        <v>#DIV/0!</v>
      </c>
      <c r="F1250" s="138"/>
    </row>
    <row r="1251" spans="2:6">
      <c r="B1251" s="138" t="s">
        <v>1034</v>
      </c>
      <c r="C1251" s="157"/>
      <c r="D1251" s="157"/>
      <c r="E1251" s="348" t="e">
        <f t="shared" si="21"/>
        <v>#DIV/0!</v>
      </c>
      <c r="F1251" s="138"/>
    </row>
    <row r="1252" spans="1:6">
      <c r="A1252" s="147">
        <v>3</v>
      </c>
      <c r="B1252" s="138" t="s">
        <v>1035</v>
      </c>
      <c r="C1252" s="157">
        <f>SUM(C1253,C1268,C1282,C1287,C1293)</f>
        <v>1678</v>
      </c>
      <c r="D1252" s="157">
        <f>SUM(D1253,D1268,D1282,D1287,D1293)</f>
        <v>1304</v>
      </c>
      <c r="E1252" s="348">
        <f t="shared" si="21"/>
        <v>0.777115613825983</v>
      </c>
      <c r="F1252" s="138"/>
    </row>
    <row r="1253" spans="1:6">
      <c r="A1253" s="147">
        <v>5</v>
      </c>
      <c r="B1253" s="138" t="s">
        <v>1036</v>
      </c>
      <c r="C1253" s="157">
        <f>SUM(C1254:C1267)</f>
        <v>1073</v>
      </c>
      <c r="D1253" s="157">
        <f>SUM(D1254:D1267)</f>
        <v>704</v>
      </c>
      <c r="E1253" s="348">
        <f t="shared" si="21"/>
        <v>0.656104380242311</v>
      </c>
      <c r="F1253" s="138"/>
    </row>
    <row r="1254" spans="2:6">
      <c r="B1254" s="138" t="s">
        <v>80</v>
      </c>
      <c r="C1254" s="157"/>
      <c r="D1254" s="157"/>
      <c r="E1254" s="348" t="e">
        <f t="shared" si="21"/>
        <v>#DIV/0!</v>
      </c>
      <c r="F1254" s="138"/>
    </row>
    <row r="1255" spans="2:6">
      <c r="B1255" s="138" t="s">
        <v>81</v>
      </c>
      <c r="C1255" s="157"/>
      <c r="D1255" s="157"/>
      <c r="E1255" s="348" t="e">
        <f t="shared" si="21"/>
        <v>#DIV/0!</v>
      </c>
      <c r="F1255" s="138"/>
    </row>
    <row r="1256" spans="2:6">
      <c r="B1256" s="138" t="s">
        <v>82</v>
      </c>
      <c r="C1256" s="157"/>
      <c r="D1256" s="157"/>
      <c r="E1256" s="348" t="e">
        <f t="shared" si="21"/>
        <v>#DIV/0!</v>
      </c>
      <c r="F1256" s="138"/>
    </row>
    <row r="1257" spans="2:6">
      <c r="B1257" s="138" t="s">
        <v>1037</v>
      </c>
      <c r="C1257" s="157"/>
      <c r="D1257" s="157"/>
      <c r="E1257" s="348" t="e">
        <f t="shared" si="21"/>
        <v>#DIV/0!</v>
      </c>
      <c r="F1257" s="138"/>
    </row>
    <row r="1258" spans="2:6">
      <c r="B1258" s="138" t="s">
        <v>1038</v>
      </c>
      <c r="C1258" s="157"/>
      <c r="D1258" s="157"/>
      <c r="E1258" s="348" t="e">
        <f t="shared" si="21"/>
        <v>#DIV/0!</v>
      </c>
      <c r="F1258" s="138"/>
    </row>
    <row r="1259" spans="2:6">
      <c r="B1259" s="138" t="s">
        <v>1039</v>
      </c>
      <c r="C1259" s="157"/>
      <c r="D1259" s="157"/>
      <c r="E1259" s="348" t="e">
        <f t="shared" si="21"/>
        <v>#DIV/0!</v>
      </c>
      <c r="F1259" s="138"/>
    </row>
    <row r="1260" spans="2:6">
      <c r="B1260" s="138" t="s">
        <v>1040</v>
      </c>
      <c r="C1260" s="157"/>
      <c r="D1260" s="157"/>
      <c r="E1260" s="348" t="e">
        <f t="shared" si="21"/>
        <v>#DIV/0!</v>
      </c>
      <c r="F1260" s="138"/>
    </row>
    <row r="1261" spans="2:6">
      <c r="B1261" s="138" t="s">
        <v>1041</v>
      </c>
      <c r="C1261" s="157"/>
      <c r="D1261" s="157"/>
      <c r="E1261" s="348" t="e">
        <f t="shared" si="21"/>
        <v>#DIV/0!</v>
      </c>
      <c r="F1261" s="138"/>
    </row>
    <row r="1262" spans="2:6">
      <c r="B1262" s="138" t="s">
        <v>1042</v>
      </c>
      <c r="C1262" s="157"/>
      <c r="D1262" s="157"/>
      <c r="E1262" s="348" t="e">
        <f t="shared" si="21"/>
        <v>#DIV/0!</v>
      </c>
      <c r="F1262" s="138"/>
    </row>
    <row r="1263" spans="2:6">
      <c r="B1263" s="138" t="s">
        <v>1043</v>
      </c>
      <c r="C1263" s="157"/>
      <c r="D1263" s="157"/>
      <c r="E1263" s="348" t="e">
        <f t="shared" si="21"/>
        <v>#DIV/0!</v>
      </c>
      <c r="F1263" s="138"/>
    </row>
    <row r="1264" spans="2:6">
      <c r="B1264" s="138" t="s">
        <v>1044</v>
      </c>
      <c r="C1264" s="157">
        <v>105</v>
      </c>
      <c r="D1264" s="157">
        <v>104</v>
      </c>
      <c r="E1264" s="348">
        <f t="shared" si="21"/>
        <v>0.990476190476191</v>
      </c>
      <c r="F1264" s="138"/>
    </row>
    <row r="1265" spans="2:6">
      <c r="B1265" s="138" t="s">
        <v>1045</v>
      </c>
      <c r="C1265" s="157"/>
      <c r="D1265" s="157"/>
      <c r="E1265" s="348" t="e">
        <f t="shared" si="21"/>
        <v>#DIV/0!</v>
      </c>
      <c r="F1265" s="138"/>
    </row>
    <row r="1266" spans="2:6">
      <c r="B1266" s="138" t="s">
        <v>89</v>
      </c>
      <c r="C1266" s="157"/>
      <c r="D1266" s="157"/>
      <c r="E1266" s="348" t="e">
        <f t="shared" si="21"/>
        <v>#DIV/0!</v>
      </c>
      <c r="F1266" s="138"/>
    </row>
    <row r="1267" spans="2:6">
      <c r="B1267" s="138" t="s">
        <v>1046</v>
      </c>
      <c r="C1267" s="157">
        <v>968</v>
      </c>
      <c r="D1267" s="157">
        <v>600</v>
      </c>
      <c r="E1267" s="348">
        <f t="shared" si="21"/>
        <v>0.619834710743802</v>
      </c>
      <c r="F1267" s="138"/>
    </row>
    <row r="1268" spans="1:6">
      <c r="A1268" s="147">
        <v>5</v>
      </c>
      <c r="B1268" s="138" t="s">
        <v>1047</v>
      </c>
      <c r="C1268" s="157">
        <f>SUM(C1269:C1281)</f>
        <v>0</v>
      </c>
      <c r="D1268" s="157">
        <f>SUM(D1269:D1281)</f>
        <v>0</v>
      </c>
      <c r="E1268" s="348" t="e">
        <f t="shared" si="21"/>
        <v>#DIV/0!</v>
      </c>
      <c r="F1268" s="138"/>
    </row>
    <row r="1269" spans="2:6">
      <c r="B1269" s="138" t="s">
        <v>80</v>
      </c>
      <c r="C1269" s="157"/>
      <c r="D1269" s="157"/>
      <c r="E1269" s="348" t="e">
        <f t="shared" si="21"/>
        <v>#DIV/0!</v>
      </c>
      <c r="F1269" s="138"/>
    </row>
    <row r="1270" spans="2:6">
      <c r="B1270" s="138" t="s">
        <v>81</v>
      </c>
      <c r="C1270" s="157"/>
      <c r="D1270" s="157"/>
      <c r="E1270" s="348" t="e">
        <f t="shared" si="21"/>
        <v>#DIV/0!</v>
      </c>
      <c r="F1270" s="138"/>
    </row>
    <row r="1271" spans="2:6">
      <c r="B1271" s="138" t="s">
        <v>82</v>
      </c>
      <c r="C1271" s="157"/>
      <c r="D1271" s="157"/>
      <c r="E1271" s="348" t="e">
        <f t="shared" si="21"/>
        <v>#DIV/0!</v>
      </c>
      <c r="F1271" s="138"/>
    </row>
    <row r="1272" spans="2:6">
      <c r="B1272" s="138" t="s">
        <v>1048</v>
      </c>
      <c r="C1272" s="157"/>
      <c r="D1272" s="157"/>
      <c r="E1272" s="348" t="e">
        <f t="shared" si="21"/>
        <v>#DIV/0!</v>
      </c>
      <c r="F1272" s="349"/>
    </row>
    <row r="1273" spans="2:6">
      <c r="B1273" s="138" t="s">
        <v>1049</v>
      </c>
      <c r="C1273" s="157"/>
      <c r="D1273" s="157"/>
      <c r="E1273" s="348" t="e">
        <f t="shared" si="21"/>
        <v>#DIV/0!</v>
      </c>
      <c r="F1273" s="155"/>
    </row>
    <row r="1274" spans="2:6">
      <c r="B1274" s="138" t="s">
        <v>1050</v>
      </c>
      <c r="C1274" s="157"/>
      <c r="D1274" s="157"/>
      <c r="E1274" s="348" t="e">
        <f t="shared" si="21"/>
        <v>#DIV/0!</v>
      </c>
      <c r="F1274" s="155"/>
    </row>
    <row r="1275" spans="2:6">
      <c r="B1275" s="138" t="s">
        <v>1051</v>
      </c>
      <c r="C1275" s="157"/>
      <c r="D1275" s="157"/>
      <c r="E1275" s="348" t="e">
        <f t="shared" si="21"/>
        <v>#DIV/0!</v>
      </c>
      <c r="F1275" s="155"/>
    </row>
    <row r="1276" spans="2:6">
      <c r="B1276" s="138" t="s">
        <v>1052</v>
      </c>
      <c r="C1276" s="157"/>
      <c r="D1276" s="157"/>
      <c r="E1276" s="348" t="e">
        <f t="shared" si="21"/>
        <v>#DIV/0!</v>
      </c>
      <c r="F1276" s="155"/>
    </row>
    <row r="1277" spans="2:6">
      <c r="B1277" s="138" t="s">
        <v>1053</v>
      </c>
      <c r="C1277" s="157"/>
      <c r="D1277" s="157"/>
      <c r="E1277" s="348" t="e">
        <f t="shared" si="21"/>
        <v>#DIV/0!</v>
      </c>
      <c r="F1277" s="155"/>
    </row>
    <row r="1278" spans="2:6">
      <c r="B1278" s="138" t="s">
        <v>1054</v>
      </c>
      <c r="C1278" s="157"/>
      <c r="D1278" s="157"/>
      <c r="E1278" s="348" t="e">
        <f t="shared" si="21"/>
        <v>#DIV/0!</v>
      </c>
      <c r="F1278" s="155"/>
    </row>
    <row r="1279" spans="2:6">
      <c r="B1279" s="138" t="s">
        <v>1055</v>
      </c>
      <c r="C1279" s="157"/>
      <c r="D1279" s="157"/>
      <c r="E1279" s="348" t="e">
        <f t="shared" si="21"/>
        <v>#DIV/0!</v>
      </c>
      <c r="F1279" s="155"/>
    </row>
    <row r="1280" spans="2:6">
      <c r="B1280" s="138" t="s">
        <v>89</v>
      </c>
      <c r="C1280" s="157"/>
      <c r="D1280" s="157"/>
      <c r="E1280" s="348" t="e">
        <f t="shared" si="21"/>
        <v>#DIV/0!</v>
      </c>
      <c r="F1280" s="155"/>
    </row>
    <row r="1281" spans="2:6">
      <c r="B1281" s="138" t="s">
        <v>1056</v>
      </c>
      <c r="C1281" s="157"/>
      <c r="D1281" s="157"/>
      <c r="E1281" s="348" t="e">
        <f t="shared" si="21"/>
        <v>#DIV/0!</v>
      </c>
      <c r="F1281" s="155"/>
    </row>
    <row r="1282" spans="1:6">
      <c r="A1282" s="147">
        <v>5</v>
      </c>
      <c r="B1282" s="138" t="s">
        <v>1057</v>
      </c>
      <c r="C1282" s="157">
        <v>0</v>
      </c>
      <c r="D1282" s="157">
        <v>0</v>
      </c>
      <c r="E1282" s="348" t="e">
        <f t="shared" si="21"/>
        <v>#DIV/0!</v>
      </c>
      <c r="F1282" s="155"/>
    </row>
    <row r="1283" spans="2:6">
      <c r="B1283" s="138" t="s">
        <v>1058</v>
      </c>
      <c r="C1283" s="157"/>
      <c r="D1283" s="157"/>
      <c r="E1283" s="348" t="e">
        <f t="shared" si="21"/>
        <v>#DIV/0!</v>
      </c>
      <c r="F1283" s="155"/>
    </row>
    <row r="1284" spans="2:6">
      <c r="B1284" s="138" t="s">
        <v>1059</v>
      </c>
      <c r="C1284" s="157"/>
      <c r="D1284" s="157"/>
      <c r="E1284" s="348" t="e">
        <f t="shared" si="21"/>
        <v>#DIV/0!</v>
      </c>
      <c r="F1284" s="155"/>
    </row>
    <row r="1285" spans="2:6">
      <c r="B1285" s="138" t="s">
        <v>1060</v>
      </c>
      <c r="C1285" s="157"/>
      <c r="D1285" s="157"/>
      <c r="E1285" s="348" t="e">
        <f t="shared" si="21"/>
        <v>#DIV/0!</v>
      </c>
      <c r="F1285" s="155"/>
    </row>
    <row r="1286" spans="2:6">
      <c r="B1286" s="138" t="s">
        <v>1061</v>
      </c>
      <c r="C1286" s="157"/>
      <c r="D1286" s="157"/>
      <c r="E1286" s="348" t="e">
        <f t="shared" ref="E1286:E1349" si="22">D1286/C1286</f>
        <v>#DIV/0!</v>
      </c>
      <c r="F1286" s="155"/>
    </row>
    <row r="1287" spans="1:6">
      <c r="A1287" s="147">
        <v>5</v>
      </c>
      <c r="B1287" s="138" t="s">
        <v>1062</v>
      </c>
      <c r="C1287" s="157">
        <f>SUM(C1288:C1292)</f>
        <v>605</v>
      </c>
      <c r="D1287" s="157">
        <f>SUM(D1288:D1292)</f>
        <v>600</v>
      </c>
      <c r="E1287" s="348">
        <f t="shared" si="22"/>
        <v>0.991735537190083</v>
      </c>
      <c r="F1287" s="155"/>
    </row>
    <row r="1288" spans="2:6">
      <c r="B1288" s="138" t="s">
        <v>1063</v>
      </c>
      <c r="C1288" s="157"/>
      <c r="D1288" s="157"/>
      <c r="E1288" s="348" t="e">
        <f t="shared" si="22"/>
        <v>#DIV/0!</v>
      </c>
      <c r="F1288" s="155"/>
    </row>
    <row r="1289" spans="2:6">
      <c r="B1289" s="138" t="s">
        <v>1064</v>
      </c>
      <c r="C1289" s="157"/>
      <c r="D1289" s="157"/>
      <c r="E1289" s="348" t="e">
        <f t="shared" si="22"/>
        <v>#DIV/0!</v>
      </c>
      <c r="F1289" s="155"/>
    </row>
    <row r="1290" spans="2:6">
      <c r="B1290" s="138" t="s">
        <v>1065</v>
      </c>
      <c r="C1290" s="157"/>
      <c r="D1290" s="157"/>
      <c r="E1290" s="348" t="e">
        <f t="shared" si="22"/>
        <v>#DIV/0!</v>
      </c>
      <c r="F1290" s="155"/>
    </row>
    <row r="1291" spans="2:6">
      <c r="B1291" s="138" t="s">
        <v>1066</v>
      </c>
      <c r="C1291" s="157"/>
      <c r="D1291" s="157"/>
      <c r="E1291" s="348" t="e">
        <f t="shared" si="22"/>
        <v>#DIV/0!</v>
      </c>
      <c r="F1291" s="155"/>
    </row>
    <row r="1292" spans="2:6">
      <c r="B1292" s="138" t="s">
        <v>1067</v>
      </c>
      <c r="C1292" s="157">
        <v>605</v>
      </c>
      <c r="D1292" s="157">
        <v>600</v>
      </c>
      <c r="E1292" s="348">
        <f t="shared" si="22"/>
        <v>0.991735537190083</v>
      </c>
      <c r="F1292" s="155"/>
    </row>
    <row r="1293" spans="1:6">
      <c r="A1293" s="147">
        <v>5</v>
      </c>
      <c r="B1293" s="138" t="s">
        <v>1068</v>
      </c>
      <c r="C1293" s="157">
        <f>SUM(C1294:C1304)</f>
        <v>0</v>
      </c>
      <c r="D1293" s="157">
        <f>SUM(D1294:D1304)</f>
        <v>0</v>
      </c>
      <c r="E1293" s="348" t="e">
        <f t="shared" si="22"/>
        <v>#DIV/0!</v>
      </c>
      <c r="F1293" s="155"/>
    </row>
    <row r="1294" spans="2:6">
      <c r="B1294" s="138" t="s">
        <v>1069</v>
      </c>
      <c r="C1294" s="157"/>
      <c r="D1294" s="157"/>
      <c r="E1294" s="348" t="e">
        <f t="shared" si="22"/>
        <v>#DIV/0!</v>
      </c>
      <c r="F1294" s="155"/>
    </row>
    <row r="1295" spans="2:6">
      <c r="B1295" s="138" t="s">
        <v>1070</v>
      </c>
      <c r="C1295" s="157"/>
      <c r="D1295" s="157"/>
      <c r="E1295" s="348" t="e">
        <f t="shared" si="22"/>
        <v>#DIV/0!</v>
      </c>
      <c r="F1295" s="155"/>
    </row>
    <row r="1296" spans="2:6">
      <c r="B1296" s="138" t="s">
        <v>1071</v>
      </c>
      <c r="C1296" s="157"/>
      <c r="D1296" s="157"/>
      <c r="E1296" s="348" t="e">
        <f t="shared" si="22"/>
        <v>#DIV/0!</v>
      </c>
      <c r="F1296" s="155"/>
    </row>
    <row r="1297" spans="2:6">
      <c r="B1297" s="138" t="s">
        <v>1072</v>
      </c>
      <c r="C1297" s="157"/>
      <c r="D1297" s="157"/>
      <c r="E1297" s="348" t="e">
        <f t="shared" si="22"/>
        <v>#DIV/0!</v>
      </c>
      <c r="F1297" s="155"/>
    </row>
    <row r="1298" spans="2:6">
      <c r="B1298" s="138" t="s">
        <v>1073</v>
      </c>
      <c r="C1298" s="157"/>
      <c r="D1298" s="157"/>
      <c r="E1298" s="348" t="e">
        <f t="shared" si="22"/>
        <v>#DIV/0!</v>
      </c>
      <c r="F1298" s="155"/>
    </row>
    <row r="1299" spans="2:6">
      <c r="B1299" s="138" t="s">
        <v>1074</v>
      </c>
      <c r="C1299" s="157"/>
      <c r="D1299" s="157"/>
      <c r="E1299" s="348" t="e">
        <f t="shared" si="22"/>
        <v>#DIV/0!</v>
      </c>
      <c r="F1299" s="155"/>
    </row>
    <row r="1300" spans="2:6">
      <c r="B1300" s="138" t="s">
        <v>1075</v>
      </c>
      <c r="C1300" s="157"/>
      <c r="D1300" s="157"/>
      <c r="E1300" s="348" t="e">
        <f t="shared" si="22"/>
        <v>#DIV/0!</v>
      </c>
      <c r="F1300" s="155"/>
    </row>
    <row r="1301" spans="2:6">
      <c r="B1301" s="138" t="s">
        <v>1076</v>
      </c>
      <c r="C1301" s="157"/>
      <c r="D1301" s="157"/>
      <c r="E1301" s="348" t="e">
        <f t="shared" si="22"/>
        <v>#DIV/0!</v>
      </c>
      <c r="F1301" s="155"/>
    </row>
    <row r="1302" spans="2:6">
      <c r="B1302" s="138" t="s">
        <v>1077</v>
      </c>
      <c r="C1302" s="157"/>
      <c r="D1302" s="157"/>
      <c r="E1302" s="348" t="e">
        <f t="shared" si="22"/>
        <v>#DIV/0!</v>
      </c>
      <c r="F1302" s="155"/>
    </row>
    <row r="1303" spans="2:6">
      <c r="B1303" s="138" t="s">
        <v>1078</v>
      </c>
      <c r="C1303" s="157"/>
      <c r="D1303" s="157"/>
      <c r="E1303" s="348" t="e">
        <f t="shared" si="22"/>
        <v>#DIV/0!</v>
      </c>
      <c r="F1303" s="155"/>
    </row>
    <row r="1304" spans="2:6">
      <c r="B1304" s="138" t="s">
        <v>1079</v>
      </c>
      <c r="C1304" s="157"/>
      <c r="D1304" s="157"/>
      <c r="E1304" s="348" t="e">
        <f t="shared" si="22"/>
        <v>#DIV/0!</v>
      </c>
      <c r="F1304" s="155"/>
    </row>
    <row r="1305" spans="1:6">
      <c r="A1305" s="147">
        <v>3</v>
      </c>
      <c r="B1305" s="138" t="s">
        <v>1080</v>
      </c>
      <c r="C1305" s="157">
        <f>SUM(C1306,C1318,C1324,C1330,C1338,C1351,C1355,C1361)</f>
        <v>1925</v>
      </c>
      <c r="D1305" s="157">
        <f>SUM(D1306,D1318,D1324,D1330,D1338,D1351,D1355,D1361)</f>
        <v>1847</v>
      </c>
      <c r="E1305" s="348">
        <f t="shared" si="22"/>
        <v>0.959480519480519</v>
      </c>
      <c r="F1305" s="155"/>
    </row>
    <row r="1306" spans="1:6">
      <c r="A1306" s="147">
        <v>5</v>
      </c>
      <c r="B1306" s="138" t="s">
        <v>1081</v>
      </c>
      <c r="C1306" s="157">
        <f>SUM(C1307:C1317)</f>
        <v>485</v>
      </c>
      <c r="D1306" s="157">
        <f>SUM(D1307:D1317)</f>
        <v>430</v>
      </c>
      <c r="E1306" s="348">
        <f t="shared" si="22"/>
        <v>0.88659793814433</v>
      </c>
      <c r="F1306" s="155"/>
    </row>
    <row r="1307" spans="2:6">
      <c r="B1307" s="138" t="s">
        <v>80</v>
      </c>
      <c r="C1307" s="157">
        <v>227</v>
      </c>
      <c r="D1307" s="157">
        <v>190</v>
      </c>
      <c r="E1307" s="348">
        <f t="shared" si="22"/>
        <v>0.837004405286344</v>
      </c>
      <c r="F1307" s="155"/>
    </row>
    <row r="1308" spans="2:6">
      <c r="B1308" s="138" t="s">
        <v>81</v>
      </c>
      <c r="C1308" s="157">
        <v>5</v>
      </c>
      <c r="D1308" s="157"/>
      <c r="E1308" s="348">
        <f t="shared" si="22"/>
        <v>0</v>
      </c>
      <c r="F1308" s="155"/>
    </row>
    <row r="1309" spans="2:6">
      <c r="B1309" s="138" t="s">
        <v>82</v>
      </c>
      <c r="C1309" s="157"/>
      <c r="D1309" s="157"/>
      <c r="E1309" s="348" t="e">
        <f t="shared" si="22"/>
        <v>#DIV/0!</v>
      </c>
      <c r="F1309" s="155"/>
    </row>
    <row r="1310" spans="2:6">
      <c r="B1310" s="138" t="s">
        <v>1082</v>
      </c>
      <c r="C1310" s="157"/>
      <c r="D1310" s="157"/>
      <c r="E1310" s="348" t="e">
        <f t="shared" si="22"/>
        <v>#DIV/0!</v>
      </c>
      <c r="F1310" s="155"/>
    </row>
    <row r="1311" spans="2:6">
      <c r="B1311" s="138" t="s">
        <v>1083</v>
      </c>
      <c r="C1311" s="157"/>
      <c r="D1311" s="157"/>
      <c r="E1311" s="348" t="e">
        <f t="shared" si="22"/>
        <v>#DIV/0!</v>
      </c>
      <c r="F1311" s="155"/>
    </row>
    <row r="1312" spans="2:6">
      <c r="B1312" s="138" t="s">
        <v>1084</v>
      </c>
      <c r="C1312" s="157">
        <v>69</v>
      </c>
      <c r="D1312" s="157">
        <v>65</v>
      </c>
      <c r="E1312" s="348">
        <f t="shared" si="22"/>
        <v>0.942028985507246</v>
      </c>
      <c r="F1312" s="155"/>
    </row>
    <row r="1313" spans="2:6">
      <c r="B1313" s="138" t="s">
        <v>1085</v>
      </c>
      <c r="C1313" s="157"/>
      <c r="D1313" s="157"/>
      <c r="E1313" s="348" t="e">
        <f t="shared" si="22"/>
        <v>#DIV/0!</v>
      </c>
      <c r="F1313" s="155"/>
    </row>
    <row r="1314" spans="2:6">
      <c r="B1314" s="138" t="s">
        <v>1086</v>
      </c>
      <c r="C1314" s="157">
        <v>14</v>
      </c>
      <c r="D1314" s="157">
        <v>15</v>
      </c>
      <c r="E1314" s="348">
        <f t="shared" si="22"/>
        <v>1.07142857142857</v>
      </c>
      <c r="F1314" s="155"/>
    </row>
    <row r="1315" spans="2:6">
      <c r="B1315" s="138" t="s">
        <v>1087</v>
      </c>
      <c r="C1315" s="157"/>
      <c r="D1315" s="157"/>
      <c r="E1315" s="348" t="e">
        <f t="shared" si="22"/>
        <v>#DIV/0!</v>
      </c>
      <c r="F1315" s="155"/>
    </row>
    <row r="1316" spans="2:6">
      <c r="B1316" s="138" t="s">
        <v>89</v>
      </c>
      <c r="C1316" s="157"/>
      <c r="D1316" s="157"/>
      <c r="E1316" s="348" t="e">
        <f t="shared" si="22"/>
        <v>#DIV/0!</v>
      </c>
      <c r="F1316" s="155"/>
    </row>
    <row r="1317" spans="2:6">
      <c r="B1317" s="138" t="s">
        <v>1088</v>
      </c>
      <c r="C1317" s="157">
        <v>170</v>
      </c>
      <c r="D1317" s="157">
        <v>160</v>
      </c>
      <c r="E1317" s="348">
        <f t="shared" si="22"/>
        <v>0.941176470588235</v>
      </c>
      <c r="F1317" s="155"/>
    </row>
    <row r="1318" spans="1:6">
      <c r="A1318" s="147">
        <v>5</v>
      </c>
      <c r="B1318" s="138" t="s">
        <v>1089</v>
      </c>
      <c r="C1318" s="157">
        <v>514</v>
      </c>
      <c r="D1318" s="157">
        <f>SUM(D1319:D1323)</f>
        <v>479</v>
      </c>
      <c r="E1318" s="348">
        <f t="shared" si="22"/>
        <v>0.931906614785992</v>
      </c>
      <c r="F1318" s="155"/>
    </row>
    <row r="1319" spans="2:6">
      <c r="B1319" s="138" t="s">
        <v>80</v>
      </c>
      <c r="C1319" s="157"/>
      <c r="D1319" s="157"/>
      <c r="E1319" s="348" t="e">
        <f t="shared" si="22"/>
        <v>#DIV/0!</v>
      </c>
      <c r="F1319" s="155"/>
    </row>
    <row r="1320" spans="2:6">
      <c r="B1320" s="138" t="s">
        <v>81</v>
      </c>
      <c r="C1320" s="157">
        <v>14</v>
      </c>
      <c r="D1320" s="157"/>
      <c r="E1320" s="348">
        <f t="shared" si="22"/>
        <v>0</v>
      </c>
      <c r="F1320" s="155"/>
    </row>
    <row r="1321" spans="2:6">
      <c r="B1321" s="138" t="s">
        <v>82</v>
      </c>
      <c r="C1321" s="157"/>
      <c r="D1321" s="157"/>
      <c r="E1321" s="348" t="e">
        <f t="shared" si="22"/>
        <v>#DIV/0!</v>
      </c>
      <c r="F1321" s="155"/>
    </row>
    <row r="1322" spans="2:6">
      <c r="B1322" s="138" t="s">
        <v>1090</v>
      </c>
      <c r="C1322" s="157">
        <v>471</v>
      </c>
      <c r="D1322" s="157">
        <v>450</v>
      </c>
      <c r="E1322" s="348">
        <f t="shared" si="22"/>
        <v>0.955414012738854</v>
      </c>
      <c r="F1322" s="155"/>
    </row>
    <row r="1323" spans="2:6">
      <c r="B1323" s="138" t="s">
        <v>1091</v>
      </c>
      <c r="C1323" s="157">
        <v>29</v>
      </c>
      <c r="D1323" s="157">
        <v>29</v>
      </c>
      <c r="E1323" s="348">
        <f t="shared" si="22"/>
        <v>1</v>
      </c>
      <c r="F1323" s="155"/>
    </row>
    <row r="1324" spans="1:6">
      <c r="A1324" s="147">
        <v>5</v>
      </c>
      <c r="B1324" s="138" t="s">
        <v>1092</v>
      </c>
      <c r="C1324" s="157">
        <f>SUM(C1325:C1329)</f>
        <v>0</v>
      </c>
      <c r="D1324" s="157">
        <f>SUM(D1325:D1329)</f>
        <v>0</v>
      </c>
      <c r="E1324" s="348" t="e">
        <f t="shared" si="22"/>
        <v>#DIV/0!</v>
      </c>
      <c r="F1324" s="155"/>
    </row>
    <row r="1325" spans="2:6">
      <c r="B1325" s="138" t="s">
        <v>80</v>
      </c>
      <c r="C1325" s="157"/>
      <c r="D1325" s="157"/>
      <c r="E1325" s="348" t="e">
        <f t="shared" si="22"/>
        <v>#DIV/0!</v>
      </c>
      <c r="F1325" s="155"/>
    </row>
    <row r="1326" spans="2:6">
      <c r="B1326" s="138" t="s">
        <v>81</v>
      </c>
      <c r="C1326" s="157"/>
      <c r="D1326" s="157"/>
      <c r="E1326" s="348" t="e">
        <f t="shared" si="22"/>
        <v>#DIV/0!</v>
      </c>
      <c r="F1326" s="155"/>
    </row>
    <row r="1327" spans="2:6">
      <c r="B1327" s="138" t="s">
        <v>82</v>
      </c>
      <c r="C1327" s="157"/>
      <c r="D1327" s="157"/>
      <c r="E1327" s="348" t="e">
        <f t="shared" si="22"/>
        <v>#DIV/0!</v>
      </c>
      <c r="F1327" s="155"/>
    </row>
    <row r="1328" spans="2:6">
      <c r="B1328" s="138" t="s">
        <v>1093</v>
      </c>
      <c r="C1328" s="157"/>
      <c r="D1328" s="157"/>
      <c r="E1328" s="348" t="e">
        <f t="shared" si="22"/>
        <v>#DIV/0!</v>
      </c>
      <c r="F1328" s="155"/>
    </row>
    <row r="1329" spans="2:6">
      <c r="B1329" s="138" t="s">
        <v>1094</v>
      </c>
      <c r="C1329" s="157"/>
      <c r="D1329" s="157"/>
      <c r="E1329" s="348" t="e">
        <f t="shared" si="22"/>
        <v>#DIV/0!</v>
      </c>
      <c r="F1329" s="155"/>
    </row>
    <row r="1330" spans="1:6">
      <c r="A1330" s="147">
        <v>5</v>
      </c>
      <c r="B1330" s="138" t="s">
        <v>1095</v>
      </c>
      <c r="C1330" s="157">
        <f>SUM(C1331:C1337)</f>
        <v>38</v>
      </c>
      <c r="D1330" s="157">
        <f>SUM(D1331:D1337)</f>
        <v>38</v>
      </c>
      <c r="E1330" s="348">
        <f t="shared" si="22"/>
        <v>1</v>
      </c>
      <c r="F1330" s="155"/>
    </row>
    <row r="1331" spans="2:6">
      <c r="B1331" s="138" t="s">
        <v>80</v>
      </c>
      <c r="C1331" s="157"/>
      <c r="D1331" s="157"/>
      <c r="E1331" s="348" t="e">
        <f t="shared" si="22"/>
        <v>#DIV/0!</v>
      </c>
      <c r="F1331" s="155"/>
    </row>
    <row r="1332" spans="2:6">
      <c r="B1332" s="138" t="s">
        <v>81</v>
      </c>
      <c r="C1332" s="157"/>
      <c r="D1332" s="157"/>
      <c r="E1332" s="348" t="e">
        <f t="shared" si="22"/>
        <v>#DIV/0!</v>
      </c>
      <c r="F1332" s="155"/>
    </row>
    <row r="1333" spans="2:6">
      <c r="B1333" s="138" t="s">
        <v>82</v>
      </c>
      <c r="C1333" s="157"/>
      <c r="D1333" s="157"/>
      <c r="E1333" s="348" t="e">
        <f t="shared" si="22"/>
        <v>#DIV/0!</v>
      </c>
      <c r="F1333" s="155"/>
    </row>
    <row r="1334" spans="2:6">
      <c r="B1334" s="138" t="s">
        <v>1096</v>
      </c>
      <c r="C1334" s="157"/>
      <c r="D1334" s="157"/>
      <c r="E1334" s="348" t="e">
        <f t="shared" si="22"/>
        <v>#DIV/0!</v>
      </c>
      <c r="F1334" s="155"/>
    </row>
    <row r="1335" spans="2:6">
      <c r="B1335" s="138" t="s">
        <v>1097</v>
      </c>
      <c r="C1335" s="157"/>
      <c r="D1335" s="157"/>
      <c r="E1335" s="348" t="e">
        <f t="shared" si="22"/>
        <v>#DIV/0!</v>
      </c>
      <c r="F1335" s="155"/>
    </row>
    <row r="1336" spans="2:6">
      <c r="B1336" s="138" t="s">
        <v>89</v>
      </c>
      <c r="C1336" s="157"/>
      <c r="D1336" s="157"/>
      <c r="E1336" s="348" t="e">
        <f t="shared" si="22"/>
        <v>#DIV/0!</v>
      </c>
      <c r="F1336" s="155"/>
    </row>
    <row r="1337" spans="2:6">
      <c r="B1337" s="138" t="s">
        <v>1098</v>
      </c>
      <c r="C1337" s="157">
        <v>38</v>
      </c>
      <c r="D1337" s="157">
        <v>38</v>
      </c>
      <c r="E1337" s="348">
        <f t="shared" si="22"/>
        <v>1</v>
      </c>
      <c r="F1337" s="155"/>
    </row>
    <row r="1338" spans="1:6">
      <c r="A1338" s="147">
        <v>5</v>
      </c>
      <c r="B1338" s="138" t="s">
        <v>1099</v>
      </c>
      <c r="C1338" s="157">
        <f>SUM(C1339:C1350)</f>
        <v>1</v>
      </c>
      <c r="D1338" s="157">
        <f>SUM(D1339:D1350)</f>
        <v>0</v>
      </c>
      <c r="E1338" s="348">
        <f t="shared" si="22"/>
        <v>0</v>
      </c>
      <c r="F1338" s="155"/>
    </row>
    <row r="1339" spans="2:6">
      <c r="B1339" s="138" t="s">
        <v>80</v>
      </c>
      <c r="C1339" s="157"/>
      <c r="D1339" s="157"/>
      <c r="E1339" s="348" t="e">
        <f t="shared" si="22"/>
        <v>#DIV/0!</v>
      </c>
      <c r="F1339" s="155"/>
    </row>
    <row r="1340" spans="2:6">
      <c r="B1340" s="138" t="s">
        <v>81</v>
      </c>
      <c r="C1340" s="157"/>
      <c r="D1340" s="157"/>
      <c r="E1340" s="348" t="e">
        <f t="shared" si="22"/>
        <v>#DIV/0!</v>
      </c>
      <c r="F1340" s="155"/>
    </row>
    <row r="1341" spans="2:6">
      <c r="B1341" s="138" t="s">
        <v>82</v>
      </c>
      <c r="C1341" s="157"/>
      <c r="D1341" s="157"/>
      <c r="E1341" s="348" t="e">
        <f t="shared" si="22"/>
        <v>#DIV/0!</v>
      </c>
      <c r="F1341" s="155"/>
    </row>
    <row r="1342" spans="2:6">
      <c r="B1342" s="138" t="s">
        <v>1100</v>
      </c>
      <c r="C1342" s="157">
        <v>1</v>
      </c>
      <c r="D1342" s="157"/>
      <c r="E1342" s="348">
        <f t="shared" si="22"/>
        <v>0</v>
      </c>
      <c r="F1342" s="155"/>
    </row>
    <row r="1343" spans="2:6">
      <c r="B1343" s="138" t="s">
        <v>1101</v>
      </c>
      <c r="C1343" s="157"/>
      <c r="D1343" s="157"/>
      <c r="E1343" s="348" t="e">
        <f t="shared" si="22"/>
        <v>#DIV/0!</v>
      </c>
      <c r="F1343" s="155"/>
    </row>
    <row r="1344" spans="2:6">
      <c r="B1344" s="138" t="s">
        <v>1102</v>
      </c>
      <c r="C1344" s="157"/>
      <c r="D1344" s="157"/>
      <c r="E1344" s="348" t="e">
        <f t="shared" si="22"/>
        <v>#DIV/0!</v>
      </c>
      <c r="F1344" s="155"/>
    </row>
    <row r="1345" spans="2:6">
      <c r="B1345" s="138" t="s">
        <v>1103</v>
      </c>
      <c r="C1345" s="157"/>
      <c r="D1345" s="157"/>
      <c r="E1345" s="348" t="e">
        <f t="shared" si="22"/>
        <v>#DIV/0!</v>
      </c>
      <c r="F1345" s="155"/>
    </row>
    <row r="1346" spans="2:6">
      <c r="B1346" s="138" t="s">
        <v>1104</v>
      </c>
      <c r="C1346" s="157"/>
      <c r="D1346" s="157"/>
      <c r="E1346" s="348" t="e">
        <f t="shared" si="22"/>
        <v>#DIV/0!</v>
      </c>
      <c r="F1346" s="155"/>
    </row>
    <row r="1347" spans="2:6">
      <c r="B1347" s="138" t="s">
        <v>1105</v>
      </c>
      <c r="C1347" s="157"/>
      <c r="D1347" s="157"/>
      <c r="E1347" s="348" t="e">
        <f t="shared" si="22"/>
        <v>#DIV/0!</v>
      </c>
      <c r="F1347" s="155"/>
    </row>
    <row r="1348" spans="2:6">
      <c r="B1348" s="138" t="s">
        <v>1106</v>
      </c>
      <c r="C1348" s="157"/>
      <c r="D1348" s="157"/>
      <c r="E1348" s="348" t="e">
        <f t="shared" si="22"/>
        <v>#DIV/0!</v>
      </c>
      <c r="F1348" s="155"/>
    </row>
    <row r="1349" spans="2:6">
      <c r="B1349" s="138" t="s">
        <v>1107</v>
      </c>
      <c r="C1349" s="157"/>
      <c r="D1349" s="157"/>
      <c r="E1349" s="348" t="e">
        <f t="shared" si="22"/>
        <v>#DIV/0!</v>
      </c>
      <c r="F1349" s="155"/>
    </row>
    <row r="1350" spans="2:6">
      <c r="B1350" s="138" t="s">
        <v>1108</v>
      </c>
      <c r="C1350" s="157"/>
      <c r="D1350" s="157"/>
      <c r="E1350" s="348" t="e">
        <f t="shared" ref="E1350:E1378" si="23">D1350/C1350</f>
        <v>#DIV/0!</v>
      </c>
      <c r="F1350" s="155"/>
    </row>
    <row r="1351" spans="1:6">
      <c r="A1351" s="147">
        <v>5</v>
      </c>
      <c r="B1351" s="138" t="s">
        <v>1109</v>
      </c>
      <c r="C1351" s="157">
        <f>SUM(C1352:C1354)</f>
        <v>294</v>
      </c>
      <c r="D1351" s="157">
        <f>SUM(D1352:D1354)</f>
        <v>300</v>
      </c>
      <c r="E1351" s="348">
        <f t="shared" si="23"/>
        <v>1.02040816326531</v>
      </c>
      <c r="F1351" s="155"/>
    </row>
    <row r="1352" spans="2:6">
      <c r="B1352" s="138" t="s">
        <v>1110</v>
      </c>
      <c r="C1352" s="157">
        <v>294</v>
      </c>
      <c r="D1352" s="157">
        <v>300</v>
      </c>
      <c r="E1352" s="348">
        <f t="shared" si="23"/>
        <v>1.02040816326531</v>
      </c>
      <c r="F1352" s="155"/>
    </row>
    <row r="1353" spans="2:6">
      <c r="B1353" s="138" t="s">
        <v>1111</v>
      </c>
      <c r="C1353" s="157"/>
      <c r="D1353" s="157"/>
      <c r="E1353" s="348" t="e">
        <f t="shared" si="23"/>
        <v>#DIV/0!</v>
      </c>
      <c r="F1353" s="155"/>
    </row>
    <row r="1354" spans="2:6">
      <c r="B1354" s="138" t="s">
        <v>1112</v>
      </c>
      <c r="C1354" s="157"/>
      <c r="D1354" s="157"/>
      <c r="E1354" s="348" t="e">
        <f t="shared" si="23"/>
        <v>#DIV/0!</v>
      </c>
      <c r="F1354" s="155"/>
    </row>
    <row r="1355" spans="1:6">
      <c r="A1355" s="147">
        <v>5</v>
      </c>
      <c r="B1355" s="138" t="s">
        <v>1113</v>
      </c>
      <c r="C1355" s="157">
        <f>SUM(C1356:C1360)</f>
        <v>593</v>
      </c>
      <c r="D1355" s="157">
        <f>SUM(D1356:D1360)</f>
        <v>600</v>
      </c>
      <c r="E1355" s="348">
        <f t="shared" si="23"/>
        <v>1.01180438448567</v>
      </c>
      <c r="F1355" s="155"/>
    </row>
    <row r="1356" spans="2:6">
      <c r="B1356" s="138" t="s">
        <v>1114</v>
      </c>
      <c r="C1356" s="157">
        <v>585</v>
      </c>
      <c r="D1356" s="157">
        <v>600</v>
      </c>
      <c r="E1356" s="348">
        <f t="shared" si="23"/>
        <v>1.02564102564103</v>
      </c>
      <c r="F1356" s="155"/>
    </row>
    <row r="1357" spans="2:6">
      <c r="B1357" s="138" t="s">
        <v>1115</v>
      </c>
      <c r="C1357" s="157"/>
      <c r="D1357" s="157"/>
      <c r="E1357" s="348" t="e">
        <f t="shared" si="23"/>
        <v>#DIV/0!</v>
      </c>
      <c r="F1357" s="155"/>
    </row>
    <row r="1358" spans="2:6">
      <c r="B1358" s="138" t="s">
        <v>1116</v>
      </c>
      <c r="C1358" s="157"/>
      <c r="D1358" s="157"/>
      <c r="E1358" s="348" t="e">
        <f t="shared" si="23"/>
        <v>#DIV/0!</v>
      </c>
      <c r="F1358" s="155"/>
    </row>
    <row r="1359" spans="2:6">
      <c r="B1359" s="138" t="s">
        <v>1117</v>
      </c>
      <c r="C1359" s="157">
        <v>8</v>
      </c>
      <c r="D1359" s="157"/>
      <c r="E1359" s="348">
        <f t="shared" si="23"/>
        <v>0</v>
      </c>
      <c r="F1359" s="155"/>
    </row>
    <row r="1360" spans="2:6">
      <c r="B1360" s="138" t="s">
        <v>1118</v>
      </c>
      <c r="C1360" s="157"/>
      <c r="D1360" s="157"/>
      <c r="E1360" s="348" t="e">
        <f t="shared" si="23"/>
        <v>#DIV/0!</v>
      </c>
      <c r="F1360" s="155"/>
    </row>
    <row r="1361" spans="1:6">
      <c r="A1361" s="147">
        <v>5</v>
      </c>
      <c r="B1361" s="138" t="s">
        <v>1119</v>
      </c>
      <c r="C1361" s="157"/>
      <c r="D1361" s="157"/>
      <c r="E1361" s="348" t="e">
        <f t="shared" si="23"/>
        <v>#DIV/0!</v>
      </c>
      <c r="F1361" s="155"/>
    </row>
    <row r="1362" spans="1:6">
      <c r="A1362" s="147">
        <v>3</v>
      </c>
      <c r="B1362" s="138" t="s">
        <v>1120</v>
      </c>
      <c r="C1362" s="157"/>
      <c r="D1362" s="157">
        <v>2900</v>
      </c>
      <c r="E1362" s="348" t="e">
        <f t="shared" si="23"/>
        <v>#DIV/0!</v>
      </c>
      <c r="F1362" s="155"/>
    </row>
    <row r="1363" spans="1:6">
      <c r="A1363" s="147">
        <v>3</v>
      </c>
      <c r="B1363" s="138" t="s">
        <v>1121</v>
      </c>
      <c r="C1363" s="157">
        <f>SUM(C1364,C1365,C1366)</f>
        <v>4723</v>
      </c>
      <c r="D1363" s="157">
        <f>SUM(D1364,D1365,D1366)</f>
        <v>5088</v>
      </c>
      <c r="E1363" s="348">
        <f t="shared" si="23"/>
        <v>1.0772813889477</v>
      </c>
      <c r="F1363" s="155"/>
    </row>
    <row r="1364" spans="1:6">
      <c r="A1364" s="147">
        <v>5</v>
      </c>
      <c r="B1364" s="138" t="s">
        <v>1122</v>
      </c>
      <c r="C1364" s="157">
        <v>0</v>
      </c>
      <c r="D1364" s="157">
        <v>0</v>
      </c>
      <c r="E1364" s="348" t="e">
        <f t="shared" si="23"/>
        <v>#DIV/0!</v>
      </c>
      <c r="F1364" s="155"/>
    </row>
    <row r="1365" spans="1:6">
      <c r="A1365" s="147">
        <v>5</v>
      </c>
      <c r="B1365" s="138" t="s">
        <v>1123</v>
      </c>
      <c r="C1365" s="157">
        <v>0</v>
      </c>
      <c r="D1365" s="157">
        <v>0</v>
      </c>
      <c r="E1365" s="348" t="e">
        <f t="shared" si="23"/>
        <v>#DIV/0!</v>
      </c>
      <c r="F1365" s="155"/>
    </row>
    <row r="1366" spans="1:6">
      <c r="A1366" s="147">
        <v>5</v>
      </c>
      <c r="B1366" s="138" t="s">
        <v>1124</v>
      </c>
      <c r="C1366" s="157">
        <f>SUM(C1367:C1370)</f>
        <v>4723</v>
      </c>
      <c r="D1366" s="157">
        <f>SUM(D1367:D1370)</f>
        <v>5088</v>
      </c>
      <c r="E1366" s="348">
        <f t="shared" si="23"/>
        <v>1.0772813889477</v>
      </c>
      <c r="F1366" s="155"/>
    </row>
    <row r="1367" spans="2:6">
      <c r="B1367" s="138" t="s">
        <v>1125</v>
      </c>
      <c r="C1367" s="157">
        <v>4671</v>
      </c>
      <c r="D1367" s="157">
        <v>5088</v>
      </c>
      <c r="E1367" s="348">
        <f t="shared" si="23"/>
        <v>1.08927424534361</v>
      </c>
      <c r="F1367" s="155"/>
    </row>
    <row r="1368" spans="2:6">
      <c r="B1368" s="138" t="s">
        <v>1126</v>
      </c>
      <c r="C1368" s="157"/>
      <c r="D1368" s="157"/>
      <c r="E1368" s="348" t="e">
        <f t="shared" si="23"/>
        <v>#DIV/0!</v>
      </c>
      <c r="F1368" s="155"/>
    </row>
    <row r="1369" spans="2:6">
      <c r="B1369" s="138" t="s">
        <v>1127</v>
      </c>
      <c r="C1369" s="157">
        <v>52</v>
      </c>
      <c r="D1369" s="157"/>
      <c r="E1369" s="348">
        <f t="shared" si="23"/>
        <v>0</v>
      </c>
      <c r="F1369" s="155"/>
    </row>
    <row r="1370" spans="2:6">
      <c r="B1370" s="138" t="s">
        <v>1128</v>
      </c>
      <c r="C1370" s="157"/>
      <c r="D1370" s="157"/>
      <c r="E1370" s="348" t="e">
        <f t="shared" si="23"/>
        <v>#DIV/0!</v>
      </c>
      <c r="F1370" s="155"/>
    </row>
    <row r="1371" spans="1:6">
      <c r="A1371" s="147">
        <v>3</v>
      </c>
      <c r="B1371" s="138" t="s">
        <v>1129</v>
      </c>
      <c r="C1371" s="157">
        <f>SUM(C1372,C1373,C1374)</f>
        <v>0</v>
      </c>
      <c r="D1371" s="157">
        <f>SUM(D1372,D1373,D1374)</f>
        <v>0</v>
      </c>
      <c r="E1371" s="348" t="e">
        <f t="shared" si="23"/>
        <v>#DIV/0!</v>
      </c>
      <c r="F1371" s="155"/>
    </row>
    <row r="1372" spans="1:6">
      <c r="A1372" s="147">
        <v>5</v>
      </c>
      <c r="B1372" s="138" t="s">
        <v>1130</v>
      </c>
      <c r="C1372" s="157">
        <v>0</v>
      </c>
      <c r="D1372" s="157">
        <v>0</v>
      </c>
      <c r="E1372" s="348" t="e">
        <f t="shared" si="23"/>
        <v>#DIV/0!</v>
      </c>
      <c r="F1372" s="155"/>
    </row>
    <row r="1373" spans="1:6">
      <c r="A1373" s="147">
        <v>5</v>
      </c>
      <c r="B1373" s="138" t="s">
        <v>1131</v>
      </c>
      <c r="C1373" s="157">
        <v>0</v>
      </c>
      <c r="D1373" s="157">
        <v>0</v>
      </c>
      <c r="E1373" s="348" t="e">
        <f t="shared" si="23"/>
        <v>#DIV/0!</v>
      </c>
      <c r="F1373" s="155"/>
    </row>
    <row r="1374" spans="1:6">
      <c r="A1374" s="147">
        <v>5</v>
      </c>
      <c r="B1374" s="138" t="s">
        <v>1132</v>
      </c>
      <c r="C1374" s="157"/>
      <c r="D1374" s="157"/>
      <c r="E1374" s="348" t="e">
        <f t="shared" si="23"/>
        <v>#DIV/0!</v>
      </c>
      <c r="F1374" s="155"/>
    </row>
    <row r="1375" spans="1:6">
      <c r="A1375" s="147">
        <v>3</v>
      </c>
      <c r="B1375" s="155" t="s">
        <v>1133</v>
      </c>
      <c r="C1375" s="157">
        <f>SUM(C1376:C1377)</f>
        <v>0</v>
      </c>
      <c r="D1375" s="157">
        <f>SUM(D1376:D1377)</f>
        <v>35</v>
      </c>
      <c r="E1375" s="348" t="e">
        <f t="shared" si="23"/>
        <v>#DIV/0!</v>
      </c>
      <c r="F1375" s="155"/>
    </row>
    <row r="1376" spans="1:6">
      <c r="A1376" s="147">
        <v>5</v>
      </c>
      <c r="B1376" s="138" t="s">
        <v>1134</v>
      </c>
      <c r="C1376" s="157"/>
      <c r="D1376" s="157"/>
      <c r="E1376" s="348" t="e">
        <f t="shared" si="23"/>
        <v>#DIV/0!</v>
      </c>
      <c r="F1376" s="155"/>
    </row>
    <row r="1377" spans="1:6">
      <c r="A1377" s="147">
        <v>5</v>
      </c>
      <c r="B1377" s="138" t="s">
        <v>1135</v>
      </c>
      <c r="C1377" s="157"/>
      <c r="D1377" s="157">
        <v>35</v>
      </c>
      <c r="E1377" s="348" t="e">
        <f t="shared" si="23"/>
        <v>#DIV/0!</v>
      </c>
      <c r="F1377" s="155"/>
    </row>
    <row r="1378" spans="1:6">
      <c r="A1378" s="147">
        <v>3</v>
      </c>
      <c r="B1378" s="143" t="s">
        <v>1136</v>
      </c>
      <c r="C1378" s="157">
        <f>C5+C250+C289+C308+C397+C452+C508+C564+C682+C753+C832+C855+C980+C1044+C1110+C1130+C1159+C1169+C1234+C1252+C1305+C1362+C1363+C1371+C1375</f>
        <v>338466</v>
      </c>
      <c r="D1378" s="157">
        <f>D5+D250+D289+D308+D397+D452+D508+D564+D682+D753+D832+D855+D980+D1044+D1110+D1130+D1159+D1169+D1234+D1252+D1305+D1362+D1363+D1371+D1375</f>
        <v>288958</v>
      </c>
      <c r="E1378" s="348">
        <f t="shared" si="23"/>
        <v>0.853728291763427</v>
      </c>
      <c r="F1378" s="155"/>
    </row>
    <row r="1379" spans="4:4">
      <c r="D1379" s="350"/>
    </row>
    <row r="1381" spans="4:4">
      <c r="D1381" s="350"/>
    </row>
  </sheetData>
  <autoFilter ref="A4:F1380">
    <extLst/>
  </autoFilter>
  <mergeCells count="1">
    <mergeCell ref="B2:F2"/>
  </mergeCells>
  <printOptions horizontalCentered="1"/>
  <pageMargins left="0.31496062992126" right="0.31496062992126" top="0.354330708661417" bottom="0.354330708661417" header="0.31496062992126" footer="0.3149606299212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81"/>
  <sheetViews>
    <sheetView topLeftCell="B4" workbookViewId="0">
      <selection activeCell="G423" sqref="G423"/>
    </sheetView>
  </sheetViews>
  <sheetFormatPr defaultColWidth="9" defaultRowHeight="15.75" outlineLevelCol="5"/>
  <cols>
    <col min="1" max="1" width="9" style="147" hidden="1" customWidth="1" outlineLevel="1"/>
    <col min="2" max="2" width="34.125" style="147" customWidth="1" collapsed="1"/>
    <col min="3" max="4" width="15" style="148" customWidth="1"/>
    <col min="5" max="5" width="15" style="147" customWidth="1"/>
    <col min="6" max="6" width="10.25" style="147" customWidth="1"/>
    <col min="7" max="7" width="15.25" style="147" customWidth="1"/>
    <col min="8" max="16384" width="9" style="147"/>
  </cols>
  <sheetData>
    <row r="1" spans="2:6">
      <c r="B1" s="149" t="s">
        <v>1137</v>
      </c>
      <c r="F1" s="161" t="s">
        <v>0</v>
      </c>
    </row>
    <row r="2" ht="20.25" spans="2:6">
      <c r="B2" s="127" t="s">
        <v>1138</v>
      </c>
      <c r="C2" s="127"/>
      <c r="D2" s="127"/>
      <c r="E2" s="127"/>
      <c r="F2" s="127"/>
    </row>
    <row r="3" spans="6:6">
      <c r="F3" s="161" t="s">
        <v>39</v>
      </c>
    </row>
    <row r="4" ht="30" spans="2:6">
      <c r="B4" s="162" t="s">
        <v>73</v>
      </c>
      <c r="C4" s="163" t="s">
        <v>74</v>
      </c>
      <c r="D4" s="162" t="s">
        <v>75</v>
      </c>
      <c r="E4" s="163" t="s">
        <v>76</v>
      </c>
      <c r="F4" s="162" t="s">
        <v>77</v>
      </c>
    </row>
    <row r="5" spans="1:6">
      <c r="A5" s="147">
        <v>3</v>
      </c>
      <c r="B5" s="138" t="s">
        <v>78</v>
      </c>
      <c r="C5" s="157">
        <f>SUM(C6,C18,C27,C38,C49,C60,C71,C83,C92,C105,C115,C124,C135,C149,C156,C164,C170,C177,C184,C191,C198,C204,C212,C218,C224,C230,C247)</f>
        <v>46037</v>
      </c>
      <c r="D5" s="157">
        <f>SUM(D6,D18,D27,D38,D49,D60,D71,D83,D92,D105,D115,D124,D135,D149,D156,D164,D170,D177,D184,D191,D198,D204,D212,D218,D224,D230,D247)</f>
        <v>39228</v>
      </c>
      <c r="E5" s="348">
        <f>D5/C5</f>
        <v>0.852097226144188</v>
      </c>
      <c r="F5" s="138"/>
    </row>
    <row r="6" spans="1:6">
      <c r="A6" s="147">
        <v>5</v>
      </c>
      <c r="B6" s="138" t="s">
        <v>79</v>
      </c>
      <c r="C6" s="157">
        <f>SUM(C7:C17)</f>
        <v>843</v>
      </c>
      <c r="D6" s="157">
        <f>SUM(D7:D17)</f>
        <v>801</v>
      </c>
      <c r="E6" s="348">
        <f t="shared" ref="E6:E69" si="0">D6/C6</f>
        <v>0.950177935943061</v>
      </c>
      <c r="F6" s="138"/>
    </row>
    <row r="7" spans="2:6">
      <c r="B7" s="138" t="s">
        <v>80</v>
      </c>
      <c r="C7" s="157">
        <v>666</v>
      </c>
      <c r="D7" s="157">
        <v>630</v>
      </c>
      <c r="E7" s="348">
        <f t="shared" si="0"/>
        <v>0.945945945945946</v>
      </c>
      <c r="F7" s="138"/>
    </row>
    <row r="8" spans="2:6">
      <c r="B8" s="138" t="s">
        <v>81</v>
      </c>
      <c r="C8" s="157"/>
      <c r="D8" s="157"/>
      <c r="E8" s="348" t="e">
        <f t="shared" si="0"/>
        <v>#DIV/0!</v>
      </c>
      <c r="F8" s="138"/>
    </row>
    <row r="9" spans="2:6">
      <c r="B9" s="138" t="s">
        <v>82</v>
      </c>
      <c r="C9" s="157"/>
      <c r="D9" s="157"/>
      <c r="E9" s="348" t="e">
        <f t="shared" si="0"/>
        <v>#DIV/0!</v>
      </c>
      <c r="F9" s="138"/>
    </row>
    <row r="10" spans="2:6">
      <c r="B10" s="138" t="s">
        <v>83</v>
      </c>
      <c r="C10" s="157">
        <v>24</v>
      </c>
      <c r="D10" s="157">
        <v>24</v>
      </c>
      <c r="E10" s="348">
        <f t="shared" si="0"/>
        <v>1</v>
      </c>
      <c r="F10" s="138"/>
    </row>
    <row r="11" spans="2:6">
      <c r="B11" s="138" t="s">
        <v>84</v>
      </c>
      <c r="C11" s="157"/>
      <c r="D11" s="157"/>
      <c r="E11" s="348" t="e">
        <f t="shared" si="0"/>
        <v>#DIV/0!</v>
      </c>
      <c r="F11" s="138"/>
    </row>
    <row r="12" spans="2:6">
      <c r="B12" s="138" t="s">
        <v>85</v>
      </c>
      <c r="C12" s="157"/>
      <c r="D12" s="157"/>
      <c r="E12" s="348" t="e">
        <f t="shared" si="0"/>
        <v>#DIV/0!</v>
      </c>
      <c r="F12" s="138"/>
    </row>
    <row r="13" spans="2:6">
      <c r="B13" s="138" t="s">
        <v>86</v>
      </c>
      <c r="C13" s="157">
        <v>106</v>
      </c>
      <c r="D13" s="157">
        <v>106</v>
      </c>
      <c r="E13" s="348">
        <f t="shared" si="0"/>
        <v>1</v>
      </c>
      <c r="F13" s="138"/>
    </row>
    <row r="14" spans="2:6">
      <c r="B14" s="138" t="s">
        <v>87</v>
      </c>
      <c r="C14" s="157">
        <v>7</v>
      </c>
      <c r="D14" s="157">
        <v>6</v>
      </c>
      <c r="E14" s="348">
        <f t="shared" si="0"/>
        <v>0.857142857142857</v>
      </c>
      <c r="F14" s="138"/>
    </row>
    <row r="15" spans="2:6">
      <c r="B15" s="138" t="s">
        <v>88</v>
      </c>
      <c r="C15" s="157"/>
      <c r="D15" s="157"/>
      <c r="E15" s="348" t="e">
        <f t="shared" si="0"/>
        <v>#DIV/0!</v>
      </c>
      <c r="F15" s="138"/>
    </row>
    <row r="16" spans="2:6">
      <c r="B16" s="138" t="s">
        <v>89</v>
      </c>
      <c r="C16" s="157"/>
      <c r="D16" s="157"/>
      <c r="E16" s="348" t="e">
        <f t="shared" si="0"/>
        <v>#DIV/0!</v>
      </c>
      <c r="F16" s="138"/>
    </row>
    <row r="17" spans="2:6">
      <c r="B17" s="138" t="s">
        <v>90</v>
      </c>
      <c r="C17" s="157">
        <v>40</v>
      </c>
      <c r="D17" s="157">
        <v>35</v>
      </c>
      <c r="E17" s="348">
        <f t="shared" si="0"/>
        <v>0.875</v>
      </c>
      <c r="F17" s="138"/>
    </row>
    <row r="18" spans="1:6">
      <c r="A18" s="147">
        <v>5</v>
      </c>
      <c r="B18" s="138" t="s">
        <v>91</v>
      </c>
      <c r="C18" s="157">
        <f>SUM(C19:C26)</f>
        <v>639</v>
      </c>
      <c r="D18" s="157">
        <f>SUM(D19:D26)</f>
        <v>579</v>
      </c>
      <c r="E18" s="348">
        <f t="shared" si="0"/>
        <v>0.906103286384977</v>
      </c>
      <c r="F18" s="138"/>
    </row>
    <row r="19" spans="2:6">
      <c r="B19" s="138" t="s">
        <v>80</v>
      </c>
      <c r="C19" s="157">
        <v>473</v>
      </c>
      <c r="D19" s="157">
        <v>420</v>
      </c>
      <c r="E19" s="348">
        <f t="shared" si="0"/>
        <v>0.887949260042283</v>
      </c>
      <c r="F19" s="138"/>
    </row>
    <row r="20" spans="2:6">
      <c r="B20" s="138" t="s">
        <v>81</v>
      </c>
      <c r="C20" s="157">
        <v>40</v>
      </c>
      <c r="D20" s="157">
        <v>35</v>
      </c>
      <c r="E20" s="348">
        <f t="shared" si="0"/>
        <v>0.875</v>
      </c>
      <c r="F20" s="138"/>
    </row>
    <row r="21" spans="2:6">
      <c r="B21" s="138" t="s">
        <v>82</v>
      </c>
      <c r="C21" s="157"/>
      <c r="D21" s="157"/>
      <c r="E21" s="348" t="e">
        <f t="shared" si="0"/>
        <v>#DIV/0!</v>
      </c>
      <c r="F21" s="138"/>
    </row>
    <row r="22" spans="2:6">
      <c r="B22" s="138" t="s">
        <v>92</v>
      </c>
      <c r="C22" s="157">
        <v>24</v>
      </c>
      <c r="D22" s="157">
        <v>24</v>
      </c>
      <c r="E22" s="348">
        <f t="shared" si="0"/>
        <v>1</v>
      </c>
      <c r="F22" s="138"/>
    </row>
    <row r="23" spans="2:6">
      <c r="B23" s="138" t="s">
        <v>93</v>
      </c>
      <c r="C23" s="157">
        <v>28</v>
      </c>
      <c r="D23" s="157">
        <v>28</v>
      </c>
      <c r="E23" s="348">
        <f t="shared" si="0"/>
        <v>1</v>
      </c>
      <c r="F23" s="138"/>
    </row>
    <row r="24" spans="2:6">
      <c r="B24" s="138" t="s">
        <v>94</v>
      </c>
      <c r="C24" s="157">
        <v>54</v>
      </c>
      <c r="D24" s="157">
        <v>54</v>
      </c>
      <c r="E24" s="348">
        <f t="shared" si="0"/>
        <v>1</v>
      </c>
      <c r="F24" s="138"/>
    </row>
    <row r="25" spans="2:6">
      <c r="B25" s="138" t="s">
        <v>89</v>
      </c>
      <c r="C25" s="157"/>
      <c r="D25" s="157"/>
      <c r="E25" s="348" t="e">
        <f t="shared" si="0"/>
        <v>#DIV/0!</v>
      </c>
      <c r="F25" s="138"/>
    </row>
    <row r="26" spans="2:6">
      <c r="B26" s="138" t="s">
        <v>95</v>
      </c>
      <c r="C26" s="157">
        <v>20</v>
      </c>
      <c r="D26" s="157">
        <v>18</v>
      </c>
      <c r="E26" s="348">
        <f t="shared" si="0"/>
        <v>0.9</v>
      </c>
      <c r="F26" s="138"/>
    </row>
    <row r="27" spans="1:6">
      <c r="A27" s="147">
        <v>5</v>
      </c>
      <c r="B27" s="138" t="s">
        <v>96</v>
      </c>
      <c r="C27" s="157">
        <f>SUM(C28:C37)</f>
        <v>19021</v>
      </c>
      <c r="D27" s="157">
        <f>SUM(D28:D37)</f>
        <v>18230</v>
      </c>
      <c r="E27" s="348">
        <f t="shared" si="0"/>
        <v>0.958414384101782</v>
      </c>
      <c r="F27" s="138"/>
    </row>
    <row r="28" spans="2:6">
      <c r="B28" s="138" t="s">
        <v>80</v>
      </c>
      <c r="C28" s="157">
        <v>15096</v>
      </c>
      <c r="D28" s="157">
        <v>15100</v>
      </c>
      <c r="E28" s="348">
        <f t="shared" si="0"/>
        <v>1.00026497085321</v>
      </c>
      <c r="F28" s="138"/>
    </row>
    <row r="29" spans="2:6">
      <c r="B29" s="138" t="s">
        <v>81</v>
      </c>
      <c r="C29" s="157">
        <v>125</v>
      </c>
      <c r="D29" s="157">
        <v>110</v>
      </c>
      <c r="E29" s="348">
        <f t="shared" si="0"/>
        <v>0.88</v>
      </c>
      <c r="F29" s="138"/>
    </row>
    <row r="30" spans="2:6">
      <c r="B30" s="138" t="s">
        <v>82</v>
      </c>
      <c r="C30" s="157">
        <v>2247</v>
      </c>
      <c r="D30" s="157">
        <v>1780</v>
      </c>
      <c r="E30" s="348">
        <f t="shared" si="0"/>
        <v>0.792167334223409</v>
      </c>
      <c r="F30" s="138"/>
    </row>
    <row r="31" spans="2:6">
      <c r="B31" s="138" t="s">
        <v>97</v>
      </c>
      <c r="C31" s="157"/>
      <c r="D31" s="157"/>
      <c r="E31" s="348" t="e">
        <f t="shared" si="0"/>
        <v>#DIV/0!</v>
      </c>
      <c r="F31" s="138"/>
    </row>
    <row r="32" spans="2:6">
      <c r="B32" s="138" t="s">
        <v>98</v>
      </c>
      <c r="C32" s="157">
        <v>414</v>
      </c>
      <c r="D32" s="157">
        <v>300</v>
      </c>
      <c r="E32" s="348">
        <f t="shared" si="0"/>
        <v>0.72463768115942</v>
      </c>
      <c r="F32" s="138"/>
    </row>
    <row r="33" spans="2:6">
      <c r="B33" s="138" t="s">
        <v>99</v>
      </c>
      <c r="C33" s="157">
        <v>7</v>
      </c>
      <c r="D33" s="157"/>
      <c r="E33" s="348">
        <f t="shared" si="0"/>
        <v>0</v>
      </c>
      <c r="F33" s="138"/>
    </row>
    <row r="34" spans="2:6">
      <c r="B34" s="138" t="s">
        <v>100</v>
      </c>
      <c r="C34" s="157">
        <v>290</v>
      </c>
      <c r="D34" s="157">
        <v>240</v>
      </c>
      <c r="E34" s="348">
        <f t="shared" si="0"/>
        <v>0.827586206896552</v>
      </c>
      <c r="F34" s="138"/>
    </row>
    <row r="35" spans="2:6">
      <c r="B35" s="138" t="s">
        <v>101</v>
      </c>
      <c r="C35" s="157"/>
      <c r="D35" s="157"/>
      <c r="E35" s="348" t="e">
        <f t="shared" si="0"/>
        <v>#DIV/0!</v>
      </c>
      <c r="F35" s="138"/>
    </row>
    <row r="36" spans="2:6">
      <c r="B36" s="138" t="s">
        <v>89</v>
      </c>
      <c r="C36" s="157"/>
      <c r="D36" s="157"/>
      <c r="E36" s="348" t="e">
        <f t="shared" si="0"/>
        <v>#DIV/0!</v>
      </c>
      <c r="F36" s="138"/>
    </row>
    <row r="37" spans="2:6">
      <c r="B37" s="138" t="s">
        <v>102</v>
      </c>
      <c r="C37" s="157">
        <v>842</v>
      </c>
      <c r="D37" s="157">
        <v>700</v>
      </c>
      <c r="E37" s="348">
        <f t="shared" si="0"/>
        <v>0.831353919239905</v>
      </c>
      <c r="F37" s="138"/>
    </row>
    <row r="38" spans="1:6">
      <c r="A38" s="147">
        <v>5</v>
      </c>
      <c r="B38" s="138" t="s">
        <v>103</v>
      </c>
      <c r="C38" s="157">
        <f>SUM(C39:C48)</f>
        <v>1038</v>
      </c>
      <c r="D38" s="157">
        <f>SUM(D39:D48)</f>
        <v>895</v>
      </c>
      <c r="E38" s="348">
        <f t="shared" si="0"/>
        <v>0.86223506743738</v>
      </c>
      <c r="F38" s="138"/>
    </row>
    <row r="39" spans="2:6">
      <c r="B39" s="138" t="s">
        <v>80</v>
      </c>
      <c r="C39" s="157">
        <v>376</v>
      </c>
      <c r="D39" s="157">
        <v>320</v>
      </c>
      <c r="E39" s="348">
        <f t="shared" si="0"/>
        <v>0.851063829787234</v>
      </c>
      <c r="F39" s="138"/>
    </row>
    <row r="40" spans="2:6">
      <c r="B40" s="138" t="s">
        <v>81</v>
      </c>
      <c r="C40" s="157">
        <v>176</v>
      </c>
      <c r="D40" s="157">
        <v>175</v>
      </c>
      <c r="E40" s="348">
        <f t="shared" si="0"/>
        <v>0.994318181818182</v>
      </c>
      <c r="F40" s="138"/>
    </row>
    <row r="41" spans="2:6">
      <c r="B41" s="138" t="s">
        <v>82</v>
      </c>
      <c r="C41" s="157"/>
      <c r="D41" s="157"/>
      <c r="E41" s="348" t="e">
        <f t="shared" si="0"/>
        <v>#DIV/0!</v>
      </c>
      <c r="F41" s="138"/>
    </row>
    <row r="42" spans="2:6">
      <c r="B42" s="138" t="s">
        <v>104</v>
      </c>
      <c r="C42" s="157">
        <v>16</v>
      </c>
      <c r="D42" s="157"/>
      <c r="E42" s="348">
        <f t="shared" si="0"/>
        <v>0</v>
      </c>
      <c r="F42" s="138"/>
    </row>
    <row r="43" spans="2:6">
      <c r="B43" s="138" t="s">
        <v>105</v>
      </c>
      <c r="C43" s="157"/>
      <c r="D43" s="157"/>
      <c r="E43" s="348" t="e">
        <f t="shared" si="0"/>
        <v>#DIV/0!</v>
      </c>
      <c r="F43" s="138"/>
    </row>
    <row r="44" spans="2:6">
      <c r="B44" s="138" t="s">
        <v>106</v>
      </c>
      <c r="C44" s="157"/>
      <c r="D44" s="157"/>
      <c r="E44" s="348" t="e">
        <f t="shared" si="0"/>
        <v>#DIV/0!</v>
      </c>
      <c r="F44" s="138"/>
    </row>
    <row r="45" spans="2:6">
      <c r="B45" s="138" t="s">
        <v>107</v>
      </c>
      <c r="C45" s="157"/>
      <c r="D45" s="157"/>
      <c r="E45" s="348" t="e">
        <f t="shared" si="0"/>
        <v>#DIV/0!</v>
      </c>
      <c r="F45" s="138"/>
    </row>
    <row r="46" spans="2:6">
      <c r="B46" s="138" t="s">
        <v>108</v>
      </c>
      <c r="C46" s="157"/>
      <c r="D46" s="157"/>
      <c r="E46" s="348" t="e">
        <f t="shared" si="0"/>
        <v>#DIV/0!</v>
      </c>
      <c r="F46" s="138"/>
    </row>
    <row r="47" spans="2:6">
      <c r="B47" s="138" t="s">
        <v>89</v>
      </c>
      <c r="C47" s="157"/>
      <c r="D47" s="157"/>
      <c r="E47" s="348" t="e">
        <f t="shared" si="0"/>
        <v>#DIV/0!</v>
      </c>
      <c r="F47" s="138"/>
    </row>
    <row r="48" spans="2:6">
      <c r="B48" s="138" t="s">
        <v>109</v>
      </c>
      <c r="C48" s="157">
        <v>470</v>
      </c>
      <c r="D48" s="157">
        <v>400</v>
      </c>
      <c r="E48" s="348">
        <f t="shared" si="0"/>
        <v>0.851063829787234</v>
      </c>
      <c r="F48" s="138"/>
    </row>
    <row r="49" spans="1:6">
      <c r="A49" s="147">
        <v>5</v>
      </c>
      <c r="B49" s="138" t="s">
        <v>110</v>
      </c>
      <c r="C49" s="157">
        <f>SUM(C50:C59)</f>
        <v>634</v>
      </c>
      <c r="D49" s="157">
        <f>SUM(D50:D59)</f>
        <v>655</v>
      </c>
      <c r="E49" s="348">
        <f t="shared" si="0"/>
        <v>1.03312302839117</v>
      </c>
      <c r="F49" s="138"/>
    </row>
    <row r="50" spans="2:6">
      <c r="B50" s="138" t="s">
        <v>80</v>
      </c>
      <c r="C50" s="157">
        <v>359</v>
      </c>
      <c r="D50" s="157">
        <v>290</v>
      </c>
      <c r="E50" s="348">
        <f t="shared" si="0"/>
        <v>0.807799442896936</v>
      </c>
      <c r="F50" s="138"/>
    </row>
    <row r="51" spans="2:6">
      <c r="B51" s="138" t="s">
        <v>81</v>
      </c>
      <c r="C51" s="157">
        <v>57</v>
      </c>
      <c r="D51" s="157"/>
      <c r="E51" s="348">
        <f t="shared" si="0"/>
        <v>0</v>
      </c>
      <c r="F51" s="138"/>
    </row>
    <row r="52" spans="2:6">
      <c r="B52" s="138" t="s">
        <v>82</v>
      </c>
      <c r="C52" s="157"/>
      <c r="D52" s="157"/>
      <c r="E52" s="348" t="e">
        <f t="shared" si="0"/>
        <v>#DIV/0!</v>
      </c>
      <c r="F52" s="138"/>
    </row>
    <row r="53" spans="2:6">
      <c r="B53" s="138" t="s">
        <v>111</v>
      </c>
      <c r="C53" s="157"/>
      <c r="D53" s="157"/>
      <c r="E53" s="348" t="e">
        <f t="shared" si="0"/>
        <v>#DIV/0!</v>
      </c>
      <c r="F53" s="138"/>
    </row>
    <row r="54" spans="2:6">
      <c r="B54" s="138" t="s">
        <v>112</v>
      </c>
      <c r="C54" s="157">
        <v>40</v>
      </c>
      <c r="D54" s="157">
        <v>25</v>
      </c>
      <c r="E54" s="348">
        <f t="shared" si="0"/>
        <v>0.625</v>
      </c>
      <c r="F54" s="138"/>
    </row>
    <row r="55" spans="2:6">
      <c r="B55" s="138" t="s">
        <v>113</v>
      </c>
      <c r="C55" s="157">
        <v>63</v>
      </c>
      <c r="D55" s="157">
        <v>50</v>
      </c>
      <c r="E55" s="348">
        <f t="shared" si="0"/>
        <v>0.793650793650794</v>
      </c>
      <c r="F55" s="138"/>
    </row>
    <row r="56" spans="2:6">
      <c r="B56" s="138" t="s">
        <v>114</v>
      </c>
      <c r="C56" s="157">
        <v>66</v>
      </c>
      <c r="D56" s="157">
        <v>260</v>
      </c>
      <c r="E56" s="348">
        <f t="shared" si="0"/>
        <v>3.93939393939394</v>
      </c>
      <c r="F56" s="138"/>
    </row>
    <row r="57" spans="2:6">
      <c r="B57" s="138" t="s">
        <v>115</v>
      </c>
      <c r="C57" s="157">
        <v>49</v>
      </c>
      <c r="D57" s="157">
        <v>30</v>
      </c>
      <c r="E57" s="348">
        <f t="shared" si="0"/>
        <v>0.612244897959184</v>
      </c>
      <c r="F57" s="138"/>
    </row>
    <row r="58" spans="2:6">
      <c r="B58" s="138" t="s">
        <v>89</v>
      </c>
      <c r="C58" s="157"/>
      <c r="D58" s="157"/>
      <c r="E58" s="348" t="e">
        <f t="shared" si="0"/>
        <v>#DIV/0!</v>
      </c>
      <c r="F58" s="138"/>
    </row>
    <row r="59" spans="2:6">
      <c r="B59" s="138" t="s">
        <v>116</v>
      </c>
      <c r="C59" s="157"/>
      <c r="D59" s="157"/>
      <c r="E59" s="348" t="e">
        <f t="shared" si="0"/>
        <v>#DIV/0!</v>
      </c>
      <c r="F59" s="138"/>
    </row>
    <row r="60" spans="1:6">
      <c r="A60" s="147">
        <v>5</v>
      </c>
      <c r="B60" s="138" t="s">
        <v>117</v>
      </c>
      <c r="C60" s="157">
        <f>SUM(C61:C70)</f>
        <v>2607</v>
      </c>
      <c r="D60" s="157">
        <f>SUM(D61:D70)</f>
        <v>2295</v>
      </c>
      <c r="E60" s="348">
        <f t="shared" si="0"/>
        <v>0.880322209436133</v>
      </c>
      <c r="F60" s="138"/>
    </row>
    <row r="61" spans="2:6">
      <c r="B61" s="138" t="s">
        <v>80</v>
      </c>
      <c r="C61" s="157">
        <v>1362</v>
      </c>
      <c r="D61" s="157">
        <v>1230</v>
      </c>
      <c r="E61" s="348">
        <f t="shared" si="0"/>
        <v>0.903083700440529</v>
      </c>
      <c r="F61" s="138"/>
    </row>
    <row r="62" spans="2:6">
      <c r="B62" s="138" t="s">
        <v>81</v>
      </c>
      <c r="C62" s="157">
        <v>144</v>
      </c>
      <c r="D62" s="157">
        <v>130</v>
      </c>
      <c r="E62" s="348">
        <f t="shared" si="0"/>
        <v>0.902777777777778</v>
      </c>
      <c r="F62" s="138"/>
    </row>
    <row r="63" spans="2:6">
      <c r="B63" s="138" t="s">
        <v>82</v>
      </c>
      <c r="C63" s="157"/>
      <c r="D63" s="157"/>
      <c r="E63" s="348" t="e">
        <f t="shared" si="0"/>
        <v>#DIV/0!</v>
      </c>
      <c r="F63" s="138"/>
    </row>
    <row r="64" spans="2:6">
      <c r="B64" s="138" t="s">
        <v>118</v>
      </c>
      <c r="C64" s="157"/>
      <c r="D64" s="157"/>
      <c r="E64" s="348" t="e">
        <f t="shared" si="0"/>
        <v>#DIV/0!</v>
      </c>
      <c r="F64" s="138"/>
    </row>
    <row r="65" spans="2:6">
      <c r="B65" s="138" t="s">
        <v>119</v>
      </c>
      <c r="C65" s="157">
        <v>12</v>
      </c>
      <c r="D65" s="157">
        <v>12</v>
      </c>
      <c r="E65" s="348">
        <f t="shared" si="0"/>
        <v>1</v>
      </c>
      <c r="F65" s="138"/>
    </row>
    <row r="66" spans="2:6">
      <c r="B66" s="138" t="s">
        <v>120</v>
      </c>
      <c r="C66" s="157"/>
      <c r="D66" s="157"/>
      <c r="E66" s="348" t="e">
        <f t="shared" si="0"/>
        <v>#DIV/0!</v>
      </c>
      <c r="F66" s="138"/>
    </row>
    <row r="67" spans="2:6">
      <c r="B67" s="138" t="s">
        <v>121</v>
      </c>
      <c r="C67" s="157">
        <v>43</v>
      </c>
      <c r="D67" s="157">
        <v>43</v>
      </c>
      <c r="E67" s="348">
        <f t="shared" si="0"/>
        <v>1</v>
      </c>
      <c r="F67" s="138"/>
    </row>
    <row r="68" spans="2:6">
      <c r="B68" s="138" t="s">
        <v>122</v>
      </c>
      <c r="C68" s="157">
        <v>750</v>
      </c>
      <c r="D68" s="157">
        <v>600</v>
      </c>
      <c r="E68" s="348">
        <f t="shared" si="0"/>
        <v>0.8</v>
      </c>
      <c r="F68" s="138"/>
    </row>
    <row r="69" spans="2:6">
      <c r="B69" s="138" t="s">
        <v>89</v>
      </c>
      <c r="C69" s="157"/>
      <c r="D69" s="157"/>
      <c r="E69" s="348" t="e">
        <f t="shared" si="0"/>
        <v>#DIV/0!</v>
      </c>
      <c r="F69" s="138"/>
    </row>
    <row r="70" spans="2:6">
      <c r="B70" s="138" t="s">
        <v>123</v>
      </c>
      <c r="C70" s="157">
        <v>296</v>
      </c>
      <c r="D70" s="157">
        <v>280</v>
      </c>
      <c r="E70" s="348">
        <f t="shared" ref="E70:E133" si="1">D70/C70</f>
        <v>0.945945945945946</v>
      </c>
      <c r="F70" s="138"/>
    </row>
    <row r="71" spans="1:6">
      <c r="A71" s="147">
        <v>5</v>
      </c>
      <c r="B71" s="138" t="s">
        <v>124</v>
      </c>
      <c r="C71" s="157">
        <f>SUM(C72:C82)</f>
        <v>200</v>
      </c>
      <c r="D71" s="157">
        <f>SUM(D72:D82)</f>
        <v>0</v>
      </c>
      <c r="E71" s="348">
        <f t="shared" si="1"/>
        <v>0</v>
      </c>
      <c r="F71" s="138"/>
    </row>
    <row r="72" spans="2:6">
      <c r="B72" s="138" t="s">
        <v>80</v>
      </c>
      <c r="C72" s="157"/>
      <c r="D72" s="157"/>
      <c r="E72" s="348" t="e">
        <f t="shared" si="1"/>
        <v>#DIV/0!</v>
      </c>
      <c r="F72" s="138"/>
    </row>
    <row r="73" spans="2:6">
      <c r="B73" s="138" t="s">
        <v>81</v>
      </c>
      <c r="C73" s="157"/>
      <c r="D73" s="157"/>
      <c r="E73" s="348" t="e">
        <f t="shared" si="1"/>
        <v>#DIV/0!</v>
      </c>
      <c r="F73" s="138"/>
    </row>
    <row r="74" spans="2:6">
      <c r="B74" s="138" t="s">
        <v>82</v>
      </c>
      <c r="C74" s="157"/>
      <c r="D74" s="157"/>
      <c r="E74" s="348" t="e">
        <f t="shared" si="1"/>
        <v>#DIV/0!</v>
      </c>
      <c r="F74" s="138"/>
    </row>
    <row r="75" spans="2:6">
      <c r="B75" s="138" t="s">
        <v>125</v>
      </c>
      <c r="C75" s="157"/>
      <c r="D75" s="157"/>
      <c r="E75" s="348" t="e">
        <f t="shared" si="1"/>
        <v>#DIV/0!</v>
      </c>
      <c r="F75" s="138"/>
    </row>
    <row r="76" spans="2:6">
      <c r="B76" s="138" t="s">
        <v>126</v>
      </c>
      <c r="C76" s="157"/>
      <c r="D76" s="157"/>
      <c r="E76" s="348" t="e">
        <f t="shared" si="1"/>
        <v>#DIV/0!</v>
      </c>
      <c r="F76" s="138"/>
    </row>
    <row r="77" spans="2:6">
      <c r="B77" s="138" t="s">
        <v>127</v>
      </c>
      <c r="C77" s="157"/>
      <c r="D77" s="157"/>
      <c r="E77" s="348" t="e">
        <f t="shared" si="1"/>
        <v>#DIV/0!</v>
      </c>
      <c r="F77" s="138"/>
    </row>
    <row r="78" spans="2:6">
      <c r="B78" s="138" t="s">
        <v>128</v>
      </c>
      <c r="C78" s="157"/>
      <c r="D78" s="157"/>
      <c r="E78" s="348" t="e">
        <f t="shared" si="1"/>
        <v>#DIV/0!</v>
      </c>
      <c r="F78" s="138"/>
    </row>
    <row r="79" spans="2:6">
      <c r="B79" s="138" t="s">
        <v>129</v>
      </c>
      <c r="C79" s="157">
        <v>200</v>
      </c>
      <c r="D79" s="157"/>
      <c r="E79" s="348">
        <f t="shared" si="1"/>
        <v>0</v>
      </c>
      <c r="F79" s="138"/>
    </row>
    <row r="80" spans="2:6">
      <c r="B80" s="138" t="s">
        <v>121</v>
      </c>
      <c r="C80" s="157"/>
      <c r="D80" s="157"/>
      <c r="E80" s="348" t="e">
        <f t="shared" si="1"/>
        <v>#DIV/0!</v>
      </c>
      <c r="F80" s="138"/>
    </row>
    <row r="81" spans="2:6">
      <c r="B81" s="138" t="s">
        <v>89</v>
      </c>
      <c r="C81" s="157"/>
      <c r="D81" s="157"/>
      <c r="E81" s="348" t="e">
        <f t="shared" si="1"/>
        <v>#DIV/0!</v>
      </c>
      <c r="F81" s="138"/>
    </row>
    <row r="82" spans="2:6">
      <c r="B82" s="138" t="s">
        <v>130</v>
      </c>
      <c r="C82" s="157"/>
      <c r="D82" s="157"/>
      <c r="E82" s="348" t="e">
        <f t="shared" si="1"/>
        <v>#DIV/0!</v>
      </c>
      <c r="F82" s="138"/>
    </row>
    <row r="83" spans="1:6">
      <c r="A83" s="147">
        <v>5</v>
      </c>
      <c r="B83" s="138" t="s">
        <v>131</v>
      </c>
      <c r="C83" s="157">
        <f>SUM(C84:C91)</f>
        <v>720</v>
      </c>
      <c r="D83" s="157">
        <f>SUM(D84:D91)</f>
        <v>625</v>
      </c>
      <c r="E83" s="348">
        <f t="shared" si="1"/>
        <v>0.868055555555556</v>
      </c>
      <c r="F83" s="138"/>
    </row>
    <row r="84" spans="2:6">
      <c r="B84" s="138" t="s">
        <v>80</v>
      </c>
      <c r="C84" s="157">
        <v>336</v>
      </c>
      <c r="D84" s="157">
        <v>285</v>
      </c>
      <c r="E84" s="348">
        <f t="shared" si="1"/>
        <v>0.848214285714286</v>
      </c>
      <c r="F84" s="138"/>
    </row>
    <row r="85" spans="2:6">
      <c r="B85" s="138" t="s">
        <v>81</v>
      </c>
      <c r="C85" s="157">
        <v>4</v>
      </c>
      <c r="D85" s="157"/>
      <c r="E85" s="348">
        <f t="shared" si="1"/>
        <v>0</v>
      </c>
      <c r="F85" s="138"/>
    </row>
    <row r="86" spans="2:6">
      <c r="B86" s="138" t="s">
        <v>82</v>
      </c>
      <c r="C86" s="157"/>
      <c r="D86" s="157"/>
      <c r="E86" s="348" t="e">
        <f t="shared" si="1"/>
        <v>#DIV/0!</v>
      </c>
      <c r="F86" s="138"/>
    </row>
    <row r="87" spans="2:6">
      <c r="B87" s="138" t="s">
        <v>132</v>
      </c>
      <c r="C87" s="157">
        <v>380</v>
      </c>
      <c r="D87" s="157">
        <v>340</v>
      </c>
      <c r="E87" s="348">
        <f t="shared" si="1"/>
        <v>0.894736842105263</v>
      </c>
      <c r="F87" s="138"/>
    </row>
    <row r="88" spans="2:6">
      <c r="B88" s="138" t="s">
        <v>133</v>
      </c>
      <c r="C88" s="157"/>
      <c r="D88" s="157"/>
      <c r="E88" s="348" t="e">
        <f t="shared" si="1"/>
        <v>#DIV/0!</v>
      </c>
      <c r="F88" s="138"/>
    </row>
    <row r="89" spans="2:6">
      <c r="B89" s="138" t="s">
        <v>121</v>
      </c>
      <c r="C89" s="157"/>
      <c r="D89" s="157"/>
      <c r="E89" s="348" t="e">
        <f t="shared" si="1"/>
        <v>#DIV/0!</v>
      </c>
      <c r="F89" s="138"/>
    </row>
    <row r="90" spans="2:6">
      <c r="B90" s="138" t="s">
        <v>89</v>
      </c>
      <c r="C90" s="157"/>
      <c r="D90" s="157"/>
      <c r="E90" s="348" t="e">
        <f t="shared" si="1"/>
        <v>#DIV/0!</v>
      </c>
      <c r="F90" s="138"/>
    </row>
    <row r="91" spans="2:6">
      <c r="B91" s="138" t="s">
        <v>134</v>
      </c>
      <c r="C91" s="157"/>
      <c r="D91" s="157"/>
      <c r="E91" s="348" t="e">
        <f t="shared" si="1"/>
        <v>#DIV/0!</v>
      </c>
      <c r="F91" s="138"/>
    </row>
    <row r="92" spans="1:6">
      <c r="A92" s="147">
        <v>5</v>
      </c>
      <c r="B92" s="138" t="s">
        <v>135</v>
      </c>
      <c r="C92" s="157">
        <f>SUM(C93:C104)</f>
        <v>0</v>
      </c>
      <c r="D92" s="157">
        <f>SUM(D93:D104)</f>
        <v>0</v>
      </c>
      <c r="E92" s="348" t="e">
        <f t="shared" si="1"/>
        <v>#DIV/0!</v>
      </c>
      <c r="F92" s="138"/>
    </row>
    <row r="93" spans="2:6">
      <c r="B93" s="138" t="s">
        <v>80</v>
      </c>
      <c r="C93" s="157"/>
      <c r="D93" s="157"/>
      <c r="E93" s="348" t="e">
        <f t="shared" si="1"/>
        <v>#DIV/0!</v>
      </c>
      <c r="F93" s="138"/>
    </row>
    <row r="94" spans="2:6">
      <c r="B94" s="138" t="s">
        <v>81</v>
      </c>
      <c r="C94" s="157"/>
      <c r="D94" s="157"/>
      <c r="E94" s="348" t="e">
        <f t="shared" si="1"/>
        <v>#DIV/0!</v>
      </c>
      <c r="F94" s="138"/>
    </row>
    <row r="95" spans="2:6">
      <c r="B95" s="138" t="s">
        <v>82</v>
      </c>
      <c r="C95" s="157"/>
      <c r="D95" s="157"/>
      <c r="E95" s="348" t="e">
        <f t="shared" si="1"/>
        <v>#DIV/0!</v>
      </c>
      <c r="F95" s="138"/>
    </row>
    <row r="96" spans="2:6">
      <c r="B96" s="138" t="s">
        <v>136</v>
      </c>
      <c r="C96" s="157"/>
      <c r="D96" s="157"/>
      <c r="E96" s="348" t="e">
        <f t="shared" si="1"/>
        <v>#DIV/0!</v>
      </c>
      <c r="F96" s="138"/>
    </row>
    <row r="97" spans="2:6">
      <c r="B97" s="138" t="s">
        <v>137</v>
      </c>
      <c r="C97" s="157"/>
      <c r="D97" s="157"/>
      <c r="E97" s="348" t="e">
        <f t="shared" si="1"/>
        <v>#DIV/0!</v>
      </c>
      <c r="F97" s="138"/>
    </row>
    <row r="98" spans="2:6">
      <c r="B98" s="138" t="s">
        <v>121</v>
      </c>
      <c r="C98" s="157"/>
      <c r="D98" s="157"/>
      <c r="E98" s="348" t="e">
        <f t="shared" si="1"/>
        <v>#DIV/0!</v>
      </c>
      <c r="F98" s="138"/>
    </row>
    <row r="99" spans="2:6">
      <c r="B99" s="138" t="s">
        <v>138</v>
      </c>
      <c r="C99" s="157"/>
      <c r="D99" s="157"/>
      <c r="E99" s="348" t="e">
        <f t="shared" si="1"/>
        <v>#DIV/0!</v>
      </c>
      <c r="F99" s="138"/>
    </row>
    <row r="100" spans="2:6">
      <c r="B100" s="138" t="s">
        <v>139</v>
      </c>
      <c r="C100" s="157"/>
      <c r="D100" s="157"/>
      <c r="E100" s="348" t="e">
        <f t="shared" si="1"/>
        <v>#DIV/0!</v>
      </c>
      <c r="F100" s="138"/>
    </row>
    <row r="101" spans="2:6">
      <c r="B101" s="138" t="s">
        <v>140</v>
      </c>
      <c r="C101" s="157"/>
      <c r="D101" s="157"/>
      <c r="E101" s="348" t="e">
        <f t="shared" si="1"/>
        <v>#DIV/0!</v>
      </c>
      <c r="F101" s="138"/>
    </row>
    <row r="102" spans="2:6">
      <c r="B102" s="138" t="s">
        <v>141</v>
      </c>
      <c r="C102" s="157"/>
      <c r="D102" s="157"/>
      <c r="E102" s="348" t="e">
        <f t="shared" si="1"/>
        <v>#DIV/0!</v>
      </c>
      <c r="F102" s="138"/>
    </row>
    <row r="103" spans="2:6">
      <c r="B103" s="138" t="s">
        <v>89</v>
      </c>
      <c r="C103" s="157"/>
      <c r="D103" s="157"/>
      <c r="E103" s="348" t="e">
        <f t="shared" si="1"/>
        <v>#DIV/0!</v>
      </c>
      <c r="F103" s="138"/>
    </row>
    <row r="104" spans="2:6">
      <c r="B104" s="138" t="s">
        <v>142</v>
      </c>
      <c r="C104" s="157"/>
      <c r="D104" s="157"/>
      <c r="E104" s="348" t="e">
        <f t="shared" si="1"/>
        <v>#DIV/0!</v>
      </c>
      <c r="F104" s="138"/>
    </row>
    <row r="105" spans="1:6">
      <c r="A105" s="147">
        <v>5</v>
      </c>
      <c r="B105" s="138" t="s">
        <v>143</v>
      </c>
      <c r="C105" s="157">
        <f>SUM(C106:C114)</f>
        <v>1104</v>
      </c>
      <c r="D105" s="157">
        <f>SUM(D106:D114)</f>
        <v>890</v>
      </c>
      <c r="E105" s="348">
        <f t="shared" si="1"/>
        <v>0.806159420289855</v>
      </c>
      <c r="F105" s="138"/>
    </row>
    <row r="106" spans="2:6">
      <c r="B106" s="138" t="s">
        <v>80</v>
      </c>
      <c r="C106" s="157">
        <v>1092</v>
      </c>
      <c r="D106" s="157">
        <v>880</v>
      </c>
      <c r="E106" s="348">
        <f t="shared" si="1"/>
        <v>0.805860805860806</v>
      </c>
      <c r="F106" s="138"/>
    </row>
    <row r="107" spans="2:6">
      <c r="B107" s="138" t="s">
        <v>81</v>
      </c>
      <c r="C107" s="157"/>
      <c r="D107" s="157"/>
      <c r="E107" s="348" t="e">
        <f t="shared" si="1"/>
        <v>#DIV/0!</v>
      </c>
      <c r="F107" s="138"/>
    </row>
    <row r="108" spans="2:6">
      <c r="B108" s="138" t="s">
        <v>82</v>
      </c>
      <c r="C108" s="157"/>
      <c r="D108" s="157"/>
      <c r="E108" s="348" t="e">
        <f t="shared" si="1"/>
        <v>#DIV/0!</v>
      </c>
      <c r="F108" s="138"/>
    </row>
    <row r="109" spans="2:6">
      <c r="B109" s="138" t="s">
        <v>144</v>
      </c>
      <c r="C109" s="157"/>
      <c r="D109" s="157"/>
      <c r="E109" s="348" t="e">
        <f t="shared" si="1"/>
        <v>#DIV/0!</v>
      </c>
      <c r="F109" s="138"/>
    </row>
    <row r="110" spans="2:6">
      <c r="B110" s="138" t="s">
        <v>145</v>
      </c>
      <c r="C110" s="157"/>
      <c r="D110" s="157"/>
      <c r="E110" s="348" t="e">
        <f t="shared" si="1"/>
        <v>#DIV/0!</v>
      </c>
      <c r="F110" s="138"/>
    </row>
    <row r="111" spans="2:6">
      <c r="B111" s="138" t="s">
        <v>146</v>
      </c>
      <c r="C111" s="157"/>
      <c r="D111" s="157"/>
      <c r="E111" s="348" t="e">
        <f t="shared" si="1"/>
        <v>#DIV/0!</v>
      </c>
      <c r="F111" s="138"/>
    </row>
    <row r="112" spans="2:6">
      <c r="B112" s="138" t="s">
        <v>147</v>
      </c>
      <c r="C112" s="157"/>
      <c r="D112" s="157"/>
      <c r="E112" s="348" t="e">
        <f t="shared" si="1"/>
        <v>#DIV/0!</v>
      </c>
      <c r="F112" s="138"/>
    </row>
    <row r="113" spans="2:6">
      <c r="B113" s="138" t="s">
        <v>89</v>
      </c>
      <c r="C113" s="157"/>
      <c r="D113" s="157"/>
      <c r="E113" s="348" t="e">
        <f t="shared" si="1"/>
        <v>#DIV/0!</v>
      </c>
      <c r="F113" s="138"/>
    </row>
    <row r="114" spans="2:6">
      <c r="B114" s="138" t="s">
        <v>148</v>
      </c>
      <c r="C114" s="157">
        <v>12</v>
      </c>
      <c r="D114" s="157">
        <v>10</v>
      </c>
      <c r="E114" s="348">
        <f t="shared" si="1"/>
        <v>0.833333333333333</v>
      </c>
      <c r="F114" s="138"/>
    </row>
    <row r="115" spans="1:6">
      <c r="A115" s="147">
        <v>5</v>
      </c>
      <c r="B115" s="138" t="s">
        <v>149</v>
      </c>
      <c r="C115" s="157">
        <f>SUM(C116:C123)</f>
        <v>1453</v>
      </c>
      <c r="D115" s="157">
        <f>SUM(D116:D123)</f>
        <v>1210</v>
      </c>
      <c r="E115" s="348">
        <f t="shared" si="1"/>
        <v>0.832759807295251</v>
      </c>
      <c r="F115" s="138"/>
    </row>
    <row r="116" spans="2:6">
      <c r="B116" s="138" t="s">
        <v>80</v>
      </c>
      <c r="C116" s="157">
        <v>1388</v>
      </c>
      <c r="D116" s="157">
        <v>1150</v>
      </c>
      <c r="E116" s="348">
        <f t="shared" si="1"/>
        <v>0.828530259365994</v>
      </c>
      <c r="F116" s="138"/>
    </row>
    <row r="117" spans="2:6">
      <c r="B117" s="138" t="s">
        <v>81</v>
      </c>
      <c r="C117" s="157">
        <v>2</v>
      </c>
      <c r="D117" s="157"/>
      <c r="E117" s="348">
        <f t="shared" si="1"/>
        <v>0</v>
      </c>
      <c r="F117" s="138"/>
    </row>
    <row r="118" spans="2:6">
      <c r="B118" s="138" t="s">
        <v>82</v>
      </c>
      <c r="C118" s="157"/>
      <c r="D118" s="157"/>
      <c r="E118" s="348" t="e">
        <f t="shared" si="1"/>
        <v>#DIV/0!</v>
      </c>
      <c r="F118" s="138"/>
    </row>
    <row r="119" spans="2:6">
      <c r="B119" s="138" t="s">
        <v>150</v>
      </c>
      <c r="C119" s="157"/>
      <c r="D119" s="157"/>
      <c r="E119" s="348" t="e">
        <f t="shared" si="1"/>
        <v>#DIV/0!</v>
      </c>
      <c r="F119" s="138"/>
    </row>
    <row r="120" spans="2:6">
      <c r="B120" s="138" t="s">
        <v>151</v>
      </c>
      <c r="C120" s="157"/>
      <c r="D120" s="157"/>
      <c r="E120" s="348" t="e">
        <f t="shared" si="1"/>
        <v>#DIV/0!</v>
      </c>
      <c r="F120" s="138"/>
    </row>
    <row r="121" spans="2:6">
      <c r="B121" s="138" t="s">
        <v>152</v>
      </c>
      <c r="C121" s="157"/>
      <c r="D121" s="157"/>
      <c r="E121" s="348" t="e">
        <f t="shared" si="1"/>
        <v>#DIV/0!</v>
      </c>
      <c r="F121" s="138"/>
    </row>
    <row r="122" spans="2:6">
      <c r="B122" s="138" t="s">
        <v>89</v>
      </c>
      <c r="C122" s="157"/>
      <c r="D122" s="157"/>
      <c r="E122" s="348" t="e">
        <f t="shared" si="1"/>
        <v>#DIV/0!</v>
      </c>
      <c r="F122" s="138"/>
    </row>
    <row r="123" spans="2:6">
      <c r="B123" s="138" t="s">
        <v>153</v>
      </c>
      <c r="C123" s="157">
        <v>63</v>
      </c>
      <c r="D123" s="157">
        <v>60</v>
      </c>
      <c r="E123" s="348">
        <f t="shared" si="1"/>
        <v>0.952380952380952</v>
      </c>
      <c r="F123" s="138"/>
    </row>
    <row r="124" spans="1:6">
      <c r="A124" s="147">
        <v>5</v>
      </c>
      <c r="B124" s="138" t="s">
        <v>154</v>
      </c>
      <c r="C124" s="157">
        <f>SUM(C125:C134)</f>
        <v>890</v>
      </c>
      <c r="D124" s="157">
        <f>SUM(D125:D134)</f>
        <v>760</v>
      </c>
      <c r="E124" s="348">
        <f t="shared" si="1"/>
        <v>0.853932584269663</v>
      </c>
      <c r="F124" s="138"/>
    </row>
    <row r="125" spans="2:6">
      <c r="B125" s="138" t="s">
        <v>80</v>
      </c>
      <c r="C125" s="157">
        <v>595</v>
      </c>
      <c r="D125" s="157">
        <v>500</v>
      </c>
      <c r="E125" s="348">
        <f t="shared" si="1"/>
        <v>0.840336134453782</v>
      </c>
      <c r="F125" s="138"/>
    </row>
    <row r="126" spans="2:6">
      <c r="B126" s="138" t="s">
        <v>81</v>
      </c>
      <c r="C126" s="157"/>
      <c r="D126" s="157"/>
      <c r="E126" s="348" t="e">
        <f t="shared" si="1"/>
        <v>#DIV/0!</v>
      </c>
      <c r="F126" s="138"/>
    </row>
    <row r="127" spans="2:6">
      <c r="B127" s="138" t="s">
        <v>82</v>
      </c>
      <c r="C127" s="157"/>
      <c r="D127" s="157"/>
      <c r="E127" s="348" t="e">
        <f t="shared" si="1"/>
        <v>#DIV/0!</v>
      </c>
      <c r="F127" s="138"/>
    </row>
    <row r="128" spans="2:6">
      <c r="B128" s="138" t="s">
        <v>155</v>
      </c>
      <c r="C128" s="157"/>
      <c r="D128" s="157"/>
      <c r="E128" s="348" t="e">
        <f t="shared" si="1"/>
        <v>#DIV/0!</v>
      </c>
      <c r="F128" s="138"/>
    </row>
    <row r="129" spans="2:6">
      <c r="B129" s="138" t="s">
        <v>156</v>
      </c>
      <c r="C129" s="157"/>
      <c r="D129" s="157"/>
      <c r="E129" s="348" t="e">
        <f t="shared" si="1"/>
        <v>#DIV/0!</v>
      </c>
      <c r="F129" s="138"/>
    </row>
    <row r="130" spans="2:6">
      <c r="B130" s="138" t="s">
        <v>157</v>
      </c>
      <c r="C130" s="157"/>
      <c r="D130" s="157"/>
      <c r="E130" s="348" t="e">
        <f t="shared" si="1"/>
        <v>#DIV/0!</v>
      </c>
      <c r="F130" s="138"/>
    </row>
    <row r="131" spans="2:6">
      <c r="B131" s="138" t="s">
        <v>158</v>
      </c>
      <c r="C131" s="157"/>
      <c r="D131" s="157"/>
      <c r="E131" s="348" t="e">
        <f t="shared" si="1"/>
        <v>#DIV/0!</v>
      </c>
      <c r="F131" s="138"/>
    </row>
    <row r="132" spans="2:6">
      <c r="B132" s="138" t="s">
        <v>159</v>
      </c>
      <c r="C132" s="157">
        <v>92</v>
      </c>
      <c r="D132" s="157">
        <v>80</v>
      </c>
      <c r="E132" s="348">
        <f t="shared" si="1"/>
        <v>0.869565217391304</v>
      </c>
      <c r="F132" s="138"/>
    </row>
    <row r="133" spans="2:6">
      <c r="B133" s="138" t="s">
        <v>89</v>
      </c>
      <c r="C133" s="157"/>
      <c r="D133" s="157"/>
      <c r="E133" s="348" t="e">
        <f t="shared" si="1"/>
        <v>#DIV/0!</v>
      </c>
      <c r="F133" s="138"/>
    </row>
    <row r="134" spans="2:6">
      <c r="B134" s="138" t="s">
        <v>160</v>
      </c>
      <c r="C134" s="157">
        <v>203</v>
      </c>
      <c r="D134" s="157">
        <v>180</v>
      </c>
      <c r="E134" s="348">
        <f t="shared" ref="E134:E197" si="2">D134/C134</f>
        <v>0.886699507389163</v>
      </c>
      <c r="F134" s="138"/>
    </row>
    <row r="135" spans="1:6">
      <c r="A135" s="147">
        <v>5</v>
      </c>
      <c r="B135" s="138" t="s">
        <v>161</v>
      </c>
      <c r="C135" s="157">
        <f>SUM(C136:C148)</f>
        <v>0</v>
      </c>
      <c r="D135" s="157">
        <f>SUM(D136:D148)</f>
        <v>0</v>
      </c>
      <c r="E135" s="348" t="e">
        <f t="shared" si="2"/>
        <v>#DIV/0!</v>
      </c>
      <c r="F135" s="138"/>
    </row>
    <row r="136" spans="2:6">
      <c r="B136" s="138" t="s">
        <v>80</v>
      </c>
      <c r="C136" s="157"/>
      <c r="D136" s="157"/>
      <c r="E136" s="348" t="e">
        <f t="shared" si="2"/>
        <v>#DIV/0!</v>
      </c>
      <c r="F136" s="138"/>
    </row>
    <row r="137" spans="2:6">
      <c r="B137" s="138" t="s">
        <v>81</v>
      </c>
      <c r="C137" s="157"/>
      <c r="D137" s="157"/>
      <c r="E137" s="348" t="e">
        <f t="shared" si="2"/>
        <v>#DIV/0!</v>
      </c>
      <c r="F137" s="138"/>
    </row>
    <row r="138" spans="2:6">
      <c r="B138" s="138" t="s">
        <v>82</v>
      </c>
      <c r="C138" s="157"/>
      <c r="D138" s="157"/>
      <c r="E138" s="348" t="e">
        <f t="shared" si="2"/>
        <v>#DIV/0!</v>
      </c>
      <c r="F138" s="138"/>
    </row>
    <row r="139" spans="2:6">
      <c r="B139" s="138" t="s">
        <v>162</v>
      </c>
      <c r="C139" s="157"/>
      <c r="D139" s="157"/>
      <c r="E139" s="348" t="e">
        <f t="shared" si="2"/>
        <v>#DIV/0!</v>
      </c>
      <c r="F139" s="138"/>
    </row>
    <row r="140" spans="2:6">
      <c r="B140" s="138" t="s">
        <v>163</v>
      </c>
      <c r="C140" s="157"/>
      <c r="D140" s="157"/>
      <c r="E140" s="348" t="e">
        <f t="shared" si="2"/>
        <v>#DIV/0!</v>
      </c>
      <c r="F140" s="138"/>
    </row>
    <row r="141" spans="2:6">
      <c r="B141" s="138" t="s">
        <v>164</v>
      </c>
      <c r="C141" s="157"/>
      <c r="D141" s="157"/>
      <c r="E141" s="348" t="e">
        <f t="shared" si="2"/>
        <v>#DIV/0!</v>
      </c>
      <c r="F141" s="138"/>
    </row>
    <row r="142" spans="2:6">
      <c r="B142" s="138" t="s">
        <v>165</v>
      </c>
      <c r="C142" s="157"/>
      <c r="D142" s="157"/>
      <c r="E142" s="348" t="e">
        <f t="shared" si="2"/>
        <v>#DIV/0!</v>
      </c>
      <c r="F142" s="138"/>
    </row>
    <row r="143" spans="2:6">
      <c r="B143" s="138" t="s">
        <v>166</v>
      </c>
      <c r="C143" s="157"/>
      <c r="D143" s="157"/>
      <c r="E143" s="348" t="e">
        <f t="shared" si="2"/>
        <v>#DIV/0!</v>
      </c>
      <c r="F143" s="138"/>
    </row>
    <row r="144" spans="2:6">
      <c r="B144" s="138" t="s">
        <v>167</v>
      </c>
      <c r="C144" s="157"/>
      <c r="D144" s="157"/>
      <c r="E144" s="348" t="e">
        <f t="shared" si="2"/>
        <v>#DIV/0!</v>
      </c>
      <c r="F144" s="138"/>
    </row>
    <row r="145" spans="2:6">
      <c r="B145" s="138" t="s">
        <v>168</v>
      </c>
      <c r="C145" s="157"/>
      <c r="D145" s="157"/>
      <c r="E145" s="348" t="e">
        <f t="shared" si="2"/>
        <v>#DIV/0!</v>
      </c>
      <c r="F145" s="138"/>
    </row>
    <row r="146" spans="2:6">
      <c r="B146" s="138" t="s">
        <v>169</v>
      </c>
      <c r="C146" s="157"/>
      <c r="D146" s="157"/>
      <c r="E146" s="348" t="e">
        <f t="shared" si="2"/>
        <v>#DIV/0!</v>
      </c>
      <c r="F146" s="138"/>
    </row>
    <row r="147" spans="2:6">
      <c r="B147" s="138" t="s">
        <v>89</v>
      </c>
      <c r="C147" s="157"/>
      <c r="D147" s="157"/>
      <c r="E147" s="348" t="e">
        <f t="shared" si="2"/>
        <v>#DIV/0!</v>
      </c>
      <c r="F147" s="138"/>
    </row>
    <row r="148" spans="2:6">
      <c r="B148" s="138" t="s">
        <v>170</v>
      </c>
      <c r="C148" s="157"/>
      <c r="D148" s="157"/>
      <c r="E148" s="348" t="e">
        <f t="shared" si="2"/>
        <v>#DIV/0!</v>
      </c>
      <c r="F148" s="138"/>
    </row>
    <row r="149" spans="1:6">
      <c r="A149" s="147">
        <v>5</v>
      </c>
      <c r="B149" s="138" t="s">
        <v>171</v>
      </c>
      <c r="C149" s="157">
        <f>SUM(C150:C155)</f>
        <v>0</v>
      </c>
      <c r="D149" s="157">
        <f>SUM(D150:D155)</f>
        <v>0</v>
      </c>
      <c r="E149" s="348" t="e">
        <f t="shared" si="2"/>
        <v>#DIV/0!</v>
      </c>
      <c r="F149" s="138"/>
    </row>
    <row r="150" spans="2:6">
      <c r="B150" s="138" t="s">
        <v>80</v>
      </c>
      <c r="C150" s="157"/>
      <c r="D150" s="157"/>
      <c r="E150" s="348" t="e">
        <f t="shared" si="2"/>
        <v>#DIV/0!</v>
      </c>
      <c r="F150" s="138"/>
    </row>
    <row r="151" spans="2:6">
      <c r="B151" s="138" t="s">
        <v>81</v>
      </c>
      <c r="C151" s="157"/>
      <c r="D151" s="157"/>
      <c r="E151" s="348" t="e">
        <f t="shared" si="2"/>
        <v>#DIV/0!</v>
      </c>
      <c r="F151" s="138"/>
    </row>
    <row r="152" spans="2:6">
      <c r="B152" s="138" t="s">
        <v>82</v>
      </c>
      <c r="C152" s="157"/>
      <c r="D152" s="157"/>
      <c r="E152" s="348" t="e">
        <f t="shared" si="2"/>
        <v>#DIV/0!</v>
      </c>
      <c r="F152" s="138"/>
    </row>
    <row r="153" spans="2:6">
      <c r="B153" s="138" t="s">
        <v>172</v>
      </c>
      <c r="C153" s="157"/>
      <c r="D153" s="157"/>
      <c r="E153" s="348" t="e">
        <f t="shared" si="2"/>
        <v>#DIV/0!</v>
      </c>
      <c r="F153" s="138"/>
    </row>
    <row r="154" spans="2:6">
      <c r="B154" s="138" t="s">
        <v>89</v>
      </c>
      <c r="C154" s="157"/>
      <c r="D154" s="157"/>
      <c r="E154" s="348" t="e">
        <f t="shared" si="2"/>
        <v>#DIV/0!</v>
      </c>
      <c r="F154" s="138"/>
    </row>
    <row r="155" spans="2:6">
      <c r="B155" s="138" t="s">
        <v>173</v>
      </c>
      <c r="C155" s="157"/>
      <c r="D155" s="157"/>
      <c r="E155" s="348" t="e">
        <f t="shared" si="2"/>
        <v>#DIV/0!</v>
      </c>
      <c r="F155" s="138"/>
    </row>
    <row r="156" spans="1:6">
      <c r="A156" s="147">
        <v>5</v>
      </c>
      <c r="B156" s="138" t="s">
        <v>174</v>
      </c>
      <c r="C156" s="157">
        <f>SUM(C157:C163)</f>
        <v>0</v>
      </c>
      <c r="D156" s="157">
        <f>SUM(D157:D163)</f>
        <v>0</v>
      </c>
      <c r="E156" s="348" t="e">
        <f t="shared" si="2"/>
        <v>#DIV/0!</v>
      </c>
      <c r="F156" s="138"/>
    </row>
    <row r="157" spans="2:6">
      <c r="B157" s="138" t="s">
        <v>80</v>
      </c>
      <c r="C157" s="157"/>
      <c r="D157" s="157"/>
      <c r="E157" s="348" t="e">
        <f t="shared" si="2"/>
        <v>#DIV/0!</v>
      </c>
      <c r="F157" s="138"/>
    </row>
    <row r="158" spans="2:6">
      <c r="B158" s="138" t="s">
        <v>81</v>
      </c>
      <c r="C158" s="157"/>
      <c r="D158" s="157"/>
      <c r="E158" s="348" t="e">
        <f t="shared" si="2"/>
        <v>#DIV/0!</v>
      </c>
      <c r="F158" s="138"/>
    </row>
    <row r="159" spans="2:6">
      <c r="B159" s="138" t="s">
        <v>82</v>
      </c>
      <c r="C159" s="157"/>
      <c r="D159" s="157"/>
      <c r="E159" s="348" t="e">
        <f t="shared" si="2"/>
        <v>#DIV/0!</v>
      </c>
      <c r="F159" s="138"/>
    </row>
    <row r="160" spans="2:6">
      <c r="B160" s="138" t="s">
        <v>175</v>
      </c>
      <c r="C160" s="157"/>
      <c r="D160" s="157"/>
      <c r="E160" s="348" t="e">
        <f t="shared" si="2"/>
        <v>#DIV/0!</v>
      </c>
      <c r="F160" s="138"/>
    </row>
    <row r="161" spans="2:6">
      <c r="B161" s="138" t="s">
        <v>176</v>
      </c>
      <c r="C161" s="157"/>
      <c r="D161" s="157"/>
      <c r="E161" s="348" t="e">
        <f t="shared" si="2"/>
        <v>#DIV/0!</v>
      </c>
      <c r="F161" s="138"/>
    </row>
    <row r="162" spans="2:6">
      <c r="B162" s="138" t="s">
        <v>89</v>
      </c>
      <c r="C162" s="157"/>
      <c r="D162" s="157"/>
      <c r="E162" s="348" t="e">
        <f t="shared" si="2"/>
        <v>#DIV/0!</v>
      </c>
      <c r="F162" s="138"/>
    </row>
    <row r="163" spans="2:6">
      <c r="B163" s="138" t="s">
        <v>177</v>
      </c>
      <c r="C163" s="157"/>
      <c r="D163" s="157"/>
      <c r="E163" s="348" t="e">
        <f t="shared" si="2"/>
        <v>#DIV/0!</v>
      </c>
      <c r="F163" s="138"/>
    </row>
    <row r="164" spans="1:6">
      <c r="A164" s="147">
        <v>5</v>
      </c>
      <c r="B164" s="138" t="s">
        <v>178</v>
      </c>
      <c r="C164" s="157">
        <f>SUM(C165:C169)</f>
        <v>230</v>
      </c>
      <c r="D164" s="157">
        <f>SUM(D165:D169)</f>
        <v>196</v>
      </c>
      <c r="E164" s="348">
        <f t="shared" si="2"/>
        <v>0.852173913043478</v>
      </c>
      <c r="F164" s="138"/>
    </row>
    <row r="165" spans="2:6">
      <c r="B165" s="138" t="s">
        <v>80</v>
      </c>
      <c r="C165" s="157">
        <v>186</v>
      </c>
      <c r="D165" s="157">
        <v>158</v>
      </c>
      <c r="E165" s="348">
        <f t="shared" si="2"/>
        <v>0.849462365591398</v>
      </c>
      <c r="F165" s="138"/>
    </row>
    <row r="166" spans="2:6">
      <c r="B166" s="138" t="s">
        <v>81</v>
      </c>
      <c r="C166" s="157"/>
      <c r="D166" s="157"/>
      <c r="E166" s="348" t="e">
        <f t="shared" si="2"/>
        <v>#DIV/0!</v>
      </c>
      <c r="F166" s="138"/>
    </row>
    <row r="167" spans="2:6">
      <c r="B167" s="138" t="s">
        <v>82</v>
      </c>
      <c r="C167" s="157"/>
      <c r="D167" s="157"/>
      <c r="E167" s="348" t="e">
        <f t="shared" si="2"/>
        <v>#DIV/0!</v>
      </c>
      <c r="F167" s="138"/>
    </row>
    <row r="168" spans="2:6">
      <c r="B168" s="138" t="s">
        <v>179</v>
      </c>
      <c r="C168" s="157">
        <v>44</v>
      </c>
      <c r="D168" s="157">
        <v>38</v>
      </c>
      <c r="E168" s="348">
        <f t="shared" si="2"/>
        <v>0.863636363636364</v>
      </c>
      <c r="F168" s="138"/>
    </row>
    <row r="169" spans="2:6">
      <c r="B169" s="138" t="s">
        <v>180</v>
      </c>
      <c r="C169" s="157"/>
      <c r="D169" s="157"/>
      <c r="E169" s="348" t="e">
        <f t="shared" si="2"/>
        <v>#DIV/0!</v>
      </c>
      <c r="F169" s="138"/>
    </row>
    <row r="170" spans="1:6">
      <c r="A170" s="147">
        <v>5</v>
      </c>
      <c r="B170" s="138" t="s">
        <v>181</v>
      </c>
      <c r="C170" s="157">
        <f>SUM(C171:C176)</f>
        <v>119</v>
      </c>
      <c r="D170" s="157">
        <f>SUM(D171:D176)</f>
        <v>102</v>
      </c>
      <c r="E170" s="348">
        <f t="shared" si="2"/>
        <v>0.857142857142857</v>
      </c>
      <c r="F170" s="138"/>
    </row>
    <row r="171" spans="2:6">
      <c r="B171" s="138" t="s">
        <v>80</v>
      </c>
      <c r="C171" s="157">
        <v>119</v>
      </c>
      <c r="D171" s="157">
        <v>102</v>
      </c>
      <c r="E171" s="348">
        <f t="shared" si="2"/>
        <v>0.857142857142857</v>
      </c>
      <c r="F171" s="138"/>
    </row>
    <row r="172" spans="2:6">
      <c r="B172" s="138" t="s">
        <v>81</v>
      </c>
      <c r="C172" s="157"/>
      <c r="D172" s="157"/>
      <c r="E172" s="348" t="e">
        <f t="shared" si="2"/>
        <v>#DIV/0!</v>
      </c>
      <c r="F172" s="138"/>
    </row>
    <row r="173" spans="2:6">
      <c r="B173" s="138" t="s">
        <v>82</v>
      </c>
      <c r="C173" s="157"/>
      <c r="D173" s="157"/>
      <c r="E173" s="348" t="e">
        <f t="shared" si="2"/>
        <v>#DIV/0!</v>
      </c>
      <c r="F173" s="138"/>
    </row>
    <row r="174" spans="2:6">
      <c r="B174" s="138" t="s">
        <v>94</v>
      </c>
      <c r="C174" s="157"/>
      <c r="D174" s="157"/>
      <c r="E174" s="348" t="e">
        <f t="shared" si="2"/>
        <v>#DIV/0!</v>
      </c>
      <c r="F174" s="138"/>
    </row>
    <row r="175" spans="2:6">
      <c r="B175" s="138" t="s">
        <v>89</v>
      </c>
      <c r="C175" s="157"/>
      <c r="D175" s="157"/>
      <c r="E175" s="348" t="e">
        <f t="shared" si="2"/>
        <v>#DIV/0!</v>
      </c>
      <c r="F175" s="138"/>
    </row>
    <row r="176" spans="2:6">
      <c r="B176" s="138" t="s">
        <v>182</v>
      </c>
      <c r="C176" s="157"/>
      <c r="D176" s="157"/>
      <c r="E176" s="348" t="e">
        <f t="shared" si="2"/>
        <v>#DIV/0!</v>
      </c>
      <c r="F176" s="138"/>
    </row>
    <row r="177" spans="1:6">
      <c r="A177" s="147">
        <v>5</v>
      </c>
      <c r="B177" s="138" t="s">
        <v>183</v>
      </c>
      <c r="C177" s="157">
        <f>SUM(C178:C183)</f>
        <v>470</v>
      </c>
      <c r="D177" s="157">
        <f>SUM(D178:D183)</f>
        <v>425</v>
      </c>
      <c r="E177" s="348">
        <f t="shared" si="2"/>
        <v>0.904255319148936</v>
      </c>
      <c r="F177" s="138"/>
    </row>
    <row r="178" spans="2:6">
      <c r="B178" s="138" t="s">
        <v>80</v>
      </c>
      <c r="C178" s="157">
        <v>189</v>
      </c>
      <c r="D178" s="157">
        <v>160</v>
      </c>
      <c r="E178" s="348">
        <f t="shared" si="2"/>
        <v>0.846560846560847</v>
      </c>
      <c r="F178" s="138"/>
    </row>
    <row r="179" spans="2:6">
      <c r="B179" s="138" t="s">
        <v>81</v>
      </c>
      <c r="C179" s="157">
        <v>117</v>
      </c>
      <c r="D179" s="157">
        <v>115</v>
      </c>
      <c r="E179" s="348">
        <f t="shared" si="2"/>
        <v>0.982905982905983</v>
      </c>
      <c r="F179" s="138"/>
    </row>
    <row r="180" spans="2:6">
      <c r="B180" s="138" t="s">
        <v>82</v>
      </c>
      <c r="C180" s="157"/>
      <c r="D180" s="157"/>
      <c r="E180" s="348" t="e">
        <f t="shared" si="2"/>
        <v>#DIV/0!</v>
      </c>
      <c r="F180" s="138"/>
    </row>
    <row r="181" spans="2:6">
      <c r="B181" s="138" t="s">
        <v>184</v>
      </c>
      <c r="C181" s="157">
        <v>164</v>
      </c>
      <c r="D181" s="157">
        <v>150</v>
      </c>
      <c r="E181" s="348">
        <f t="shared" si="2"/>
        <v>0.914634146341463</v>
      </c>
      <c r="F181" s="138"/>
    </row>
    <row r="182" spans="2:6">
      <c r="B182" s="138" t="s">
        <v>89</v>
      </c>
      <c r="C182" s="157"/>
      <c r="D182" s="157"/>
      <c r="E182" s="348" t="e">
        <f t="shared" si="2"/>
        <v>#DIV/0!</v>
      </c>
      <c r="F182" s="138"/>
    </row>
    <row r="183" spans="2:6">
      <c r="B183" s="138" t="s">
        <v>185</v>
      </c>
      <c r="C183" s="157"/>
      <c r="D183" s="157"/>
      <c r="E183" s="348" t="e">
        <f t="shared" si="2"/>
        <v>#DIV/0!</v>
      </c>
      <c r="F183" s="138"/>
    </row>
    <row r="184" spans="1:6">
      <c r="A184" s="147">
        <v>5</v>
      </c>
      <c r="B184" s="138" t="s">
        <v>186</v>
      </c>
      <c r="C184" s="157">
        <f>SUM(C185:C190)</f>
        <v>1798</v>
      </c>
      <c r="D184" s="157">
        <f>SUM(D185:D190)</f>
        <v>1550</v>
      </c>
      <c r="E184" s="348">
        <f t="shared" si="2"/>
        <v>0.862068965517241</v>
      </c>
      <c r="F184" s="138"/>
    </row>
    <row r="185" spans="2:6">
      <c r="B185" s="138" t="s">
        <v>80</v>
      </c>
      <c r="C185" s="157">
        <v>1400</v>
      </c>
      <c r="D185" s="157">
        <v>1180</v>
      </c>
      <c r="E185" s="348">
        <f t="shared" si="2"/>
        <v>0.842857142857143</v>
      </c>
      <c r="F185" s="138"/>
    </row>
    <row r="186" spans="2:6">
      <c r="B186" s="138" t="s">
        <v>81</v>
      </c>
      <c r="C186" s="157">
        <v>301</v>
      </c>
      <c r="D186" s="157">
        <v>280</v>
      </c>
      <c r="E186" s="348">
        <f t="shared" si="2"/>
        <v>0.930232558139535</v>
      </c>
      <c r="F186" s="138"/>
    </row>
    <row r="187" spans="2:6">
      <c r="B187" s="138" t="s">
        <v>82</v>
      </c>
      <c r="C187" s="157"/>
      <c r="D187" s="157"/>
      <c r="E187" s="348" t="e">
        <f t="shared" si="2"/>
        <v>#DIV/0!</v>
      </c>
      <c r="F187" s="138"/>
    </row>
    <row r="188" spans="2:6">
      <c r="B188" s="138" t="s">
        <v>187</v>
      </c>
      <c r="C188" s="157">
        <v>62</v>
      </c>
      <c r="D188" s="157">
        <v>60</v>
      </c>
      <c r="E188" s="348">
        <f t="shared" si="2"/>
        <v>0.967741935483871</v>
      </c>
      <c r="F188" s="138"/>
    </row>
    <row r="189" spans="2:6">
      <c r="B189" s="138" t="s">
        <v>89</v>
      </c>
      <c r="C189" s="157"/>
      <c r="D189" s="157"/>
      <c r="E189" s="348" t="e">
        <f t="shared" si="2"/>
        <v>#DIV/0!</v>
      </c>
      <c r="F189" s="138"/>
    </row>
    <row r="190" spans="2:6">
      <c r="B190" s="138" t="s">
        <v>188</v>
      </c>
      <c r="C190" s="157">
        <v>35</v>
      </c>
      <c r="D190" s="157">
        <v>30</v>
      </c>
      <c r="E190" s="348">
        <f t="shared" si="2"/>
        <v>0.857142857142857</v>
      </c>
      <c r="F190" s="138"/>
    </row>
    <row r="191" spans="1:6">
      <c r="A191" s="147">
        <v>5</v>
      </c>
      <c r="B191" s="138" t="s">
        <v>189</v>
      </c>
      <c r="C191" s="157">
        <f>SUM(C192:C197)</f>
        <v>1148</v>
      </c>
      <c r="D191" s="157">
        <f>SUM(D192:D197)</f>
        <v>1028</v>
      </c>
      <c r="E191" s="348">
        <f t="shared" si="2"/>
        <v>0.895470383275261</v>
      </c>
      <c r="F191" s="138"/>
    </row>
    <row r="192" spans="2:6">
      <c r="B192" s="138" t="s">
        <v>80</v>
      </c>
      <c r="C192" s="157">
        <v>743</v>
      </c>
      <c r="D192" s="157">
        <v>650</v>
      </c>
      <c r="E192" s="348">
        <f t="shared" si="2"/>
        <v>0.874831763122476</v>
      </c>
      <c r="F192" s="138"/>
    </row>
    <row r="193" spans="2:6">
      <c r="B193" s="138" t="s">
        <v>81</v>
      </c>
      <c r="C193" s="157">
        <v>198</v>
      </c>
      <c r="D193" s="157">
        <v>180</v>
      </c>
      <c r="E193" s="348">
        <f t="shared" si="2"/>
        <v>0.909090909090909</v>
      </c>
      <c r="F193" s="138"/>
    </row>
    <row r="194" spans="2:6">
      <c r="B194" s="138" t="s">
        <v>82</v>
      </c>
      <c r="C194" s="157"/>
      <c r="D194" s="157"/>
      <c r="E194" s="348" t="e">
        <f t="shared" si="2"/>
        <v>#DIV/0!</v>
      </c>
      <c r="F194" s="138"/>
    </row>
    <row r="195" spans="2:6">
      <c r="B195" s="138" t="s">
        <v>190</v>
      </c>
      <c r="C195" s="157">
        <v>8</v>
      </c>
      <c r="D195" s="157">
        <v>8</v>
      </c>
      <c r="E195" s="348">
        <f t="shared" si="2"/>
        <v>1</v>
      </c>
      <c r="F195" s="138"/>
    </row>
    <row r="196" spans="2:6">
      <c r="B196" s="138" t="s">
        <v>89</v>
      </c>
      <c r="C196" s="157"/>
      <c r="D196" s="157"/>
      <c r="E196" s="348" t="e">
        <f t="shared" si="2"/>
        <v>#DIV/0!</v>
      </c>
      <c r="F196" s="138"/>
    </row>
    <row r="197" spans="2:6">
      <c r="B197" s="138" t="s">
        <v>191</v>
      </c>
      <c r="C197" s="157">
        <v>199</v>
      </c>
      <c r="D197" s="157">
        <v>190</v>
      </c>
      <c r="E197" s="348">
        <f t="shared" si="2"/>
        <v>0.954773869346734</v>
      </c>
      <c r="F197" s="138"/>
    </row>
    <row r="198" spans="1:6">
      <c r="A198" s="147">
        <v>5</v>
      </c>
      <c r="B198" s="138" t="s">
        <v>192</v>
      </c>
      <c r="C198" s="157">
        <f>SUM(C199:C203)</f>
        <v>507</v>
      </c>
      <c r="D198" s="157">
        <f>SUM(D199:D203)</f>
        <v>425</v>
      </c>
      <c r="E198" s="348">
        <f t="shared" ref="E198:E261" si="3">D198/C198</f>
        <v>0.838264299802761</v>
      </c>
      <c r="F198" s="138"/>
    </row>
    <row r="199" spans="2:6">
      <c r="B199" s="138" t="s">
        <v>80</v>
      </c>
      <c r="C199" s="157">
        <v>263</v>
      </c>
      <c r="D199" s="157">
        <v>225</v>
      </c>
      <c r="E199" s="348">
        <f t="shared" si="3"/>
        <v>0.855513307984791</v>
      </c>
      <c r="F199" s="138"/>
    </row>
    <row r="200" spans="2:6">
      <c r="B200" s="138" t="s">
        <v>81</v>
      </c>
      <c r="C200" s="157">
        <v>209</v>
      </c>
      <c r="D200" s="157">
        <v>170</v>
      </c>
      <c r="E200" s="348">
        <f t="shared" si="3"/>
        <v>0.813397129186603</v>
      </c>
      <c r="F200" s="138"/>
    </row>
    <row r="201" spans="2:6">
      <c r="B201" s="138" t="s">
        <v>82</v>
      </c>
      <c r="C201" s="157"/>
      <c r="D201" s="157"/>
      <c r="E201" s="348" t="e">
        <f t="shared" si="3"/>
        <v>#DIV/0!</v>
      </c>
      <c r="F201" s="138"/>
    </row>
    <row r="202" spans="2:6">
      <c r="B202" s="138" t="s">
        <v>89</v>
      </c>
      <c r="C202" s="157"/>
      <c r="D202" s="157"/>
      <c r="E202" s="348" t="e">
        <f t="shared" si="3"/>
        <v>#DIV/0!</v>
      </c>
      <c r="F202" s="138"/>
    </row>
    <row r="203" spans="2:6">
      <c r="B203" s="138" t="s">
        <v>193</v>
      </c>
      <c r="C203" s="157">
        <v>35</v>
      </c>
      <c r="D203" s="157">
        <v>30</v>
      </c>
      <c r="E203" s="348">
        <f t="shared" si="3"/>
        <v>0.857142857142857</v>
      </c>
      <c r="F203" s="138"/>
    </row>
    <row r="204" spans="1:6">
      <c r="A204" s="147">
        <v>5</v>
      </c>
      <c r="B204" s="138" t="s">
        <v>194</v>
      </c>
      <c r="C204" s="157">
        <f>SUM(C205:C211)</f>
        <v>203</v>
      </c>
      <c r="D204" s="157">
        <f>SUM(D205:D211)</f>
        <v>180</v>
      </c>
      <c r="E204" s="348">
        <f t="shared" si="3"/>
        <v>0.886699507389163</v>
      </c>
      <c r="F204" s="138"/>
    </row>
    <row r="205" spans="2:6">
      <c r="B205" s="138" t="s">
        <v>80</v>
      </c>
      <c r="C205" s="157">
        <v>170</v>
      </c>
      <c r="D205" s="157">
        <v>150</v>
      </c>
      <c r="E205" s="348">
        <f t="shared" si="3"/>
        <v>0.882352941176471</v>
      </c>
      <c r="F205" s="138"/>
    </row>
    <row r="206" spans="2:6">
      <c r="B206" s="138" t="s">
        <v>81</v>
      </c>
      <c r="C206" s="157">
        <v>33</v>
      </c>
      <c r="D206" s="157">
        <v>30</v>
      </c>
      <c r="E206" s="348">
        <f t="shared" si="3"/>
        <v>0.909090909090909</v>
      </c>
      <c r="F206" s="138"/>
    </row>
    <row r="207" spans="2:6">
      <c r="B207" s="138" t="s">
        <v>82</v>
      </c>
      <c r="C207" s="157"/>
      <c r="D207" s="157"/>
      <c r="E207" s="348" t="e">
        <f t="shared" si="3"/>
        <v>#DIV/0!</v>
      </c>
      <c r="F207" s="138"/>
    </row>
    <row r="208" spans="2:6">
      <c r="B208" s="138" t="s">
        <v>195</v>
      </c>
      <c r="C208" s="157"/>
      <c r="D208" s="157"/>
      <c r="E208" s="348" t="e">
        <f t="shared" si="3"/>
        <v>#DIV/0!</v>
      </c>
      <c r="F208" s="138"/>
    </row>
    <row r="209" spans="2:6">
      <c r="B209" s="138" t="s">
        <v>196</v>
      </c>
      <c r="C209" s="157"/>
      <c r="D209" s="157"/>
      <c r="E209" s="348" t="e">
        <f t="shared" si="3"/>
        <v>#DIV/0!</v>
      </c>
      <c r="F209" s="138"/>
    </row>
    <row r="210" spans="2:6">
      <c r="B210" s="138" t="s">
        <v>89</v>
      </c>
      <c r="C210" s="157"/>
      <c r="D210" s="157"/>
      <c r="E210" s="348" t="e">
        <f t="shared" si="3"/>
        <v>#DIV/0!</v>
      </c>
      <c r="F210" s="158"/>
    </row>
    <row r="211" spans="2:6">
      <c r="B211" s="138" t="s">
        <v>197</v>
      </c>
      <c r="C211" s="157"/>
      <c r="D211" s="157"/>
      <c r="E211" s="348" t="e">
        <f t="shared" si="3"/>
        <v>#DIV/0!</v>
      </c>
      <c r="F211" s="158"/>
    </row>
    <row r="212" spans="1:6">
      <c r="A212" s="147">
        <v>5</v>
      </c>
      <c r="B212" s="138" t="s">
        <v>198</v>
      </c>
      <c r="C212" s="157">
        <f>SUM(C213:C217)</f>
        <v>0</v>
      </c>
      <c r="D212" s="157">
        <f>SUM(D213:D217)</f>
        <v>0</v>
      </c>
      <c r="E212" s="348" t="e">
        <f t="shared" si="3"/>
        <v>#DIV/0!</v>
      </c>
      <c r="F212" s="158"/>
    </row>
    <row r="213" spans="2:6">
      <c r="B213" s="138" t="s">
        <v>80</v>
      </c>
      <c r="C213" s="157"/>
      <c r="D213" s="157"/>
      <c r="E213" s="348" t="e">
        <f t="shared" si="3"/>
        <v>#DIV/0!</v>
      </c>
      <c r="F213" s="138"/>
    </row>
    <row r="214" spans="2:6">
      <c r="B214" s="138" t="s">
        <v>81</v>
      </c>
      <c r="C214" s="157"/>
      <c r="D214" s="157"/>
      <c r="E214" s="348" t="e">
        <f t="shared" si="3"/>
        <v>#DIV/0!</v>
      </c>
      <c r="F214" s="138"/>
    </row>
    <row r="215" spans="2:6">
      <c r="B215" s="138" t="s">
        <v>82</v>
      </c>
      <c r="C215" s="157"/>
      <c r="D215" s="157"/>
      <c r="E215" s="348" t="e">
        <f t="shared" si="3"/>
        <v>#DIV/0!</v>
      </c>
      <c r="F215" s="138"/>
    </row>
    <row r="216" spans="2:6">
      <c r="B216" s="138" t="s">
        <v>89</v>
      </c>
      <c r="C216" s="157"/>
      <c r="D216" s="157"/>
      <c r="E216" s="348" t="e">
        <f t="shared" si="3"/>
        <v>#DIV/0!</v>
      </c>
      <c r="F216" s="138"/>
    </row>
    <row r="217" spans="2:6">
      <c r="B217" s="138" t="s">
        <v>199</v>
      </c>
      <c r="C217" s="157"/>
      <c r="D217" s="157"/>
      <c r="E217" s="348" t="e">
        <f t="shared" si="3"/>
        <v>#DIV/0!</v>
      </c>
      <c r="F217" s="138"/>
    </row>
    <row r="218" spans="1:6">
      <c r="A218" s="147">
        <v>5</v>
      </c>
      <c r="B218" s="138" t="s">
        <v>200</v>
      </c>
      <c r="C218" s="157">
        <f>SUM(C219:C223)</f>
        <v>457</v>
      </c>
      <c r="D218" s="157">
        <f>SUM(D219:D223)</f>
        <v>421</v>
      </c>
      <c r="E218" s="348">
        <f t="shared" si="3"/>
        <v>0.921225382932166</v>
      </c>
      <c r="F218" s="138"/>
    </row>
    <row r="219" spans="2:6">
      <c r="B219" s="138" t="s">
        <v>80</v>
      </c>
      <c r="C219" s="157">
        <v>456</v>
      </c>
      <c r="D219" s="157">
        <v>420</v>
      </c>
      <c r="E219" s="348">
        <f t="shared" si="3"/>
        <v>0.921052631578947</v>
      </c>
      <c r="F219" s="138"/>
    </row>
    <row r="220" spans="2:6">
      <c r="B220" s="138" t="s">
        <v>81</v>
      </c>
      <c r="C220" s="157">
        <v>1</v>
      </c>
      <c r="D220" s="157">
        <v>1</v>
      </c>
      <c r="E220" s="348">
        <f t="shared" si="3"/>
        <v>1</v>
      </c>
      <c r="F220" s="138"/>
    </row>
    <row r="221" spans="2:6">
      <c r="B221" s="138" t="s">
        <v>82</v>
      </c>
      <c r="C221" s="157"/>
      <c r="D221" s="157"/>
      <c r="E221" s="348" t="e">
        <f t="shared" si="3"/>
        <v>#DIV/0!</v>
      </c>
      <c r="F221" s="138"/>
    </row>
    <row r="222" spans="2:6">
      <c r="B222" s="138" t="s">
        <v>89</v>
      </c>
      <c r="C222" s="157"/>
      <c r="D222" s="157"/>
      <c r="E222" s="348" t="e">
        <f t="shared" si="3"/>
        <v>#DIV/0!</v>
      </c>
      <c r="F222" s="138"/>
    </row>
    <row r="223" spans="2:6">
      <c r="B223" s="138" t="s">
        <v>201</v>
      </c>
      <c r="C223" s="157"/>
      <c r="D223" s="157"/>
      <c r="E223" s="348" t="e">
        <f t="shared" si="3"/>
        <v>#DIV/0!</v>
      </c>
      <c r="F223" s="138"/>
    </row>
    <row r="224" spans="1:6">
      <c r="A224" s="147">
        <v>5</v>
      </c>
      <c r="B224" s="138" t="s">
        <v>202</v>
      </c>
      <c r="C224" s="157">
        <f>SUM(C225:C229)</f>
        <v>0</v>
      </c>
      <c r="D224" s="157">
        <f>SUM(D225:D229)</f>
        <v>0</v>
      </c>
      <c r="E224" s="348" t="e">
        <f t="shared" si="3"/>
        <v>#DIV/0!</v>
      </c>
      <c r="F224" s="138"/>
    </row>
    <row r="225" spans="2:6">
      <c r="B225" s="138" t="s">
        <v>80</v>
      </c>
      <c r="C225" s="157"/>
      <c r="D225" s="157"/>
      <c r="E225" s="348" t="e">
        <f t="shared" si="3"/>
        <v>#DIV/0!</v>
      </c>
      <c r="F225" s="138"/>
    </row>
    <row r="226" spans="2:6">
      <c r="B226" s="138" t="s">
        <v>81</v>
      </c>
      <c r="C226" s="157"/>
      <c r="D226" s="157"/>
      <c r="E226" s="348" t="e">
        <f t="shared" si="3"/>
        <v>#DIV/0!</v>
      </c>
      <c r="F226" s="138"/>
    </row>
    <row r="227" spans="2:6">
      <c r="B227" s="138" t="s">
        <v>82</v>
      </c>
      <c r="C227" s="157"/>
      <c r="D227" s="157"/>
      <c r="E227" s="348" t="e">
        <f t="shared" si="3"/>
        <v>#DIV/0!</v>
      </c>
      <c r="F227" s="138"/>
    </row>
    <row r="228" spans="2:6">
      <c r="B228" s="138" t="s">
        <v>89</v>
      </c>
      <c r="C228" s="157"/>
      <c r="D228" s="157"/>
      <c r="E228" s="348" t="e">
        <f t="shared" si="3"/>
        <v>#DIV/0!</v>
      </c>
      <c r="F228" s="138"/>
    </row>
    <row r="229" spans="2:6">
      <c r="B229" s="138" t="s">
        <v>203</v>
      </c>
      <c r="C229" s="157"/>
      <c r="D229" s="157"/>
      <c r="E229" s="348" t="e">
        <f t="shared" si="3"/>
        <v>#DIV/0!</v>
      </c>
      <c r="F229" s="138"/>
    </row>
    <row r="230" spans="1:6">
      <c r="A230" s="147">
        <v>5</v>
      </c>
      <c r="B230" s="138" t="s">
        <v>204</v>
      </c>
      <c r="C230" s="157">
        <f>SUM(C231:C246)</f>
        <v>1859</v>
      </c>
      <c r="D230" s="157">
        <f>SUM(D231:D246)</f>
        <v>1461</v>
      </c>
      <c r="E230" s="348">
        <f t="shared" si="3"/>
        <v>0.785906401291017</v>
      </c>
      <c r="F230" s="138"/>
    </row>
    <row r="231" spans="2:6">
      <c r="B231" s="138" t="s">
        <v>80</v>
      </c>
      <c r="C231" s="157">
        <v>1573</v>
      </c>
      <c r="D231" s="157">
        <v>1200</v>
      </c>
      <c r="E231" s="348">
        <f t="shared" si="3"/>
        <v>0.762873490146217</v>
      </c>
      <c r="F231" s="138"/>
    </row>
    <row r="232" spans="2:6">
      <c r="B232" s="138" t="s">
        <v>81</v>
      </c>
      <c r="C232" s="157"/>
      <c r="D232" s="157"/>
      <c r="E232" s="348" t="e">
        <f t="shared" si="3"/>
        <v>#DIV/0!</v>
      </c>
      <c r="F232" s="138"/>
    </row>
    <row r="233" spans="2:6">
      <c r="B233" s="138" t="s">
        <v>82</v>
      </c>
      <c r="C233" s="157"/>
      <c r="D233" s="157"/>
      <c r="E233" s="348" t="e">
        <f t="shared" si="3"/>
        <v>#DIV/0!</v>
      </c>
      <c r="F233" s="138"/>
    </row>
    <row r="234" spans="2:6">
      <c r="B234" s="138" t="s">
        <v>205</v>
      </c>
      <c r="C234" s="157">
        <v>31</v>
      </c>
      <c r="D234" s="157">
        <v>30</v>
      </c>
      <c r="E234" s="348">
        <f t="shared" si="3"/>
        <v>0.967741935483871</v>
      </c>
      <c r="F234" s="138"/>
    </row>
    <row r="235" spans="2:6">
      <c r="B235" s="138" t="s">
        <v>206</v>
      </c>
      <c r="C235" s="157">
        <v>63</v>
      </c>
      <c r="D235" s="157">
        <v>60</v>
      </c>
      <c r="E235" s="348">
        <f t="shared" si="3"/>
        <v>0.952380952380952</v>
      </c>
      <c r="F235" s="138"/>
    </row>
    <row r="236" spans="2:6">
      <c r="B236" s="138" t="s">
        <v>207</v>
      </c>
      <c r="C236" s="157"/>
      <c r="D236" s="157"/>
      <c r="E236" s="348" t="e">
        <f t="shared" si="3"/>
        <v>#DIV/0!</v>
      </c>
      <c r="F236" s="138"/>
    </row>
    <row r="237" spans="2:6">
      <c r="B237" s="138" t="s">
        <v>208</v>
      </c>
      <c r="C237" s="157"/>
      <c r="D237" s="157"/>
      <c r="E237" s="348" t="e">
        <f t="shared" si="3"/>
        <v>#DIV/0!</v>
      </c>
      <c r="F237" s="138"/>
    </row>
    <row r="238" spans="2:6">
      <c r="B238" s="138" t="s">
        <v>121</v>
      </c>
      <c r="C238" s="157"/>
      <c r="D238" s="157"/>
      <c r="E238" s="348" t="e">
        <f t="shared" si="3"/>
        <v>#DIV/0!</v>
      </c>
      <c r="F238" s="138"/>
    </row>
    <row r="239" spans="2:6">
      <c r="B239" s="138" t="s">
        <v>209</v>
      </c>
      <c r="C239" s="157">
        <v>10</v>
      </c>
      <c r="D239" s="157">
        <v>10</v>
      </c>
      <c r="E239" s="348">
        <f t="shared" si="3"/>
        <v>1</v>
      </c>
      <c r="F239" s="138"/>
    </row>
    <row r="240" spans="2:6">
      <c r="B240" s="138" t="s">
        <v>210</v>
      </c>
      <c r="C240" s="157"/>
      <c r="D240" s="157"/>
      <c r="E240" s="348" t="e">
        <f t="shared" si="3"/>
        <v>#DIV/0!</v>
      </c>
      <c r="F240" s="138"/>
    </row>
    <row r="241" spans="2:6">
      <c r="B241" s="138" t="s">
        <v>211</v>
      </c>
      <c r="C241" s="157">
        <v>7</v>
      </c>
      <c r="D241" s="157">
        <v>7</v>
      </c>
      <c r="E241" s="348">
        <f t="shared" si="3"/>
        <v>1</v>
      </c>
      <c r="F241" s="138"/>
    </row>
    <row r="242" spans="2:6">
      <c r="B242" s="138" t="s">
        <v>212</v>
      </c>
      <c r="C242" s="157">
        <v>4</v>
      </c>
      <c r="D242" s="157">
        <v>4</v>
      </c>
      <c r="E242" s="348">
        <f t="shared" si="3"/>
        <v>1</v>
      </c>
      <c r="F242" s="138"/>
    </row>
    <row r="243" spans="2:6">
      <c r="B243" s="138" t="s">
        <v>213</v>
      </c>
      <c r="C243" s="157"/>
      <c r="D243" s="157"/>
      <c r="E243" s="348" t="e">
        <f t="shared" si="3"/>
        <v>#DIV/0!</v>
      </c>
      <c r="F243" s="138"/>
    </row>
    <row r="244" spans="2:6">
      <c r="B244" s="138" t="s">
        <v>214</v>
      </c>
      <c r="C244" s="157"/>
      <c r="D244" s="157"/>
      <c r="E244" s="348" t="e">
        <f t="shared" si="3"/>
        <v>#DIV/0!</v>
      </c>
      <c r="F244" s="138"/>
    </row>
    <row r="245" spans="2:6">
      <c r="B245" s="138" t="s">
        <v>89</v>
      </c>
      <c r="C245" s="157"/>
      <c r="D245" s="157"/>
      <c r="E245" s="348" t="e">
        <f t="shared" si="3"/>
        <v>#DIV/0!</v>
      </c>
      <c r="F245" s="138"/>
    </row>
    <row r="246" spans="2:6">
      <c r="B246" s="138" t="s">
        <v>215</v>
      </c>
      <c r="C246" s="157">
        <v>171</v>
      </c>
      <c r="D246" s="157">
        <v>150</v>
      </c>
      <c r="E246" s="348">
        <f t="shared" si="3"/>
        <v>0.87719298245614</v>
      </c>
      <c r="F246" s="138"/>
    </row>
    <row r="247" spans="1:6">
      <c r="A247" s="147">
        <v>5</v>
      </c>
      <c r="B247" s="138" t="s">
        <v>216</v>
      </c>
      <c r="C247" s="157">
        <f>SUM(C248:C249)</f>
        <v>10097</v>
      </c>
      <c r="D247" s="157">
        <f>SUM(D248:D249)</f>
        <v>6500</v>
      </c>
      <c r="E247" s="348">
        <f t="shared" si="3"/>
        <v>0.643755570961672</v>
      </c>
      <c r="F247" s="138"/>
    </row>
    <row r="248" spans="2:6">
      <c r="B248" s="138" t="s">
        <v>217</v>
      </c>
      <c r="C248" s="157"/>
      <c r="D248" s="157"/>
      <c r="E248" s="348" t="e">
        <f t="shared" si="3"/>
        <v>#DIV/0!</v>
      </c>
      <c r="F248" s="138"/>
    </row>
    <row r="249" spans="2:6">
      <c r="B249" s="138" t="s">
        <v>218</v>
      </c>
      <c r="C249" s="157">
        <v>10097</v>
      </c>
      <c r="D249" s="157">
        <v>6500</v>
      </c>
      <c r="E249" s="348">
        <f t="shared" si="3"/>
        <v>0.643755570961672</v>
      </c>
      <c r="F249" s="138"/>
    </row>
    <row r="250" spans="2:6">
      <c r="B250" s="138" t="s">
        <v>219</v>
      </c>
      <c r="C250" s="157"/>
      <c r="D250" s="157"/>
      <c r="E250" s="348" t="e">
        <f t="shared" si="3"/>
        <v>#DIV/0!</v>
      </c>
      <c r="F250" s="138"/>
    </row>
    <row r="251" spans="2:6">
      <c r="B251" s="138" t="s">
        <v>220</v>
      </c>
      <c r="C251" s="157"/>
      <c r="D251" s="157"/>
      <c r="E251" s="348" t="e">
        <f t="shared" si="3"/>
        <v>#DIV/0!</v>
      </c>
      <c r="F251" s="138"/>
    </row>
    <row r="252" spans="2:6">
      <c r="B252" s="138" t="s">
        <v>80</v>
      </c>
      <c r="C252" s="157"/>
      <c r="D252" s="157"/>
      <c r="E252" s="348" t="e">
        <f t="shared" si="3"/>
        <v>#DIV/0!</v>
      </c>
      <c r="F252" s="138"/>
    </row>
    <row r="253" spans="2:6">
      <c r="B253" s="138" t="s">
        <v>81</v>
      </c>
      <c r="C253" s="157"/>
      <c r="D253" s="157"/>
      <c r="E253" s="348" t="e">
        <f t="shared" si="3"/>
        <v>#DIV/0!</v>
      </c>
      <c r="F253" s="138"/>
    </row>
    <row r="254" spans="2:6">
      <c r="B254" s="138" t="s">
        <v>82</v>
      </c>
      <c r="C254" s="157"/>
      <c r="D254" s="157"/>
      <c r="E254" s="348" t="e">
        <f t="shared" si="3"/>
        <v>#DIV/0!</v>
      </c>
      <c r="F254" s="138"/>
    </row>
    <row r="255" spans="2:6">
      <c r="B255" s="138" t="s">
        <v>187</v>
      </c>
      <c r="C255" s="157"/>
      <c r="D255" s="157"/>
      <c r="E255" s="348" t="e">
        <f t="shared" si="3"/>
        <v>#DIV/0!</v>
      </c>
      <c r="F255" s="138"/>
    </row>
    <row r="256" spans="2:6">
      <c r="B256" s="138" t="s">
        <v>89</v>
      </c>
      <c r="C256" s="157"/>
      <c r="D256" s="157"/>
      <c r="E256" s="348" t="e">
        <f t="shared" si="3"/>
        <v>#DIV/0!</v>
      </c>
      <c r="F256" s="138"/>
    </row>
    <row r="257" spans="2:6">
      <c r="B257" s="138" t="s">
        <v>221</v>
      </c>
      <c r="C257" s="157"/>
      <c r="D257" s="157"/>
      <c r="E257" s="348" t="e">
        <f t="shared" si="3"/>
        <v>#DIV/0!</v>
      </c>
      <c r="F257" s="138"/>
    </row>
    <row r="258" spans="2:6">
      <c r="B258" s="138" t="s">
        <v>222</v>
      </c>
      <c r="C258" s="157"/>
      <c r="D258" s="157"/>
      <c r="E258" s="348" t="e">
        <f t="shared" si="3"/>
        <v>#DIV/0!</v>
      </c>
      <c r="F258" s="138"/>
    </row>
    <row r="259" spans="2:6">
      <c r="B259" s="138" t="s">
        <v>223</v>
      </c>
      <c r="C259" s="157"/>
      <c r="D259" s="157"/>
      <c r="E259" s="348" t="e">
        <f t="shared" si="3"/>
        <v>#DIV/0!</v>
      </c>
      <c r="F259" s="138"/>
    </row>
    <row r="260" spans="2:6">
      <c r="B260" s="138" t="s">
        <v>224</v>
      </c>
      <c r="C260" s="157"/>
      <c r="D260" s="157"/>
      <c r="E260" s="348" t="e">
        <f t="shared" si="3"/>
        <v>#DIV/0!</v>
      </c>
      <c r="F260" s="138"/>
    </row>
    <row r="261" spans="2:6">
      <c r="B261" s="138" t="s">
        <v>225</v>
      </c>
      <c r="C261" s="157"/>
      <c r="D261" s="157"/>
      <c r="E261" s="348" t="e">
        <f t="shared" si="3"/>
        <v>#DIV/0!</v>
      </c>
      <c r="F261" s="138"/>
    </row>
    <row r="262" spans="2:6">
      <c r="B262" s="138" t="s">
        <v>226</v>
      </c>
      <c r="C262" s="157"/>
      <c r="D262" s="157"/>
      <c r="E262" s="348" t="e">
        <f t="shared" ref="E262:E325" si="4">D262/C262</f>
        <v>#DIV/0!</v>
      </c>
      <c r="F262" s="138"/>
    </row>
    <row r="263" spans="2:6">
      <c r="B263" s="138" t="s">
        <v>227</v>
      </c>
      <c r="C263" s="157"/>
      <c r="D263" s="157"/>
      <c r="E263" s="348" t="e">
        <f t="shared" si="4"/>
        <v>#DIV/0!</v>
      </c>
      <c r="F263" s="138"/>
    </row>
    <row r="264" spans="2:6">
      <c r="B264" s="138" t="s">
        <v>228</v>
      </c>
      <c r="C264" s="157"/>
      <c r="D264" s="157"/>
      <c r="E264" s="348" t="e">
        <f t="shared" si="4"/>
        <v>#DIV/0!</v>
      </c>
      <c r="F264" s="138"/>
    </row>
    <row r="265" spans="2:6">
      <c r="B265" s="138" t="s">
        <v>229</v>
      </c>
      <c r="C265" s="157"/>
      <c r="D265" s="157"/>
      <c r="E265" s="348" t="e">
        <f t="shared" si="4"/>
        <v>#DIV/0!</v>
      </c>
      <c r="F265" s="138"/>
    </row>
    <row r="266" spans="2:6">
      <c r="B266" s="138" t="s">
        <v>230</v>
      </c>
      <c r="C266" s="157"/>
      <c r="D266" s="157"/>
      <c r="E266" s="348" t="e">
        <f t="shared" si="4"/>
        <v>#DIV/0!</v>
      </c>
      <c r="F266" s="138"/>
    </row>
    <row r="267" spans="2:6">
      <c r="B267" s="138" t="s">
        <v>231</v>
      </c>
      <c r="C267" s="157"/>
      <c r="D267" s="157"/>
      <c r="E267" s="348" t="e">
        <f t="shared" si="4"/>
        <v>#DIV/0!</v>
      </c>
      <c r="F267" s="138"/>
    </row>
    <row r="268" spans="2:6">
      <c r="B268" s="138" t="s">
        <v>232</v>
      </c>
      <c r="C268" s="157"/>
      <c r="D268" s="157"/>
      <c r="E268" s="348" t="e">
        <f t="shared" si="4"/>
        <v>#DIV/0!</v>
      </c>
      <c r="F268" s="138"/>
    </row>
    <row r="269" spans="2:6">
      <c r="B269" s="138" t="s">
        <v>233</v>
      </c>
      <c r="C269" s="157"/>
      <c r="D269" s="157"/>
      <c r="E269" s="348" t="e">
        <f t="shared" si="4"/>
        <v>#DIV/0!</v>
      </c>
      <c r="F269" s="138"/>
    </row>
    <row r="270" spans="2:6">
      <c r="B270" s="138" t="s">
        <v>234</v>
      </c>
      <c r="C270" s="157"/>
      <c r="D270" s="157"/>
      <c r="E270" s="348" t="e">
        <f t="shared" si="4"/>
        <v>#DIV/0!</v>
      </c>
      <c r="F270" s="138"/>
    </row>
    <row r="271" spans="2:6">
      <c r="B271" s="138" t="s">
        <v>235</v>
      </c>
      <c r="C271" s="157"/>
      <c r="D271" s="157"/>
      <c r="E271" s="348" t="e">
        <f t="shared" si="4"/>
        <v>#DIV/0!</v>
      </c>
      <c r="F271" s="138"/>
    </row>
    <row r="272" spans="2:6">
      <c r="B272" s="138" t="s">
        <v>236</v>
      </c>
      <c r="C272" s="157"/>
      <c r="D272" s="157"/>
      <c r="E272" s="348" t="e">
        <f t="shared" si="4"/>
        <v>#DIV/0!</v>
      </c>
      <c r="F272" s="138"/>
    </row>
    <row r="273" spans="2:6">
      <c r="B273" s="138" t="s">
        <v>237</v>
      </c>
      <c r="C273" s="157"/>
      <c r="D273" s="157"/>
      <c r="E273" s="348" t="e">
        <f t="shared" si="4"/>
        <v>#DIV/0!</v>
      </c>
      <c r="F273" s="138"/>
    </row>
    <row r="274" spans="2:6">
      <c r="B274" s="138" t="s">
        <v>238</v>
      </c>
      <c r="C274" s="157"/>
      <c r="D274" s="157"/>
      <c r="E274" s="348" t="e">
        <f t="shared" si="4"/>
        <v>#DIV/0!</v>
      </c>
      <c r="F274" s="138"/>
    </row>
    <row r="275" spans="2:6">
      <c r="B275" s="138" t="s">
        <v>239</v>
      </c>
      <c r="C275" s="157"/>
      <c r="D275" s="157"/>
      <c r="E275" s="348" t="e">
        <f t="shared" si="4"/>
        <v>#DIV/0!</v>
      </c>
      <c r="F275" s="138"/>
    </row>
    <row r="276" spans="2:6">
      <c r="B276" s="138" t="s">
        <v>240</v>
      </c>
      <c r="C276" s="157"/>
      <c r="D276" s="157"/>
      <c r="E276" s="348" t="e">
        <f t="shared" si="4"/>
        <v>#DIV/0!</v>
      </c>
      <c r="F276" s="138"/>
    </row>
    <row r="277" spans="2:6">
      <c r="B277" s="138" t="s">
        <v>241</v>
      </c>
      <c r="C277" s="157"/>
      <c r="D277" s="157"/>
      <c r="E277" s="348" t="e">
        <f t="shared" si="4"/>
        <v>#DIV/0!</v>
      </c>
      <c r="F277" s="138"/>
    </row>
    <row r="278" spans="2:6">
      <c r="B278" s="138" t="s">
        <v>242</v>
      </c>
      <c r="C278" s="157"/>
      <c r="D278" s="157"/>
      <c r="E278" s="348" t="e">
        <f t="shared" si="4"/>
        <v>#DIV/0!</v>
      </c>
      <c r="F278" s="138"/>
    </row>
    <row r="279" spans="2:6">
      <c r="B279" s="138" t="s">
        <v>243</v>
      </c>
      <c r="C279" s="157"/>
      <c r="D279" s="157"/>
      <c r="E279" s="348" t="e">
        <f t="shared" si="4"/>
        <v>#DIV/0!</v>
      </c>
      <c r="F279" s="138"/>
    </row>
    <row r="280" spans="2:6">
      <c r="B280" s="138" t="s">
        <v>244</v>
      </c>
      <c r="C280" s="157"/>
      <c r="D280" s="157"/>
      <c r="E280" s="348" t="e">
        <f t="shared" si="4"/>
        <v>#DIV/0!</v>
      </c>
      <c r="F280" s="138"/>
    </row>
    <row r="281" spans="2:6">
      <c r="B281" s="138" t="s">
        <v>245</v>
      </c>
      <c r="C281" s="157"/>
      <c r="D281" s="157"/>
      <c r="E281" s="348" t="e">
        <f t="shared" si="4"/>
        <v>#DIV/0!</v>
      </c>
      <c r="F281" s="138"/>
    </row>
    <row r="282" spans="2:6">
      <c r="B282" s="138" t="s">
        <v>80</v>
      </c>
      <c r="C282" s="157"/>
      <c r="D282" s="157"/>
      <c r="E282" s="348" t="e">
        <f t="shared" si="4"/>
        <v>#DIV/0!</v>
      </c>
      <c r="F282" s="138"/>
    </row>
    <row r="283" spans="2:6">
      <c r="B283" s="138" t="s">
        <v>81</v>
      </c>
      <c r="C283" s="157"/>
      <c r="D283" s="157"/>
      <c r="E283" s="348" t="e">
        <f t="shared" si="4"/>
        <v>#DIV/0!</v>
      </c>
      <c r="F283" s="138"/>
    </row>
    <row r="284" spans="2:6">
      <c r="B284" s="138" t="s">
        <v>82</v>
      </c>
      <c r="C284" s="157"/>
      <c r="D284" s="157"/>
      <c r="E284" s="348" t="e">
        <f t="shared" si="4"/>
        <v>#DIV/0!</v>
      </c>
      <c r="F284" s="138"/>
    </row>
    <row r="285" spans="2:6">
      <c r="B285" s="138" t="s">
        <v>89</v>
      </c>
      <c r="C285" s="157"/>
      <c r="D285" s="157"/>
      <c r="E285" s="348" t="e">
        <f t="shared" si="4"/>
        <v>#DIV/0!</v>
      </c>
      <c r="F285" s="138"/>
    </row>
    <row r="286" spans="2:6">
      <c r="B286" s="138" t="s">
        <v>246</v>
      </c>
      <c r="C286" s="157"/>
      <c r="D286" s="157"/>
      <c r="E286" s="348" t="e">
        <f t="shared" si="4"/>
        <v>#DIV/0!</v>
      </c>
      <c r="F286" s="138"/>
    </row>
    <row r="287" spans="2:6">
      <c r="B287" s="138" t="s">
        <v>247</v>
      </c>
      <c r="C287" s="157"/>
      <c r="D287" s="157"/>
      <c r="E287" s="348" t="e">
        <f t="shared" si="4"/>
        <v>#DIV/0!</v>
      </c>
      <c r="F287" s="138"/>
    </row>
    <row r="288" spans="2:6">
      <c r="B288" s="138" t="s">
        <v>248</v>
      </c>
      <c r="C288" s="157"/>
      <c r="D288" s="157"/>
      <c r="E288" s="348" t="e">
        <f t="shared" si="4"/>
        <v>#DIV/0!</v>
      </c>
      <c r="F288" s="138"/>
    </row>
    <row r="289" spans="1:6">
      <c r="A289" s="147">
        <v>3</v>
      </c>
      <c r="B289" s="138" t="s">
        <v>249</v>
      </c>
      <c r="C289" s="157">
        <f>SUM(C290,C292,C294,C296,C306)</f>
        <v>750</v>
      </c>
      <c r="D289" s="157">
        <f>SUM(D290,D292,D294,D296,D306)</f>
        <v>570</v>
      </c>
      <c r="E289" s="348">
        <f t="shared" si="4"/>
        <v>0.76</v>
      </c>
      <c r="F289" s="138"/>
    </row>
    <row r="290" spans="1:6">
      <c r="A290" s="147">
        <v>5</v>
      </c>
      <c r="B290" s="138" t="s">
        <v>250</v>
      </c>
      <c r="C290" s="157">
        <f>C291</f>
        <v>0</v>
      </c>
      <c r="D290" s="157">
        <f>D291</f>
        <v>0</v>
      </c>
      <c r="E290" s="348" t="e">
        <f t="shared" si="4"/>
        <v>#DIV/0!</v>
      </c>
      <c r="F290" s="138"/>
    </row>
    <row r="291" spans="2:6">
      <c r="B291" s="138" t="s">
        <v>251</v>
      </c>
      <c r="C291" s="157"/>
      <c r="D291" s="157"/>
      <c r="E291" s="348" t="e">
        <f t="shared" si="4"/>
        <v>#DIV/0!</v>
      </c>
      <c r="F291" s="138"/>
    </row>
    <row r="292" spans="1:6">
      <c r="A292" s="147">
        <v>5</v>
      </c>
      <c r="B292" s="138" t="s">
        <v>252</v>
      </c>
      <c r="C292" s="157">
        <v>0</v>
      </c>
      <c r="D292" s="157">
        <v>0</v>
      </c>
      <c r="E292" s="348" t="e">
        <f t="shared" si="4"/>
        <v>#DIV/0!</v>
      </c>
      <c r="F292" s="138"/>
    </row>
    <row r="293" spans="2:6">
      <c r="B293" s="138" t="s">
        <v>253</v>
      </c>
      <c r="C293" s="157"/>
      <c r="D293" s="157"/>
      <c r="E293" s="348" t="e">
        <f t="shared" si="4"/>
        <v>#DIV/0!</v>
      </c>
      <c r="F293" s="138"/>
    </row>
    <row r="294" spans="1:6">
      <c r="A294" s="147">
        <v>5</v>
      </c>
      <c r="B294" s="138" t="s">
        <v>254</v>
      </c>
      <c r="C294" s="157">
        <v>0</v>
      </c>
      <c r="D294" s="157">
        <v>0</v>
      </c>
      <c r="E294" s="348" t="e">
        <f t="shared" si="4"/>
        <v>#DIV/0!</v>
      </c>
      <c r="F294" s="138"/>
    </row>
    <row r="295" spans="2:6">
      <c r="B295" s="138" t="s">
        <v>255</v>
      </c>
      <c r="C295" s="157"/>
      <c r="D295" s="157"/>
      <c r="E295" s="348" t="e">
        <f t="shared" si="4"/>
        <v>#DIV/0!</v>
      </c>
      <c r="F295" s="138"/>
    </row>
    <row r="296" spans="1:6">
      <c r="A296" s="147">
        <v>5</v>
      </c>
      <c r="B296" s="138" t="s">
        <v>256</v>
      </c>
      <c r="C296" s="157">
        <v>750</v>
      </c>
      <c r="D296" s="157">
        <v>570</v>
      </c>
      <c r="E296" s="348">
        <f t="shared" si="4"/>
        <v>0.76</v>
      </c>
      <c r="F296" s="138"/>
    </row>
    <row r="297" spans="2:6">
      <c r="B297" s="138" t="s">
        <v>257</v>
      </c>
      <c r="C297" s="157"/>
      <c r="D297" s="157">
        <v>530</v>
      </c>
      <c r="E297" s="348" t="e">
        <f t="shared" si="4"/>
        <v>#DIV/0!</v>
      </c>
      <c r="F297" s="138"/>
    </row>
    <row r="298" spans="2:6">
      <c r="B298" s="138" t="s">
        <v>258</v>
      </c>
      <c r="C298" s="157"/>
      <c r="D298" s="157"/>
      <c r="E298" s="348" t="e">
        <f t="shared" si="4"/>
        <v>#DIV/0!</v>
      </c>
      <c r="F298" s="138"/>
    </row>
    <row r="299" spans="2:6">
      <c r="B299" s="138" t="s">
        <v>259</v>
      </c>
      <c r="C299" s="157">
        <v>709</v>
      </c>
      <c r="D299" s="157"/>
      <c r="E299" s="348">
        <f t="shared" si="4"/>
        <v>0</v>
      </c>
      <c r="F299" s="138"/>
    </row>
    <row r="300" spans="2:6">
      <c r="B300" s="138" t="s">
        <v>260</v>
      </c>
      <c r="C300" s="157"/>
      <c r="D300" s="157"/>
      <c r="E300" s="348" t="e">
        <f t="shared" si="4"/>
        <v>#DIV/0!</v>
      </c>
      <c r="F300" s="138"/>
    </row>
    <row r="301" spans="2:6">
      <c r="B301" s="138" t="s">
        <v>261</v>
      </c>
      <c r="C301" s="157"/>
      <c r="D301" s="157"/>
      <c r="E301" s="348" t="e">
        <f t="shared" si="4"/>
        <v>#DIV/0!</v>
      </c>
      <c r="F301" s="138"/>
    </row>
    <row r="302" spans="2:6">
      <c r="B302" s="138" t="s">
        <v>262</v>
      </c>
      <c r="C302" s="157">
        <v>41</v>
      </c>
      <c r="D302" s="157">
        <v>40</v>
      </c>
      <c r="E302" s="348">
        <f t="shared" si="4"/>
        <v>0.975609756097561</v>
      </c>
      <c r="F302" s="138"/>
    </row>
    <row r="303" spans="2:6">
      <c r="B303" s="138" t="s">
        <v>263</v>
      </c>
      <c r="C303" s="157"/>
      <c r="D303" s="157"/>
      <c r="E303" s="348" t="e">
        <f t="shared" si="4"/>
        <v>#DIV/0!</v>
      </c>
      <c r="F303" s="138"/>
    </row>
    <row r="304" spans="2:6">
      <c r="B304" s="138" t="s">
        <v>264</v>
      </c>
      <c r="C304" s="157"/>
      <c r="D304" s="157"/>
      <c r="E304" s="348" t="e">
        <f t="shared" si="4"/>
        <v>#DIV/0!</v>
      </c>
      <c r="F304" s="138"/>
    </row>
    <row r="305" spans="2:6">
      <c r="B305" s="138" t="s">
        <v>265</v>
      </c>
      <c r="C305" s="157"/>
      <c r="D305" s="157"/>
      <c r="E305" s="348" t="e">
        <f t="shared" si="4"/>
        <v>#DIV/0!</v>
      </c>
      <c r="F305" s="138"/>
    </row>
    <row r="306" spans="1:6">
      <c r="A306" s="147">
        <v>5</v>
      </c>
      <c r="B306" s="138" t="s">
        <v>266</v>
      </c>
      <c r="C306" s="157">
        <f>C307</f>
        <v>0</v>
      </c>
      <c r="D306" s="157">
        <f>D307</f>
        <v>0</v>
      </c>
      <c r="E306" s="348" t="e">
        <f t="shared" si="4"/>
        <v>#DIV/0!</v>
      </c>
      <c r="F306" s="138"/>
    </row>
    <row r="307" spans="2:6">
      <c r="B307" s="138" t="s">
        <v>267</v>
      </c>
      <c r="C307" s="157"/>
      <c r="D307" s="157"/>
      <c r="E307" s="348" t="e">
        <f t="shared" si="4"/>
        <v>#DIV/0!</v>
      </c>
      <c r="F307" s="138"/>
    </row>
    <row r="308" spans="1:6">
      <c r="A308" s="147">
        <v>3</v>
      </c>
      <c r="B308" s="138" t="s">
        <v>268</v>
      </c>
      <c r="C308" s="157">
        <f>SUM(C309,C312,C321,C328,C336,C345,C361,C371,C381,C389,C395)</f>
        <v>10587</v>
      </c>
      <c r="D308" s="157">
        <f>SUM(D309,D312,D321,D328,D336,D345,D361,D371,D381,D389,D395)</f>
        <v>9030</v>
      </c>
      <c r="E308" s="348">
        <f t="shared" si="4"/>
        <v>0.852932842164919</v>
      </c>
      <c r="F308" s="138"/>
    </row>
    <row r="309" spans="1:6">
      <c r="A309" s="147">
        <v>5</v>
      </c>
      <c r="B309" s="138" t="s">
        <v>269</v>
      </c>
      <c r="C309" s="157">
        <f>SUM(C310:C311)</f>
        <v>20</v>
      </c>
      <c r="D309" s="157">
        <f>SUM(D310:D311)</f>
        <v>20</v>
      </c>
      <c r="E309" s="348">
        <f t="shared" si="4"/>
        <v>1</v>
      </c>
      <c r="F309" s="138"/>
    </row>
    <row r="310" spans="2:6">
      <c r="B310" s="138" t="s">
        <v>270</v>
      </c>
      <c r="C310" s="157">
        <v>20</v>
      </c>
      <c r="D310" s="157">
        <v>20</v>
      </c>
      <c r="E310" s="348">
        <f t="shared" si="4"/>
        <v>1</v>
      </c>
      <c r="F310" s="138"/>
    </row>
    <row r="311" spans="2:6">
      <c r="B311" s="138" t="s">
        <v>271</v>
      </c>
      <c r="C311" s="157"/>
      <c r="D311" s="157"/>
      <c r="E311" s="348" t="e">
        <f t="shared" si="4"/>
        <v>#DIV/0!</v>
      </c>
      <c r="F311" s="138"/>
    </row>
    <row r="312" spans="1:6">
      <c r="A312" s="147">
        <v>5</v>
      </c>
      <c r="B312" s="138" t="s">
        <v>272</v>
      </c>
      <c r="C312" s="157">
        <f>SUM(C313:C320)</f>
        <v>7949</v>
      </c>
      <c r="D312" s="157">
        <f>SUM(D313:D320)</f>
        <v>7460</v>
      </c>
      <c r="E312" s="348">
        <f t="shared" si="4"/>
        <v>0.938482828028683</v>
      </c>
      <c r="F312" s="138"/>
    </row>
    <row r="313" spans="2:6">
      <c r="B313" s="138" t="s">
        <v>80</v>
      </c>
      <c r="C313" s="157">
        <v>3342</v>
      </c>
      <c r="D313" s="157">
        <v>3000</v>
      </c>
      <c r="E313" s="348">
        <f t="shared" si="4"/>
        <v>0.897666068222621</v>
      </c>
      <c r="F313" s="138"/>
    </row>
    <row r="314" spans="2:6">
      <c r="B314" s="138" t="s">
        <v>81</v>
      </c>
      <c r="C314" s="157">
        <v>50</v>
      </c>
      <c r="D314" s="157">
        <v>50</v>
      </c>
      <c r="E314" s="348">
        <f t="shared" si="4"/>
        <v>1</v>
      </c>
      <c r="F314" s="138"/>
    </row>
    <row r="315" spans="2:6">
      <c r="B315" s="138" t="s">
        <v>82</v>
      </c>
      <c r="C315" s="157"/>
      <c r="D315" s="157"/>
      <c r="E315" s="348" t="e">
        <f t="shared" si="4"/>
        <v>#DIV/0!</v>
      </c>
      <c r="F315" s="138"/>
    </row>
    <row r="316" spans="2:6">
      <c r="B316" s="138" t="s">
        <v>121</v>
      </c>
      <c r="C316" s="157">
        <v>130</v>
      </c>
      <c r="D316" s="157"/>
      <c r="E316" s="348">
        <f t="shared" si="4"/>
        <v>0</v>
      </c>
      <c r="F316" s="138"/>
    </row>
    <row r="317" spans="2:6">
      <c r="B317" s="138" t="s">
        <v>273</v>
      </c>
      <c r="C317" s="157">
        <v>4316</v>
      </c>
      <c r="D317" s="157">
        <v>4300</v>
      </c>
      <c r="E317" s="348">
        <f t="shared" si="4"/>
        <v>0.996292863762743</v>
      </c>
      <c r="F317" s="138"/>
    </row>
    <row r="318" spans="2:6">
      <c r="B318" s="138" t="s">
        <v>274</v>
      </c>
      <c r="C318" s="157">
        <v>10</v>
      </c>
      <c r="D318" s="157">
        <v>10</v>
      </c>
      <c r="E318" s="348">
        <f t="shared" si="4"/>
        <v>1</v>
      </c>
      <c r="F318" s="138"/>
    </row>
    <row r="319" spans="2:6">
      <c r="B319" s="138" t="s">
        <v>89</v>
      </c>
      <c r="C319" s="157"/>
      <c r="D319" s="157"/>
      <c r="E319" s="348" t="e">
        <f t="shared" si="4"/>
        <v>#DIV/0!</v>
      </c>
      <c r="F319" s="138"/>
    </row>
    <row r="320" spans="2:6">
      <c r="B320" s="138" t="s">
        <v>275</v>
      </c>
      <c r="C320" s="157">
        <v>101</v>
      </c>
      <c r="D320" s="157">
        <v>100</v>
      </c>
      <c r="E320" s="348">
        <f t="shared" si="4"/>
        <v>0.99009900990099</v>
      </c>
      <c r="F320" s="138"/>
    </row>
    <row r="321" spans="1:6">
      <c r="A321" s="147">
        <v>5</v>
      </c>
      <c r="B321" s="138" t="s">
        <v>276</v>
      </c>
      <c r="C321" s="157">
        <f>SUM(C322:C327)</f>
        <v>0</v>
      </c>
      <c r="D321" s="157">
        <f>SUM(D322:D327)</f>
        <v>0</v>
      </c>
      <c r="E321" s="348" t="e">
        <f t="shared" si="4"/>
        <v>#DIV/0!</v>
      </c>
      <c r="F321" s="138"/>
    </row>
    <row r="322" spans="2:6">
      <c r="B322" s="138" t="s">
        <v>80</v>
      </c>
      <c r="C322" s="157"/>
      <c r="D322" s="157"/>
      <c r="E322" s="348" t="e">
        <f t="shared" si="4"/>
        <v>#DIV/0!</v>
      </c>
      <c r="F322" s="138"/>
    </row>
    <row r="323" spans="2:6">
      <c r="B323" s="138" t="s">
        <v>81</v>
      </c>
      <c r="C323" s="157"/>
      <c r="D323" s="157"/>
      <c r="E323" s="348" t="e">
        <f t="shared" si="4"/>
        <v>#DIV/0!</v>
      </c>
      <c r="F323" s="138"/>
    </row>
    <row r="324" spans="2:6">
      <c r="B324" s="138" t="s">
        <v>82</v>
      </c>
      <c r="C324" s="157"/>
      <c r="D324" s="157"/>
      <c r="E324" s="348" t="e">
        <f t="shared" si="4"/>
        <v>#DIV/0!</v>
      </c>
      <c r="F324" s="138"/>
    </row>
    <row r="325" spans="2:6">
      <c r="B325" s="138" t="s">
        <v>277</v>
      </c>
      <c r="C325" s="157"/>
      <c r="D325" s="157"/>
      <c r="E325" s="348" t="e">
        <f t="shared" si="4"/>
        <v>#DIV/0!</v>
      </c>
      <c r="F325" s="138"/>
    </row>
    <row r="326" spans="2:6">
      <c r="B326" s="138" t="s">
        <v>89</v>
      </c>
      <c r="C326" s="157"/>
      <c r="D326" s="157"/>
      <c r="E326" s="348" t="e">
        <f t="shared" ref="E326:E389" si="5">D326/C326</f>
        <v>#DIV/0!</v>
      </c>
      <c r="F326" s="138"/>
    </row>
    <row r="327" spans="2:6">
      <c r="B327" s="138" t="s">
        <v>278</v>
      </c>
      <c r="C327" s="157"/>
      <c r="D327" s="157"/>
      <c r="E327" s="348" t="e">
        <f t="shared" si="5"/>
        <v>#DIV/0!</v>
      </c>
      <c r="F327" s="138"/>
    </row>
    <row r="328" spans="1:6">
      <c r="A328" s="147">
        <v>5</v>
      </c>
      <c r="B328" s="138" t="s">
        <v>279</v>
      </c>
      <c r="C328" s="157">
        <f>SUM(C329:C335)</f>
        <v>154</v>
      </c>
      <c r="D328" s="157">
        <f>SUM(D329:D335)</f>
        <v>90</v>
      </c>
      <c r="E328" s="348">
        <f t="shared" si="5"/>
        <v>0.584415584415584</v>
      </c>
      <c r="F328" s="138"/>
    </row>
    <row r="329" spans="2:6">
      <c r="B329" s="138" t="s">
        <v>80</v>
      </c>
      <c r="C329" s="157">
        <v>154</v>
      </c>
      <c r="D329" s="157">
        <v>90</v>
      </c>
      <c r="E329" s="348">
        <f t="shared" si="5"/>
        <v>0.584415584415584</v>
      </c>
      <c r="F329" s="138"/>
    </row>
    <row r="330" spans="2:6">
      <c r="B330" s="138" t="s">
        <v>81</v>
      </c>
      <c r="C330" s="157"/>
      <c r="D330" s="157"/>
      <c r="E330" s="348" t="e">
        <f t="shared" si="5"/>
        <v>#DIV/0!</v>
      </c>
      <c r="F330" s="138"/>
    </row>
    <row r="331" spans="2:6">
      <c r="B331" s="138" t="s">
        <v>82</v>
      </c>
      <c r="C331" s="157"/>
      <c r="D331" s="157"/>
      <c r="E331" s="348" t="e">
        <f t="shared" si="5"/>
        <v>#DIV/0!</v>
      </c>
      <c r="F331" s="138"/>
    </row>
    <row r="332" spans="2:6">
      <c r="B332" s="138" t="s">
        <v>280</v>
      </c>
      <c r="C332" s="157"/>
      <c r="D332" s="157"/>
      <c r="E332" s="348" t="e">
        <f t="shared" si="5"/>
        <v>#DIV/0!</v>
      </c>
      <c r="F332" s="138"/>
    </row>
    <row r="333" spans="2:6">
      <c r="B333" s="138" t="s">
        <v>281</v>
      </c>
      <c r="C333" s="157"/>
      <c r="D333" s="157"/>
      <c r="E333" s="348" t="e">
        <f t="shared" si="5"/>
        <v>#DIV/0!</v>
      </c>
      <c r="F333" s="138"/>
    </row>
    <row r="334" spans="2:6">
      <c r="B334" s="138" t="s">
        <v>89</v>
      </c>
      <c r="C334" s="157"/>
      <c r="D334" s="157"/>
      <c r="E334" s="348" t="e">
        <f t="shared" si="5"/>
        <v>#DIV/0!</v>
      </c>
      <c r="F334" s="138"/>
    </row>
    <row r="335" spans="2:6">
      <c r="B335" s="138" t="s">
        <v>282</v>
      </c>
      <c r="C335" s="157"/>
      <c r="D335" s="157"/>
      <c r="E335" s="348" t="e">
        <f t="shared" si="5"/>
        <v>#DIV/0!</v>
      </c>
      <c r="F335" s="138"/>
    </row>
    <row r="336" spans="1:6">
      <c r="A336" s="147">
        <v>5</v>
      </c>
      <c r="B336" s="138" t="s">
        <v>283</v>
      </c>
      <c r="C336" s="157">
        <f>SUM(C337:C344)</f>
        <v>1020</v>
      </c>
      <c r="D336" s="157">
        <f>SUM(D337:D344)</f>
        <v>160</v>
      </c>
      <c r="E336" s="348">
        <f t="shared" si="5"/>
        <v>0.156862745098039</v>
      </c>
      <c r="F336" s="138"/>
    </row>
    <row r="337" spans="2:6">
      <c r="B337" s="138" t="s">
        <v>80</v>
      </c>
      <c r="C337" s="157">
        <v>313</v>
      </c>
      <c r="D337" s="157">
        <v>160</v>
      </c>
      <c r="E337" s="348">
        <f t="shared" si="5"/>
        <v>0.511182108626198</v>
      </c>
      <c r="F337" s="138"/>
    </row>
    <row r="338" spans="2:6">
      <c r="B338" s="138" t="s">
        <v>81</v>
      </c>
      <c r="C338" s="157">
        <v>9</v>
      </c>
      <c r="D338" s="157"/>
      <c r="E338" s="348">
        <f t="shared" si="5"/>
        <v>0</v>
      </c>
      <c r="F338" s="138"/>
    </row>
    <row r="339" spans="2:6">
      <c r="B339" s="138" t="s">
        <v>82</v>
      </c>
      <c r="C339" s="157"/>
      <c r="D339" s="157"/>
      <c r="E339" s="348" t="e">
        <f t="shared" si="5"/>
        <v>#DIV/0!</v>
      </c>
      <c r="F339" s="138"/>
    </row>
    <row r="340" spans="2:6">
      <c r="B340" s="138" t="s">
        <v>284</v>
      </c>
      <c r="C340" s="157">
        <v>63</v>
      </c>
      <c r="D340" s="157"/>
      <c r="E340" s="348">
        <f t="shared" si="5"/>
        <v>0</v>
      </c>
      <c r="F340" s="138"/>
    </row>
    <row r="341" spans="2:6">
      <c r="B341" s="138" t="s">
        <v>285</v>
      </c>
      <c r="C341" s="157"/>
      <c r="D341" s="157"/>
      <c r="E341" s="348" t="e">
        <f t="shared" si="5"/>
        <v>#DIV/0!</v>
      </c>
      <c r="F341" s="138"/>
    </row>
    <row r="342" spans="2:6">
      <c r="B342" s="138" t="s">
        <v>286</v>
      </c>
      <c r="C342" s="157">
        <v>635</v>
      </c>
      <c r="D342" s="157"/>
      <c r="E342" s="348">
        <f t="shared" si="5"/>
        <v>0</v>
      </c>
      <c r="F342" s="138"/>
    </row>
    <row r="343" spans="2:6">
      <c r="B343" s="138" t="s">
        <v>89</v>
      </c>
      <c r="C343" s="157"/>
      <c r="D343" s="157"/>
      <c r="E343" s="348" t="e">
        <f t="shared" si="5"/>
        <v>#DIV/0!</v>
      </c>
      <c r="F343" s="138"/>
    </row>
    <row r="344" spans="2:6">
      <c r="B344" s="138" t="s">
        <v>287</v>
      </c>
      <c r="C344" s="157"/>
      <c r="D344" s="157"/>
      <c r="E344" s="348" t="e">
        <f t="shared" si="5"/>
        <v>#DIV/0!</v>
      </c>
      <c r="F344" s="138"/>
    </row>
    <row r="345" spans="1:6">
      <c r="A345" s="147">
        <v>5</v>
      </c>
      <c r="B345" s="138" t="s">
        <v>288</v>
      </c>
      <c r="C345" s="157">
        <f>SUM(C346:C360)</f>
        <v>879</v>
      </c>
      <c r="D345" s="157">
        <f>SUM(D346:D360)</f>
        <v>700</v>
      </c>
      <c r="E345" s="348">
        <f t="shared" si="5"/>
        <v>0.796359499431172</v>
      </c>
      <c r="F345" s="138"/>
    </row>
    <row r="346" spans="2:6">
      <c r="B346" s="138" t="s">
        <v>80</v>
      </c>
      <c r="C346" s="157">
        <v>541</v>
      </c>
      <c r="D346" s="157">
        <v>420</v>
      </c>
      <c r="E346" s="348">
        <f t="shared" si="5"/>
        <v>0.77634011090573</v>
      </c>
      <c r="F346" s="138"/>
    </row>
    <row r="347" spans="2:6">
      <c r="B347" s="138" t="s">
        <v>81</v>
      </c>
      <c r="C347" s="157"/>
      <c r="D347" s="157"/>
      <c r="E347" s="348" t="e">
        <f t="shared" si="5"/>
        <v>#DIV/0!</v>
      </c>
      <c r="F347" s="138"/>
    </row>
    <row r="348" spans="2:6">
      <c r="B348" s="138" t="s">
        <v>82</v>
      </c>
      <c r="C348" s="157"/>
      <c r="D348" s="157"/>
      <c r="E348" s="348" t="e">
        <f t="shared" si="5"/>
        <v>#DIV/0!</v>
      </c>
      <c r="F348" s="138"/>
    </row>
    <row r="349" spans="2:6">
      <c r="B349" s="138" t="s">
        <v>289</v>
      </c>
      <c r="C349" s="157">
        <v>54</v>
      </c>
      <c r="D349" s="157">
        <v>25</v>
      </c>
      <c r="E349" s="348">
        <f t="shared" si="5"/>
        <v>0.462962962962963</v>
      </c>
      <c r="F349" s="138"/>
    </row>
    <row r="350" spans="2:6">
      <c r="B350" s="138" t="s">
        <v>290</v>
      </c>
      <c r="C350" s="157">
        <v>55</v>
      </c>
      <c r="D350" s="157">
        <v>35</v>
      </c>
      <c r="E350" s="348">
        <f t="shared" si="5"/>
        <v>0.636363636363636</v>
      </c>
      <c r="F350" s="138"/>
    </row>
    <row r="351" spans="2:6">
      <c r="B351" s="138" t="s">
        <v>291</v>
      </c>
      <c r="C351" s="157"/>
      <c r="D351" s="157"/>
      <c r="E351" s="348" t="e">
        <f t="shared" si="5"/>
        <v>#DIV/0!</v>
      </c>
      <c r="F351" s="138"/>
    </row>
    <row r="352" spans="2:6">
      <c r="B352" s="138" t="s">
        <v>292</v>
      </c>
      <c r="C352" s="157">
        <v>58</v>
      </c>
      <c r="D352" s="157">
        <v>65</v>
      </c>
      <c r="E352" s="348">
        <f t="shared" si="5"/>
        <v>1.12068965517241</v>
      </c>
      <c r="F352" s="138"/>
    </row>
    <row r="353" spans="2:6">
      <c r="B353" s="138" t="s">
        <v>293</v>
      </c>
      <c r="C353" s="157"/>
      <c r="D353" s="157"/>
      <c r="E353" s="348" t="e">
        <f t="shared" si="5"/>
        <v>#DIV/0!</v>
      </c>
      <c r="F353" s="138"/>
    </row>
    <row r="354" spans="2:6">
      <c r="B354" s="138" t="s">
        <v>294</v>
      </c>
      <c r="C354" s="157"/>
      <c r="D354" s="157"/>
      <c r="E354" s="348" t="e">
        <f t="shared" si="5"/>
        <v>#DIV/0!</v>
      </c>
      <c r="F354" s="138"/>
    </row>
    <row r="355" spans="2:6">
      <c r="B355" s="138" t="s">
        <v>295</v>
      </c>
      <c r="C355" s="157">
        <v>56</v>
      </c>
      <c r="D355" s="157">
        <v>60</v>
      </c>
      <c r="E355" s="348">
        <f t="shared" si="5"/>
        <v>1.07142857142857</v>
      </c>
      <c r="F355" s="138"/>
    </row>
    <row r="356" spans="2:6">
      <c r="B356" s="138" t="s">
        <v>296</v>
      </c>
      <c r="C356" s="157"/>
      <c r="D356" s="157"/>
      <c r="E356" s="348" t="e">
        <f t="shared" si="5"/>
        <v>#DIV/0!</v>
      </c>
      <c r="F356" s="138"/>
    </row>
    <row r="357" spans="2:6">
      <c r="B357" s="138" t="s">
        <v>297</v>
      </c>
      <c r="C357" s="157">
        <v>92</v>
      </c>
      <c r="D357" s="157">
        <v>95</v>
      </c>
      <c r="E357" s="348">
        <f t="shared" si="5"/>
        <v>1.03260869565217</v>
      </c>
      <c r="F357" s="138"/>
    </row>
    <row r="358" spans="2:6">
      <c r="B358" s="138" t="s">
        <v>121</v>
      </c>
      <c r="C358" s="157"/>
      <c r="D358" s="157"/>
      <c r="E358" s="348" t="e">
        <f t="shared" si="5"/>
        <v>#DIV/0!</v>
      </c>
      <c r="F358" s="138"/>
    </row>
    <row r="359" spans="2:6">
      <c r="B359" s="138" t="s">
        <v>89</v>
      </c>
      <c r="C359" s="157"/>
      <c r="D359" s="157"/>
      <c r="E359" s="348" t="e">
        <f t="shared" si="5"/>
        <v>#DIV/0!</v>
      </c>
      <c r="F359" s="138"/>
    </row>
    <row r="360" spans="2:6">
      <c r="B360" s="138" t="s">
        <v>298</v>
      </c>
      <c r="C360" s="157">
        <v>23</v>
      </c>
      <c r="D360" s="157"/>
      <c r="E360" s="348">
        <f t="shared" si="5"/>
        <v>0</v>
      </c>
      <c r="F360" s="138"/>
    </row>
    <row r="361" spans="1:6">
      <c r="A361" s="147">
        <v>5</v>
      </c>
      <c r="B361" s="138" t="s">
        <v>299</v>
      </c>
      <c r="C361" s="157">
        <f>SUM(C362:C370)</f>
        <v>0</v>
      </c>
      <c r="D361" s="157">
        <f>SUM(D362:D370)</f>
        <v>0</v>
      </c>
      <c r="E361" s="348" t="e">
        <f t="shared" si="5"/>
        <v>#DIV/0!</v>
      </c>
      <c r="F361" s="138"/>
    </row>
    <row r="362" spans="2:6">
      <c r="B362" s="138" t="s">
        <v>80</v>
      </c>
      <c r="C362" s="157"/>
      <c r="D362" s="157"/>
      <c r="E362" s="348" t="e">
        <f t="shared" si="5"/>
        <v>#DIV/0!</v>
      </c>
      <c r="F362" s="138"/>
    </row>
    <row r="363" spans="2:6">
      <c r="B363" s="138" t="s">
        <v>81</v>
      </c>
      <c r="C363" s="157"/>
      <c r="D363" s="157"/>
      <c r="E363" s="348" t="e">
        <f t="shared" si="5"/>
        <v>#DIV/0!</v>
      </c>
      <c r="F363" s="138"/>
    </row>
    <row r="364" spans="2:6">
      <c r="B364" s="138" t="s">
        <v>82</v>
      </c>
      <c r="C364" s="157"/>
      <c r="D364" s="157"/>
      <c r="E364" s="348" t="e">
        <f t="shared" si="5"/>
        <v>#DIV/0!</v>
      </c>
      <c r="F364" s="138"/>
    </row>
    <row r="365" spans="2:6">
      <c r="B365" s="138" t="s">
        <v>300</v>
      </c>
      <c r="C365" s="157"/>
      <c r="D365" s="157"/>
      <c r="E365" s="348" t="e">
        <f t="shared" si="5"/>
        <v>#DIV/0!</v>
      </c>
      <c r="F365" s="138"/>
    </row>
    <row r="366" spans="2:6">
      <c r="B366" s="138" t="s">
        <v>301</v>
      </c>
      <c r="C366" s="157"/>
      <c r="D366" s="157"/>
      <c r="E366" s="348" t="e">
        <f t="shared" si="5"/>
        <v>#DIV/0!</v>
      </c>
      <c r="F366" s="138"/>
    </row>
    <row r="367" spans="2:6">
      <c r="B367" s="138" t="s">
        <v>302</v>
      </c>
      <c r="C367" s="157"/>
      <c r="D367" s="157"/>
      <c r="E367" s="348" t="e">
        <f t="shared" si="5"/>
        <v>#DIV/0!</v>
      </c>
      <c r="F367" s="138"/>
    </row>
    <row r="368" spans="2:6">
      <c r="B368" s="138" t="s">
        <v>121</v>
      </c>
      <c r="C368" s="157"/>
      <c r="D368" s="157"/>
      <c r="E368" s="348" t="e">
        <f t="shared" si="5"/>
        <v>#DIV/0!</v>
      </c>
      <c r="F368" s="138"/>
    </row>
    <row r="369" spans="2:6">
      <c r="B369" s="138" t="s">
        <v>89</v>
      </c>
      <c r="C369" s="157"/>
      <c r="D369" s="157"/>
      <c r="E369" s="348" t="e">
        <f t="shared" si="5"/>
        <v>#DIV/0!</v>
      </c>
      <c r="F369" s="138"/>
    </row>
    <row r="370" spans="2:6">
      <c r="B370" s="138" t="s">
        <v>303</v>
      </c>
      <c r="C370" s="157"/>
      <c r="D370" s="157"/>
      <c r="E370" s="348" t="e">
        <f t="shared" si="5"/>
        <v>#DIV/0!</v>
      </c>
      <c r="F370" s="138"/>
    </row>
    <row r="371" spans="1:6">
      <c r="A371" s="147">
        <v>5</v>
      </c>
      <c r="B371" s="138" t="s">
        <v>304</v>
      </c>
      <c r="C371" s="157">
        <f>SUM(C372:C380)</f>
        <v>0</v>
      </c>
      <c r="D371" s="157">
        <f>SUM(D372:D380)</f>
        <v>0</v>
      </c>
      <c r="E371" s="348" t="e">
        <f t="shared" si="5"/>
        <v>#DIV/0!</v>
      </c>
      <c r="F371" s="138"/>
    </row>
    <row r="372" spans="2:6">
      <c r="B372" s="138" t="s">
        <v>80</v>
      </c>
      <c r="C372" s="157"/>
      <c r="D372" s="157"/>
      <c r="E372" s="348" t="e">
        <f t="shared" si="5"/>
        <v>#DIV/0!</v>
      </c>
      <c r="F372" s="138"/>
    </row>
    <row r="373" spans="2:6">
      <c r="B373" s="138" t="s">
        <v>81</v>
      </c>
      <c r="C373" s="157"/>
      <c r="D373" s="157"/>
      <c r="E373" s="348" t="e">
        <f t="shared" si="5"/>
        <v>#DIV/0!</v>
      </c>
      <c r="F373" s="138"/>
    </row>
    <row r="374" spans="2:6">
      <c r="B374" s="138" t="s">
        <v>82</v>
      </c>
      <c r="C374" s="157"/>
      <c r="D374" s="157"/>
      <c r="E374" s="348" t="e">
        <f t="shared" si="5"/>
        <v>#DIV/0!</v>
      </c>
      <c r="F374" s="138"/>
    </row>
    <row r="375" spans="2:6">
      <c r="B375" s="138" t="s">
        <v>305</v>
      </c>
      <c r="C375" s="157"/>
      <c r="D375" s="157"/>
      <c r="E375" s="348" t="e">
        <f t="shared" si="5"/>
        <v>#DIV/0!</v>
      </c>
      <c r="F375" s="138"/>
    </row>
    <row r="376" spans="2:6">
      <c r="B376" s="138" t="s">
        <v>306</v>
      </c>
      <c r="C376" s="157"/>
      <c r="D376" s="157"/>
      <c r="E376" s="348" t="e">
        <f t="shared" si="5"/>
        <v>#DIV/0!</v>
      </c>
      <c r="F376" s="138"/>
    </row>
    <row r="377" spans="2:6">
      <c r="B377" s="138" t="s">
        <v>307</v>
      </c>
      <c r="C377" s="157"/>
      <c r="D377" s="157"/>
      <c r="E377" s="348" t="e">
        <f t="shared" si="5"/>
        <v>#DIV/0!</v>
      </c>
      <c r="F377" s="138"/>
    </row>
    <row r="378" spans="2:6">
      <c r="B378" s="138" t="s">
        <v>121</v>
      </c>
      <c r="C378" s="157"/>
      <c r="D378" s="157"/>
      <c r="E378" s="348" t="e">
        <f t="shared" si="5"/>
        <v>#DIV/0!</v>
      </c>
      <c r="F378" s="138"/>
    </row>
    <row r="379" spans="2:6">
      <c r="B379" s="138" t="s">
        <v>89</v>
      </c>
      <c r="C379" s="157"/>
      <c r="D379" s="157"/>
      <c r="E379" s="348" t="e">
        <f t="shared" si="5"/>
        <v>#DIV/0!</v>
      </c>
      <c r="F379" s="138"/>
    </row>
    <row r="380" spans="2:6">
      <c r="B380" s="138" t="s">
        <v>308</v>
      </c>
      <c r="C380" s="157"/>
      <c r="D380" s="157"/>
      <c r="E380" s="348" t="e">
        <f t="shared" si="5"/>
        <v>#DIV/0!</v>
      </c>
      <c r="F380" s="138"/>
    </row>
    <row r="381" spans="1:6">
      <c r="A381" s="147">
        <v>5</v>
      </c>
      <c r="B381" s="138" t="s">
        <v>309</v>
      </c>
      <c r="C381" s="157">
        <f>SUM(C382:C388)</f>
        <v>0</v>
      </c>
      <c r="D381" s="157">
        <f>SUM(D382:D388)</f>
        <v>0</v>
      </c>
      <c r="E381" s="348" t="e">
        <f t="shared" si="5"/>
        <v>#DIV/0!</v>
      </c>
      <c r="F381" s="138"/>
    </row>
    <row r="382" spans="2:6">
      <c r="B382" s="138" t="s">
        <v>80</v>
      </c>
      <c r="C382" s="157"/>
      <c r="D382" s="157"/>
      <c r="E382" s="348" t="e">
        <f t="shared" si="5"/>
        <v>#DIV/0!</v>
      </c>
      <c r="F382" s="138"/>
    </row>
    <row r="383" spans="2:6">
      <c r="B383" s="138" t="s">
        <v>81</v>
      </c>
      <c r="C383" s="157"/>
      <c r="D383" s="157"/>
      <c r="E383" s="348" t="e">
        <f t="shared" si="5"/>
        <v>#DIV/0!</v>
      </c>
      <c r="F383" s="138"/>
    </row>
    <row r="384" spans="2:6">
      <c r="B384" s="138" t="s">
        <v>82</v>
      </c>
      <c r="C384" s="157"/>
      <c r="D384" s="157"/>
      <c r="E384" s="348" t="e">
        <f t="shared" si="5"/>
        <v>#DIV/0!</v>
      </c>
      <c r="F384" s="138"/>
    </row>
    <row r="385" spans="2:6">
      <c r="B385" s="138" t="s">
        <v>310</v>
      </c>
      <c r="C385" s="157"/>
      <c r="D385" s="157"/>
      <c r="E385" s="348" t="e">
        <f t="shared" si="5"/>
        <v>#DIV/0!</v>
      </c>
      <c r="F385" s="138"/>
    </row>
    <row r="386" spans="2:6">
      <c r="B386" s="138" t="s">
        <v>311</v>
      </c>
      <c r="C386" s="157"/>
      <c r="D386" s="157"/>
      <c r="E386" s="348" t="e">
        <f t="shared" si="5"/>
        <v>#DIV/0!</v>
      </c>
      <c r="F386" s="138"/>
    </row>
    <row r="387" spans="2:6">
      <c r="B387" s="138" t="s">
        <v>89</v>
      </c>
      <c r="C387" s="157"/>
      <c r="D387" s="157"/>
      <c r="E387" s="348" t="e">
        <f t="shared" si="5"/>
        <v>#DIV/0!</v>
      </c>
      <c r="F387" s="138"/>
    </row>
    <row r="388" spans="2:6">
      <c r="B388" s="138" t="s">
        <v>312</v>
      </c>
      <c r="C388" s="157"/>
      <c r="D388" s="157"/>
      <c r="E388" s="348" t="e">
        <f t="shared" si="5"/>
        <v>#DIV/0!</v>
      </c>
      <c r="F388" s="138"/>
    </row>
    <row r="389" spans="1:6">
      <c r="A389" s="147">
        <v>5</v>
      </c>
      <c r="B389" s="138" t="s">
        <v>313</v>
      </c>
      <c r="C389" s="157">
        <f>SUM(C390:C394)</f>
        <v>0</v>
      </c>
      <c r="D389" s="157">
        <f>SUM(D390:D394)</f>
        <v>0</v>
      </c>
      <c r="E389" s="348" t="e">
        <f t="shared" si="5"/>
        <v>#DIV/0!</v>
      </c>
      <c r="F389" s="138"/>
    </row>
    <row r="390" spans="2:6">
      <c r="B390" s="138" t="s">
        <v>80</v>
      </c>
      <c r="C390" s="157"/>
      <c r="D390" s="157"/>
      <c r="E390" s="348" t="e">
        <f t="shared" ref="E390:E453" si="6">D390/C390</f>
        <v>#DIV/0!</v>
      </c>
      <c r="F390" s="138"/>
    </row>
    <row r="391" spans="2:6">
      <c r="B391" s="138" t="s">
        <v>81</v>
      </c>
      <c r="C391" s="157"/>
      <c r="D391" s="157"/>
      <c r="E391" s="348" t="e">
        <f t="shared" si="6"/>
        <v>#DIV/0!</v>
      </c>
      <c r="F391" s="138"/>
    </row>
    <row r="392" spans="2:6">
      <c r="B392" s="138" t="s">
        <v>121</v>
      </c>
      <c r="C392" s="157"/>
      <c r="D392" s="157"/>
      <c r="E392" s="348" t="e">
        <f t="shared" si="6"/>
        <v>#DIV/0!</v>
      </c>
      <c r="F392" s="138"/>
    </row>
    <row r="393" spans="2:6">
      <c r="B393" s="138" t="s">
        <v>314</v>
      </c>
      <c r="C393" s="157"/>
      <c r="D393" s="157"/>
      <c r="E393" s="348" t="e">
        <f t="shared" si="6"/>
        <v>#DIV/0!</v>
      </c>
      <c r="F393" s="138"/>
    </row>
    <row r="394" spans="2:6">
      <c r="B394" s="138" t="s">
        <v>315</v>
      </c>
      <c r="C394" s="157"/>
      <c r="D394" s="157"/>
      <c r="E394" s="348" t="e">
        <f t="shared" si="6"/>
        <v>#DIV/0!</v>
      </c>
      <c r="F394" s="138"/>
    </row>
    <row r="395" spans="1:6">
      <c r="A395" s="147">
        <v>5</v>
      </c>
      <c r="B395" s="138" t="s">
        <v>316</v>
      </c>
      <c r="C395" s="157">
        <f>C396</f>
        <v>565</v>
      </c>
      <c r="D395" s="157">
        <f>D396</f>
        <v>600</v>
      </c>
      <c r="E395" s="348">
        <f t="shared" si="6"/>
        <v>1.06194690265487</v>
      </c>
      <c r="F395" s="138"/>
    </row>
    <row r="396" spans="2:6">
      <c r="B396" s="138" t="s">
        <v>317</v>
      </c>
      <c r="C396" s="157">
        <v>565</v>
      </c>
      <c r="D396" s="157">
        <v>600</v>
      </c>
      <c r="E396" s="348">
        <f t="shared" si="6"/>
        <v>1.06194690265487</v>
      </c>
      <c r="F396" s="138"/>
    </row>
    <row r="397" spans="1:6">
      <c r="A397" s="147">
        <v>3</v>
      </c>
      <c r="B397" s="138" t="s">
        <v>318</v>
      </c>
      <c r="C397" s="157">
        <f>SUM(C398,C403,C412,C419,C425,C429,C433,C437,C443,C450)</f>
        <v>41359</v>
      </c>
      <c r="D397" s="157">
        <f>SUM(D398,D403,D412,D419,D425,D429,D433,D437,D443,D450)</f>
        <v>40880</v>
      </c>
      <c r="E397" s="348">
        <f t="shared" si="6"/>
        <v>0.988418482071617</v>
      </c>
      <c r="F397" s="138"/>
    </row>
    <row r="398" spans="1:6">
      <c r="A398" s="147">
        <v>5</v>
      </c>
      <c r="B398" s="138" t="s">
        <v>319</v>
      </c>
      <c r="C398" s="157">
        <f>SUM(C399:C402)</f>
        <v>1296</v>
      </c>
      <c r="D398" s="157">
        <f>SUM(D399:D402)</f>
        <v>1160</v>
      </c>
      <c r="E398" s="348">
        <f t="shared" si="6"/>
        <v>0.895061728395062</v>
      </c>
      <c r="F398" s="138"/>
    </row>
    <row r="399" spans="2:6">
      <c r="B399" s="138" t="s">
        <v>80</v>
      </c>
      <c r="C399" s="157">
        <v>1114</v>
      </c>
      <c r="D399" s="157">
        <v>990</v>
      </c>
      <c r="E399" s="348">
        <f t="shared" si="6"/>
        <v>0.888689407540395</v>
      </c>
      <c r="F399" s="138"/>
    </row>
    <row r="400" spans="2:6">
      <c r="B400" s="138" t="s">
        <v>81</v>
      </c>
      <c r="C400" s="157"/>
      <c r="D400" s="157"/>
      <c r="E400" s="348" t="e">
        <f t="shared" si="6"/>
        <v>#DIV/0!</v>
      </c>
      <c r="F400" s="138"/>
    </row>
    <row r="401" spans="2:6">
      <c r="B401" s="138" t="s">
        <v>82</v>
      </c>
      <c r="C401" s="157"/>
      <c r="D401" s="157"/>
      <c r="E401" s="348" t="e">
        <f t="shared" si="6"/>
        <v>#DIV/0!</v>
      </c>
      <c r="F401" s="138"/>
    </row>
    <row r="402" spans="2:6">
      <c r="B402" s="138" t="s">
        <v>320</v>
      </c>
      <c r="C402" s="157">
        <v>182</v>
      </c>
      <c r="D402" s="157">
        <v>170</v>
      </c>
      <c r="E402" s="348">
        <f t="shared" si="6"/>
        <v>0.934065934065934</v>
      </c>
      <c r="F402" s="138"/>
    </row>
    <row r="403" spans="1:6">
      <c r="A403" s="147">
        <v>5</v>
      </c>
      <c r="B403" s="138" t="s">
        <v>321</v>
      </c>
      <c r="C403" s="157">
        <f>SUM(C404:C411)</f>
        <v>31574</v>
      </c>
      <c r="D403" s="157">
        <f>SUM(D404:D411)</f>
        <v>31585</v>
      </c>
      <c r="E403" s="348">
        <f t="shared" si="6"/>
        <v>1.00034838791411</v>
      </c>
      <c r="F403" s="138"/>
    </row>
    <row r="404" spans="2:6">
      <c r="B404" s="138" t="s">
        <v>322</v>
      </c>
      <c r="C404" s="157">
        <v>553</v>
      </c>
      <c r="D404" s="157">
        <v>555</v>
      </c>
      <c r="E404" s="348">
        <f t="shared" si="6"/>
        <v>1.00361663652803</v>
      </c>
      <c r="F404" s="138"/>
    </row>
    <row r="405" spans="2:6">
      <c r="B405" s="138" t="s">
        <v>323</v>
      </c>
      <c r="C405" s="157">
        <v>12696</v>
      </c>
      <c r="D405" s="157">
        <v>12700</v>
      </c>
      <c r="E405" s="348">
        <f t="shared" si="6"/>
        <v>1.00031505986137</v>
      </c>
      <c r="F405" s="138"/>
    </row>
    <row r="406" spans="2:6">
      <c r="B406" s="138" t="s">
        <v>324</v>
      </c>
      <c r="C406" s="157">
        <v>10127</v>
      </c>
      <c r="D406" s="157">
        <v>10130</v>
      </c>
      <c r="E406" s="348">
        <f t="shared" si="6"/>
        <v>1.00029623778019</v>
      </c>
      <c r="F406" s="138"/>
    </row>
    <row r="407" spans="2:6">
      <c r="B407" s="138" t="s">
        <v>325</v>
      </c>
      <c r="C407" s="157">
        <v>5895</v>
      </c>
      <c r="D407" s="157">
        <v>5900</v>
      </c>
      <c r="E407" s="348">
        <f t="shared" si="6"/>
        <v>1.0008481764207</v>
      </c>
      <c r="F407" s="138"/>
    </row>
    <row r="408" spans="2:6">
      <c r="B408" s="138" t="s">
        <v>326</v>
      </c>
      <c r="C408" s="157"/>
      <c r="D408" s="157"/>
      <c r="E408" s="348" t="e">
        <f t="shared" si="6"/>
        <v>#DIV/0!</v>
      </c>
      <c r="F408" s="138"/>
    </row>
    <row r="409" spans="2:6">
      <c r="B409" s="138" t="s">
        <v>327</v>
      </c>
      <c r="C409" s="157"/>
      <c r="D409" s="157"/>
      <c r="E409" s="348" t="e">
        <f t="shared" si="6"/>
        <v>#DIV/0!</v>
      </c>
      <c r="F409" s="138"/>
    </row>
    <row r="410" spans="2:6">
      <c r="B410" s="138" t="s">
        <v>328</v>
      </c>
      <c r="C410" s="157"/>
      <c r="D410" s="157"/>
      <c r="E410" s="348" t="e">
        <f t="shared" si="6"/>
        <v>#DIV/0!</v>
      </c>
      <c r="F410" s="138"/>
    </row>
    <row r="411" spans="2:6">
      <c r="B411" s="138" t="s">
        <v>329</v>
      </c>
      <c r="C411" s="157">
        <v>2303</v>
      </c>
      <c r="D411" s="157">
        <v>2300</v>
      </c>
      <c r="E411" s="348">
        <f t="shared" si="6"/>
        <v>0.998697351280938</v>
      </c>
      <c r="F411" s="138"/>
    </row>
    <row r="412" spans="1:6">
      <c r="A412" s="147">
        <v>5</v>
      </c>
      <c r="B412" s="138" t="s">
        <v>330</v>
      </c>
      <c r="C412" s="157">
        <f>SUM(C413:C418)</f>
        <v>2434</v>
      </c>
      <c r="D412" s="157">
        <f>SUM(D413:D418)</f>
        <v>2100</v>
      </c>
      <c r="E412" s="348">
        <f t="shared" si="6"/>
        <v>0.862777321281841</v>
      </c>
      <c r="F412" s="138"/>
    </row>
    <row r="413" spans="2:6">
      <c r="B413" s="138" t="s">
        <v>331</v>
      </c>
      <c r="C413" s="157"/>
      <c r="D413" s="157"/>
      <c r="E413" s="348" t="e">
        <f t="shared" si="6"/>
        <v>#DIV/0!</v>
      </c>
      <c r="F413" s="138"/>
    </row>
    <row r="414" spans="2:6">
      <c r="B414" s="138" t="s">
        <v>332</v>
      </c>
      <c r="C414" s="157">
        <v>335</v>
      </c>
      <c r="D414" s="157"/>
      <c r="E414" s="348">
        <f t="shared" si="6"/>
        <v>0</v>
      </c>
      <c r="F414" s="138"/>
    </row>
    <row r="415" spans="2:6">
      <c r="B415" s="138" t="s">
        <v>333</v>
      </c>
      <c r="C415" s="157"/>
      <c r="D415" s="157"/>
      <c r="E415" s="348" t="e">
        <f t="shared" si="6"/>
        <v>#DIV/0!</v>
      </c>
      <c r="F415" s="138"/>
    </row>
    <row r="416" spans="2:6">
      <c r="B416" s="138" t="s">
        <v>334</v>
      </c>
      <c r="C416" s="157">
        <v>2099</v>
      </c>
      <c r="D416" s="157">
        <v>2100</v>
      </c>
      <c r="E416" s="348">
        <f t="shared" si="6"/>
        <v>1.00047641734159</v>
      </c>
      <c r="F416" s="138"/>
    </row>
    <row r="417" spans="2:6">
      <c r="B417" s="138" t="s">
        <v>335</v>
      </c>
      <c r="C417" s="157"/>
      <c r="D417" s="157"/>
      <c r="E417" s="348" t="e">
        <f t="shared" si="6"/>
        <v>#DIV/0!</v>
      </c>
      <c r="F417" s="138"/>
    </row>
    <row r="418" spans="2:6">
      <c r="B418" s="138" t="s">
        <v>336</v>
      </c>
      <c r="C418" s="157"/>
      <c r="D418" s="157"/>
      <c r="E418" s="348" t="e">
        <f t="shared" si="6"/>
        <v>#DIV/0!</v>
      </c>
      <c r="F418" s="138"/>
    </row>
    <row r="419" spans="1:6">
      <c r="A419" s="147">
        <v>5</v>
      </c>
      <c r="B419" s="138" t="s">
        <v>337</v>
      </c>
      <c r="C419" s="157">
        <f>SUM(C420:C424)</f>
        <v>0</v>
      </c>
      <c r="D419" s="157">
        <f>SUM(D420:D424)</f>
        <v>0</v>
      </c>
      <c r="E419" s="348" t="e">
        <f t="shared" si="6"/>
        <v>#DIV/0!</v>
      </c>
      <c r="F419" s="138"/>
    </row>
    <row r="420" spans="2:6">
      <c r="B420" s="138" t="s">
        <v>338</v>
      </c>
      <c r="C420" s="157"/>
      <c r="D420" s="157"/>
      <c r="E420" s="348" t="e">
        <f t="shared" si="6"/>
        <v>#DIV/0!</v>
      </c>
      <c r="F420" s="138"/>
    </row>
    <row r="421" spans="2:6">
      <c r="B421" s="138" t="s">
        <v>339</v>
      </c>
      <c r="C421" s="157"/>
      <c r="D421" s="157"/>
      <c r="E421" s="348" t="e">
        <f t="shared" si="6"/>
        <v>#DIV/0!</v>
      </c>
      <c r="F421" s="138"/>
    </row>
    <row r="422" spans="2:6">
      <c r="B422" s="138" t="s">
        <v>340</v>
      </c>
      <c r="C422" s="157"/>
      <c r="D422" s="157"/>
      <c r="E422" s="348" t="e">
        <f t="shared" si="6"/>
        <v>#DIV/0!</v>
      </c>
      <c r="F422" s="138"/>
    </row>
    <row r="423" spans="2:6">
      <c r="B423" s="138" t="s">
        <v>341</v>
      </c>
      <c r="C423" s="157"/>
      <c r="D423" s="157"/>
      <c r="E423" s="348" t="e">
        <f t="shared" si="6"/>
        <v>#DIV/0!</v>
      </c>
      <c r="F423" s="138"/>
    </row>
    <row r="424" spans="2:6">
      <c r="B424" s="138" t="s">
        <v>342</v>
      </c>
      <c r="C424" s="157"/>
      <c r="D424" s="157"/>
      <c r="E424" s="348" t="e">
        <f t="shared" si="6"/>
        <v>#DIV/0!</v>
      </c>
      <c r="F424" s="138"/>
    </row>
    <row r="425" spans="1:6">
      <c r="A425" s="147">
        <v>5</v>
      </c>
      <c r="B425" s="138" t="s">
        <v>343</v>
      </c>
      <c r="C425" s="157">
        <f>SUM(C426:C428)</f>
        <v>0</v>
      </c>
      <c r="D425" s="157">
        <f>SUM(D426:D428)</f>
        <v>0</v>
      </c>
      <c r="E425" s="348" t="e">
        <f t="shared" si="6"/>
        <v>#DIV/0!</v>
      </c>
      <c r="F425" s="138"/>
    </row>
    <row r="426" spans="2:6">
      <c r="B426" s="138" t="s">
        <v>344</v>
      </c>
      <c r="C426" s="157"/>
      <c r="D426" s="157"/>
      <c r="E426" s="348" t="e">
        <f t="shared" si="6"/>
        <v>#DIV/0!</v>
      </c>
      <c r="F426" s="138"/>
    </row>
    <row r="427" spans="2:6">
      <c r="B427" s="138" t="s">
        <v>345</v>
      </c>
      <c r="C427" s="157"/>
      <c r="D427" s="157"/>
      <c r="E427" s="348" t="e">
        <f t="shared" si="6"/>
        <v>#DIV/0!</v>
      </c>
      <c r="F427" s="138"/>
    </row>
    <row r="428" spans="2:6">
      <c r="B428" s="138" t="s">
        <v>346</v>
      </c>
      <c r="C428" s="157"/>
      <c r="D428" s="157"/>
      <c r="E428" s="348" t="e">
        <f t="shared" si="6"/>
        <v>#DIV/0!</v>
      </c>
      <c r="F428" s="138"/>
    </row>
    <row r="429" spans="1:6">
      <c r="A429" s="147">
        <v>5</v>
      </c>
      <c r="B429" s="138" t="s">
        <v>347</v>
      </c>
      <c r="C429" s="157">
        <v>0</v>
      </c>
      <c r="D429" s="157">
        <v>0</v>
      </c>
      <c r="E429" s="348" t="e">
        <f t="shared" si="6"/>
        <v>#DIV/0!</v>
      </c>
      <c r="F429" s="138"/>
    </row>
    <row r="430" spans="2:6">
      <c r="B430" s="138" t="s">
        <v>348</v>
      </c>
      <c r="C430" s="157"/>
      <c r="D430" s="157"/>
      <c r="E430" s="348" t="e">
        <f t="shared" si="6"/>
        <v>#DIV/0!</v>
      </c>
      <c r="F430" s="138"/>
    </row>
    <row r="431" spans="2:6">
      <c r="B431" s="138" t="s">
        <v>349</v>
      </c>
      <c r="C431" s="157"/>
      <c r="D431" s="157"/>
      <c r="E431" s="348" t="e">
        <f t="shared" si="6"/>
        <v>#DIV/0!</v>
      </c>
      <c r="F431" s="138"/>
    </row>
    <row r="432" spans="2:6">
      <c r="B432" s="138" t="s">
        <v>350</v>
      </c>
      <c r="C432" s="157"/>
      <c r="D432" s="157"/>
      <c r="E432" s="348" t="e">
        <f t="shared" si="6"/>
        <v>#DIV/0!</v>
      </c>
      <c r="F432" s="138"/>
    </row>
    <row r="433" spans="1:6">
      <c r="A433" s="147">
        <v>5</v>
      </c>
      <c r="B433" s="138" t="s">
        <v>351</v>
      </c>
      <c r="C433" s="157">
        <f>SUM(C434:C436)</f>
        <v>10</v>
      </c>
      <c r="D433" s="157">
        <f>SUM(D434:D436)</f>
        <v>0</v>
      </c>
      <c r="E433" s="348">
        <f t="shared" si="6"/>
        <v>0</v>
      </c>
      <c r="F433" s="138"/>
    </row>
    <row r="434" spans="2:6">
      <c r="B434" s="138" t="s">
        <v>352</v>
      </c>
      <c r="C434" s="157">
        <v>10</v>
      </c>
      <c r="D434" s="157"/>
      <c r="E434" s="348">
        <f t="shared" si="6"/>
        <v>0</v>
      </c>
      <c r="F434" s="138"/>
    </row>
    <row r="435" spans="2:6">
      <c r="B435" s="138" t="s">
        <v>353</v>
      </c>
      <c r="C435" s="157"/>
      <c r="D435" s="157"/>
      <c r="E435" s="348" t="e">
        <f t="shared" si="6"/>
        <v>#DIV/0!</v>
      </c>
      <c r="F435" s="138"/>
    </row>
    <row r="436" spans="2:6">
      <c r="B436" s="138" t="s">
        <v>354</v>
      </c>
      <c r="C436" s="157"/>
      <c r="D436" s="157"/>
      <c r="E436" s="348" t="e">
        <f t="shared" si="6"/>
        <v>#DIV/0!</v>
      </c>
      <c r="F436" s="138"/>
    </row>
    <row r="437" spans="1:6">
      <c r="A437" s="147">
        <v>5</v>
      </c>
      <c r="B437" s="138" t="s">
        <v>355</v>
      </c>
      <c r="C437" s="157">
        <f>SUM(C438:C442)</f>
        <v>412</v>
      </c>
      <c r="D437" s="157">
        <f>SUM(D438:D442)</f>
        <v>400</v>
      </c>
      <c r="E437" s="348">
        <f t="shared" si="6"/>
        <v>0.970873786407767</v>
      </c>
      <c r="F437" s="138"/>
    </row>
    <row r="438" spans="2:6">
      <c r="B438" s="138" t="s">
        <v>356</v>
      </c>
      <c r="C438" s="157"/>
      <c r="D438" s="157"/>
      <c r="E438" s="348" t="e">
        <f t="shared" si="6"/>
        <v>#DIV/0!</v>
      </c>
      <c r="F438" s="138"/>
    </row>
    <row r="439" spans="2:6">
      <c r="B439" s="138" t="s">
        <v>357</v>
      </c>
      <c r="C439" s="157">
        <v>412</v>
      </c>
      <c r="D439" s="157">
        <v>400</v>
      </c>
      <c r="E439" s="348">
        <f t="shared" si="6"/>
        <v>0.970873786407767</v>
      </c>
      <c r="F439" s="138"/>
    </row>
    <row r="440" spans="2:6">
      <c r="B440" s="138" t="s">
        <v>358</v>
      </c>
      <c r="C440" s="157"/>
      <c r="D440" s="157"/>
      <c r="E440" s="348" t="e">
        <f t="shared" si="6"/>
        <v>#DIV/0!</v>
      </c>
      <c r="F440" s="138"/>
    </row>
    <row r="441" spans="2:6">
      <c r="B441" s="138" t="s">
        <v>359</v>
      </c>
      <c r="C441" s="157"/>
      <c r="D441" s="157"/>
      <c r="E441" s="348" t="e">
        <f t="shared" si="6"/>
        <v>#DIV/0!</v>
      </c>
      <c r="F441" s="138"/>
    </row>
    <row r="442" spans="2:6">
      <c r="B442" s="138" t="s">
        <v>360</v>
      </c>
      <c r="C442" s="157"/>
      <c r="D442" s="157"/>
      <c r="E442" s="348" t="e">
        <f t="shared" si="6"/>
        <v>#DIV/0!</v>
      </c>
      <c r="F442" s="138"/>
    </row>
    <row r="443" spans="1:6">
      <c r="A443" s="147">
        <v>5</v>
      </c>
      <c r="B443" s="138" t="s">
        <v>361</v>
      </c>
      <c r="C443" s="157">
        <f>SUM(C444:C449)</f>
        <v>2634</v>
      </c>
      <c r="D443" s="157">
        <f>SUM(D444:D449)</f>
        <v>2635</v>
      </c>
      <c r="E443" s="348">
        <f t="shared" si="6"/>
        <v>1.00037965072134</v>
      </c>
      <c r="F443" s="138"/>
    </row>
    <row r="444" spans="2:6">
      <c r="B444" s="138" t="s">
        <v>362</v>
      </c>
      <c r="C444" s="157"/>
      <c r="D444" s="157"/>
      <c r="E444" s="348" t="e">
        <f t="shared" si="6"/>
        <v>#DIV/0!</v>
      </c>
      <c r="F444" s="138"/>
    </row>
    <row r="445" spans="2:6">
      <c r="B445" s="138" t="s">
        <v>363</v>
      </c>
      <c r="C445" s="157"/>
      <c r="D445" s="157"/>
      <c r="E445" s="348" t="e">
        <f t="shared" si="6"/>
        <v>#DIV/0!</v>
      </c>
      <c r="F445" s="138"/>
    </row>
    <row r="446" spans="2:6">
      <c r="B446" s="138" t="s">
        <v>364</v>
      </c>
      <c r="C446" s="157"/>
      <c r="D446" s="157"/>
      <c r="E446" s="348" t="e">
        <f t="shared" si="6"/>
        <v>#DIV/0!</v>
      </c>
      <c r="F446" s="138"/>
    </row>
    <row r="447" spans="2:6">
      <c r="B447" s="138" t="s">
        <v>365</v>
      </c>
      <c r="C447" s="157"/>
      <c r="D447" s="157"/>
      <c r="E447" s="348" t="e">
        <f t="shared" si="6"/>
        <v>#DIV/0!</v>
      </c>
      <c r="F447" s="138"/>
    </row>
    <row r="448" spans="2:6">
      <c r="B448" s="138" t="s">
        <v>366</v>
      </c>
      <c r="C448" s="157"/>
      <c r="D448" s="157"/>
      <c r="E448" s="348" t="e">
        <f t="shared" si="6"/>
        <v>#DIV/0!</v>
      </c>
      <c r="F448" s="138"/>
    </row>
    <row r="449" spans="2:6">
      <c r="B449" s="138" t="s">
        <v>367</v>
      </c>
      <c r="C449" s="157">
        <v>2634</v>
      </c>
      <c r="D449" s="157">
        <v>2635</v>
      </c>
      <c r="E449" s="348">
        <f t="shared" si="6"/>
        <v>1.00037965072134</v>
      </c>
      <c r="F449" s="138"/>
    </row>
    <row r="450" spans="1:6">
      <c r="A450" s="147">
        <v>5</v>
      </c>
      <c r="B450" s="138" t="s">
        <v>368</v>
      </c>
      <c r="C450" s="157">
        <f>C451</f>
        <v>2999</v>
      </c>
      <c r="D450" s="157">
        <f>D451</f>
        <v>3000</v>
      </c>
      <c r="E450" s="348">
        <f t="shared" si="6"/>
        <v>1.00033344448149</v>
      </c>
      <c r="F450" s="138"/>
    </row>
    <row r="451" spans="2:6">
      <c r="B451" s="138" t="s">
        <v>369</v>
      </c>
      <c r="C451" s="157">
        <v>2999</v>
      </c>
      <c r="D451" s="157">
        <v>3000</v>
      </c>
      <c r="E451" s="348">
        <f t="shared" si="6"/>
        <v>1.00033344448149</v>
      </c>
      <c r="F451" s="138"/>
    </row>
    <row r="452" spans="1:6">
      <c r="A452" s="147">
        <v>3</v>
      </c>
      <c r="B452" s="138" t="s">
        <v>370</v>
      </c>
      <c r="C452" s="157">
        <f>SUM(C453,C458,C467,C473,C479,C484,C489,C496,C500,C503)</f>
        <v>11029</v>
      </c>
      <c r="D452" s="157">
        <f>SUM(D453,D458,D467,D473,D479,D484,D489,D496,D500,D503)</f>
        <v>10645</v>
      </c>
      <c r="E452" s="348">
        <f t="shared" si="6"/>
        <v>0.965182700154139</v>
      </c>
      <c r="F452" s="138"/>
    </row>
    <row r="453" spans="1:6">
      <c r="A453" s="147">
        <v>5</v>
      </c>
      <c r="B453" s="138" t="s">
        <v>371</v>
      </c>
      <c r="C453" s="157">
        <f>SUM(C454:C457)</f>
        <v>6890</v>
      </c>
      <c r="D453" s="157">
        <f>SUM(D454:D457)</f>
        <v>6800</v>
      </c>
      <c r="E453" s="348">
        <f t="shared" si="6"/>
        <v>0.986937590711176</v>
      </c>
      <c r="F453" s="138"/>
    </row>
    <row r="454" spans="2:6">
      <c r="B454" s="138" t="s">
        <v>80</v>
      </c>
      <c r="C454" s="157">
        <v>466</v>
      </c>
      <c r="D454" s="157">
        <v>400</v>
      </c>
      <c r="E454" s="348">
        <f t="shared" ref="E454:E517" si="7">D454/C454</f>
        <v>0.858369098712446</v>
      </c>
      <c r="F454" s="138"/>
    </row>
    <row r="455" spans="2:6">
      <c r="B455" s="138" t="s">
        <v>81</v>
      </c>
      <c r="C455" s="157"/>
      <c r="D455" s="157"/>
      <c r="E455" s="348" t="e">
        <f t="shared" si="7"/>
        <v>#DIV/0!</v>
      </c>
      <c r="F455" s="138"/>
    </row>
    <row r="456" spans="2:6">
      <c r="B456" s="138" t="s">
        <v>82</v>
      </c>
      <c r="C456" s="157"/>
      <c r="D456" s="157"/>
      <c r="E456" s="348" t="e">
        <f t="shared" si="7"/>
        <v>#DIV/0!</v>
      </c>
      <c r="F456" s="138"/>
    </row>
    <row r="457" spans="2:6">
      <c r="B457" s="138" t="s">
        <v>372</v>
      </c>
      <c r="C457" s="157">
        <v>6424</v>
      </c>
      <c r="D457" s="157">
        <v>6400</v>
      </c>
      <c r="E457" s="348">
        <f t="shared" si="7"/>
        <v>0.99626400996264</v>
      </c>
      <c r="F457" s="138"/>
    </row>
    <row r="458" spans="1:6">
      <c r="A458" s="147">
        <v>5</v>
      </c>
      <c r="B458" s="138" t="s">
        <v>373</v>
      </c>
      <c r="C458" s="157">
        <f>SUM(C459:C466)</f>
        <v>0</v>
      </c>
      <c r="D458" s="157">
        <f>SUM(D459:D466)</f>
        <v>0</v>
      </c>
      <c r="E458" s="348" t="e">
        <f t="shared" si="7"/>
        <v>#DIV/0!</v>
      </c>
      <c r="F458" s="138"/>
    </row>
    <row r="459" spans="2:6">
      <c r="B459" s="138" t="s">
        <v>374</v>
      </c>
      <c r="C459" s="157"/>
      <c r="D459" s="157"/>
      <c r="E459" s="348" t="e">
        <f t="shared" si="7"/>
        <v>#DIV/0!</v>
      </c>
      <c r="F459" s="138"/>
    </row>
    <row r="460" spans="2:6">
      <c r="B460" s="138" t="s">
        <v>375</v>
      </c>
      <c r="C460" s="157"/>
      <c r="D460" s="157"/>
      <c r="E460" s="348" t="e">
        <f t="shared" si="7"/>
        <v>#DIV/0!</v>
      </c>
      <c r="F460" s="138"/>
    </row>
    <row r="461" spans="2:6">
      <c r="B461" s="138" t="s">
        <v>376</v>
      </c>
      <c r="C461" s="157"/>
      <c r="D461" s="157"/>
      <c r="E461" s="348" t="e">
        <f t="shared" si="7"/>
        <v>#DIV/0!</v>
      </c>
      <c r="F461" s="138"/>
    </row>
    <row r="462" spans="2:6">
      <c r="B462" s="138" t="s">
        <v>377</v>
      </c>
      <c r="C462" s="157"/>
      <c r="D462" s="157"/>
      <c r="E462" s="348" t="e">
        <f t="shared" si="7"/>
        <v>#DIV/0!</v>
      </c>
      <c r="F462" s="138"/>
    </row>
    <row r="463" spans="2:6">
      <c r="B463" s="138" t="s">
        <v>378</v>
      </c>
      <c r="C463" s="157"/>
      <c r="D463" s="157"/>
      <c r="E463" s="348" t="e">
        <f t="shared" si="7"/>
        <v>#DIV/0!</v>
      </c>
      <c r="F463" s="138"/>
    </row>
    <row r="464" spans="2:6">
      <c r="B464" s="138" t="s">
        <v>379</v>
      </c>
      <c r="C464" s="157"/>
      <c r="D464" s="157"/>
      <c r="E464" s="348" t="e">
        <f t="shared" si="7"/>
        <v>#DIV/0!</v>
      </c>
      <c r="F464" s="138"/>
    </row>
    <row r="465" spans="2:6">
      <c r="B465" s="138" t="s">
        <v>380</v>
      </c>
      <c r="C465" s="157"/>
      <c r="D465" s="157"/>
      <c r="E465" s="348" t="e">
        <f t="shared" si="7"/>
        <v>#DIV/0!</v>
      </c>
      <c r="F465" s="138"/>
    </row>
    <row r="466" spans="2:6">
      <c r="B466" s="138" t="s">
        <v>381</v>
      </c>
      <c r="C466" s="157"/>
      <c r="D466" s="157"/>
      <c r="E466" s="348" t="e">
        <f t="shared" si="7"/>
        <v>#DIV/0!</v>
      </c>
      <c r="F466" s="138"/>
    </row>
    <row r="467" spans="1:6">
      <c r="A467" s="147">
        <v>5</v>
      </c>
      <c r="B467" s="138" t="s">
        <v>382</v>
      </c>
      <c r="C467" s="157">
        <f>SUM(C468:C472)</f>
        <v>0</v>
      </c>
      <c r="D467" s="157">
        <f>SUM(D468:D472)</f>
        <v>0</v>
      </c>
      <c r="E467" s="348" t="e">
        <f t="shared" si="7"/>
        <v>#DIV/0!</v>
      </c>
      <c r="F467" s="138"/>
    </row>
    <row r="468" spans="2:6">
      <c r="B468" s="138" t="s">
        <v>374</v>
      </c>
      <c r="C468" s="157"/>
      <c r="D468" s="157"/>
      <c r="E468" s="348" t="e">
        <f t="shared" si="7"/>
        <v>#DIV/0!</v>
      </c>
      <c r="F468" s="138"/>
    </row>
    <row r="469" spans="2:6">
      <c r="B469" s="138" t="s">
        <v>383</v>
      </c>
      <c r="C469" s="157"/>
      <c r="D469" s="157"/>
      <c r="E469" s="348" t="e">
        <f t="shared" si="7"/>
        <v>#DIV/0!</v>
      </c>
      <c r="F469" s="138"/>
    </row>
    <row r="470" spans="2:6">
      <c r="B470" s="138" t="s">
        <v>384</v>
      </c>
      <c r="C470" s="157"/>
      <c r="D470" s="157"/>
      <c r="E470" s="348" t="e">
        <f t="shared" si="7"/>
        <v>#DIV/0!</v>
      </c>
      <c r="F470" s="138"/>
    </row>
    <row r="471" spans="2:6">
      <c r="B471" s="138" t="s">
        <v>385</v>
      </c>
      <c r="C471" s="157"/>
      <c r="D471" s="157"/>
      <c r="E471" s="348" t="e">
        <f t="shared" si="7"/>
        <v>#DIV/0!</v>
      </c>
      <c r="F471" s="138"/>
    </row>
    <row r="472" spans="2:6">
      <c r="B472" s="138" t="s">
        <v>386</v>
      </c>
      <c r="C472" s="157"/>
      <c r="D472" s="157"/>
      <c r="E472" s="348" t="e">
        <f t="shared" si="7"/>
        <v>#DIV/0!</v>
      </c>
      <c r="F472" s="138"/>
    </row>
    <row r="473" spans="1:6">
      <c r="A473" s="147">
        <v>5</v>
      </c>
      <c r="B473" s="138" t="s">
        <v>387</v>
      </c>
      <c r="C473" s="157">
        <f>SUM(C474:C478)</f>
        <v>795</v>
      </c>
      <c r="D473" s="157">
        <f>SUM(D474:D478)</f>
        <v>800</v>
      </c>
      <c r="E473" s="348">
        <f t="shared" si="7"/>
        <v>1.0062893081761</v>
      </c>
      <c r="F473" s="138"/>
    </row>
    <row r="474" spans="2:6">
      <c r="B474" s="138" t="s">
        <v>374</v>
      </c>
      <c r="C474" s="157"/>
      <c r="D474" s="157"/>
      <c r="E474" s="348" t="e">
        <f t="shared" si="7"/>
        <v>#DIV/0!</v>
      </c>
      <c r="F474" s="138"/>
    </row>
    <row r="475" spans="2:6">
      <c r="B475" s="138" t="s">
        <v>388</v>
      </c>
      <c r="C475" s="157"/>
      <c r="D475" s="157"/>
      <c r="E475" s="348" t="e">
        <f t="shared" si="7"/>
        <v>#DIV/0!</v>
      </c>
      <c r="F475" s="138"/>
    </row>
    <row r="476" spans="2:6">
      <c r="B476" s="138" t="s">
        <v>389</v>
      </c>
      <c r="C476" s="157">
        <v>795</v>
      </c>
      <c r="D476" s="157">
        <v>800</v>
      </c>
      <c r="E476" s="348">
        <f t="shared" si="7"/>
        <v>1.0062893081761</v>
      </c>
      <c r="F476" s="138"/>
    </row>
    <row r="477" spans="2:6">
      <c r="B477" s="138" t="s">
        <v>390</v>
      </c>
      <c r="C477" s="157"/>
      <c r="D477" s="157"/>
      <c r="E477" s="348" t="e">
        <f t="shared" si="7"/>
        <v>#DIV/0!</v>
      </c>
      <c r="F477" s="138"/>
    </row>
    <row r="478" spans="2:6">
      <c r="B478" s="138" t="s">
        <v>391</v>
      </c>
      <c r="C478" s="157"/>
      <c r="D478" s="157"/>
      <c r="E478" s="348" t="e">
        <f t="shared" si="7"/>
        <v>#DIV/0!</v>
      </c>
      <c r="F478" s="138"/>
    </row>
    <row r="479" spans="1:6">
      <c r="A479" s="147">
        <v>5</v>
      </c>
      <c r="B479" s="138" t="s">
        <v>392</v>
      </c>
      <c r="C479" s="157">
        <f>SUM(C480:C483)</f>
        <v>30</v>
      </c>
      <c r="D479" s="157">
        <f>SUM(D480:D483)</f>
        <v>30</v>
      </c>
      <c r="E479" s="348">
        <f t="shared" si="7"/>
        <v>1</v>
      </c>
      <c r="F479" s="138"/>
    </row>
    <row r="480" spans="2:6">
      <c r="B480" s="138" t="s">
        <v>374</v>
      </c>
      <c r="C480" s="157"/>
      <c r="D480" s="157"/>
      <c r="E480" s="348" t="e">
        <f t="shared" si="7"/>
        <v>#DIV/0!</v>
      </c>
      <c r="F480" s="138"/>
    </row>
    <row r="481" spans="2:6">
      <c r="B481" s="138" t="s">
        <v>393</v>
      </c>
      <c r="C481" s="157">
        <v>20</v>
      </c>
      <c r="D481" s="157">
        <v>20</v>
      </c>
      <c r="E481" s="348">
        <f t="shared" si="7"/>
        <v>1</v>
      </c>
      <c r="F481" s="138"/>
    </row>
    <row r="482" spans="2:6">
      <c r="B482" s="138" t="s">
        <v>394</v>
      </c>
      <c r="C482" s="157"/>
      <c r="D482" s="157"/>
      <c r="E482" s="348" t="e">
        <f t="shared" si="7"/>
        <v>#DIV/0!</v>
      </c>
      <c r="F482" s="138"/>
    </row>
    <row r="483" spans="2:6">
      <c r="B483" s="138" t="s">
        <v>395</v>
      </c>
      <c r="C483" s="157">
        <v>10</v>
      </c>
      <c r="D483" s="157">
        <v>10</v>
      </c>
      <c r="E483" s="348">
        <f t="shared" si="7"/>
        <v>1</v>
      </c>
      <c r="F483" s="138"/>
    </row>
    <row r="484" spans="1:6">
      <c r="A484" s="147">
        <v>5</v>
      </c>
      <c r="B484" s="138" t="s">
        <v>396</v>
      </c>
      <c r="C484" s="157">
        <f>SUM(C485:C488)</f>
        <v>0</v>
      </c>
      <c r="D484" s="157">
        <f>SUM(D485:D488)</f>
        <v>0</v>
      </c>
      <c r="E484" s="348" t="e">
        <f t="shared" si="7"/>
        <v>#DIV/0!</v>
      </c>
      <c r="F484" s="138"/>
    </row>
    <row r="485" spans="2:6">
      <c r="B485" s="138" t="s">
        <v>397</v>
      </c>
      <c r="C485" s="157"/>
      <c r="D485" s="157"/>
      <c r="E485" s="348" t="e">
        <f t="shared" si="7"/>
        <v>#DIV/0!</v>
      </c>
      <c r="F485" s="138"/>
    </row>
    <row r="486" spans="2:6">
      <c r="B486" s="138" t="s">
        <v>398</v>
      </c>
      <c r="C486" s="157"/>
      <c r="D486" s="157"/>
      <c r="E486" s="348" t="e">
        <f t="shared" si="7"/>
        <v>#DIV/0!</v>
      </c>
      <c r="F486" s="138"/>
    </row>
    <row r="487" spans="2:6">
      <c r="B487" s="138" t="s">
        <v>399</v>
      </c>
      <c r="C487" s="157"/>
      <c r="D487" s="157"/>
      <c r="E487" s="348" t="e">
        <f t="shared" si="7"/>
        <v>#DIV/0!</v>
      </c>
      <c r="F487" s="138"/>
    </row>
    <row r="488" spans="2:6">
      <c r="B488" s="138" t="s">
        <v>400</v>
      </c>
      <c r="C488" s="157"/>
      <c r="D488" s="157"/>
      <c r="E488" s="348" t="e">
        <f t="shared" si="7"/>
        <v>#DIV/0!</v>
      </c>
      <c r="F488" s="138"/>
    </row>
    <row r="489" spans="1:6">
      <c r="A489" s="147">
        <v>5</v>
      </c>
      <c r="B489" s="138" t="s">
        <v>401</v>
      </c>
      <c r="C489" s="157">
        <f>SUM(C490:C495)</f>
        <v>203</v>
      </c>
      <c r="D489" s="157">
        <f>SUM(D490:D495)</f>
        <v>135</v>
      </c>
      <c r="E489" s="348">
        <f t="shared" si="7"/>
        <v>0.665024630541872</v>
      </c>
      <c r="F489" s="138"/>
    </row>
    <row r="490" spans="2:6">
      <c r="B490" s="138" t="s">
        <v>374</v>
      </c>
      <c r="C490" s="157">
        <v>118</v>
      </c>
      <c r="D490" s="157">
        <v>100</v>
      </c>
      <c r="E490" s="348">
        <f t="shared" si="7"/>
        <v>0.847457627118644</v>
      </c>
      <c r="F490" s="138"/>
    </row>
    <row r="491" spans="2:6">
      <c r="B491" s="138" t="s">
        <v>402</v>
      </c>
      <c r="C491" s="157">
        <v>73</v>
      </c>
      <c r="D491" s="157">
        <v>35</v>
      </c>
      <c r="E491" s="348">
        <f t="shared" si="7"/>
        <v>0.479452054794521</v>
      </c>
      <c r="F491" s="138"/>
    </row>
    <row r="492" spans="2:6">
      <c r="B492" s="138" t="s">
        <v>403</v>
      </c>
      <c r="C492" s="157"/>
      <c r="D492" s="157"/>
      <c r="E492" s="348" t="e">
        <f t="shared" si="7"/>
        <v>#DIV/0!</v>
      </c>
      <c r="F492" s="138"/>
    </row>
    <row r="493" spans="2:6">
      <c r="B493" s="138" t="s">
        <v>404</v>
      </c>
      <c r="C493" s="157"/>
      <c r="D493" s="157"/>
      <c r="E493" s="348" t="e">
        <f t="shared" si="7"/>
        <v>#DIV/0!</v>
      </c>
      <c r="F493" s="138"/>
    </row>
    <row r="494" spans="2:6">
      <c r="B494" s="138" t="s">
        <v>405</v>
      </c>
      <c r="C494" s="157">
        <v>7</v>
      </c>
      <c r="D494" s="157"/>
      <c r="E494" s="348">
        <f t="shared" si="7"/>
        <v>0</v>
      </c>
      <c r="F494" s="138"/>
    </row>
    <row r="495" spans="2:6">
      <c r="B495" s="138" t="s">
        <v>406</v>
      </c>
      <c r="C495" s="157">
        <v>5</v>
      </c>
      <c r="D495" s="157"/>
      <c r="E495" s="348">
        <f t="shared" si="7"/>
        <v>0</v>
      </c>
      <c r="F495" s="138"/>
    </row>
    <row r="496" spans="1:6">
      <c r="A496" s="147">
        <v>5</v>
      </c>
      <c r="B496" s="138" t="s">
        <v>407</v>
      </c>
      <c r="C496" s="157">
        <f>SUM(C497:C499)</f>
        <v>0</v>
      </c>
      <c r="D496" s="157">
        <f>SUM(D497:D499)</f>
        <v>0</v>
      </c>
      <c r="E496" s="348" t="e">
        <f t="shared" si="7"/>
        <v>#DIV/0!</v>
      </c>
      <c r="F496" s="138"/>
    </row>
    <row r="497" spans="2:6">
      <c r="B497" s="138" t="s">
        <v>408</v>
      </c>
      <c r="C497" s="157"/>
      <c r="D497" s="157"/>
      <c r="E497" s="348" t="e">
        <f t="shared" si="7"/>
        <v>#DIV/0!</v>
      </c>
      <c r="F497" s="138"/>
    </row>
    <row r="498" spans="2:6">
      <c r="B498" s="138" t="s">
        <v>409</v>
      </c>
      <c r="C498" s="157"/>
      <c r="D498" s="157"/>
      <c r="E498" s="348" t="e">
        <f t="shared" si="7"/>
        <v>#DIV/0!</v>
      </c>
      <c r="F498" s="138"/>
    </row>
    <row r="499" spans="2:6">
      <c r="B499" s="138" t="s">
        <v>410</v>
      </c>
      <c r="C499" s="157"/>
      <c r="D499" s="157"/>
      <c r="E499" s="348" t="e">
        <f t="shared" si="7"/>
        <v>#DIV/0!</v>
      </c>
      <c r="F499" s="138"/>
    </row>
    <row r="500" spans="1:6">
      <c r="A500" s="147">
        <v>5</v>
      </c>
      <c r="B500" s="138" t="s">
        <v>411</v>
      </c>
      <c r="C500" s="157">
        <f>SUM(C501:C502)</f>
        <v>336</v>
      </c>
      <c r="D500" s="157">
        <f>SUM(D501:D502)</f>
        <v>100</v>
      </c>
      <c r="E500" s="348">
        <f t="shared" si="7"/>
        <v>0.297619047619048</v>
      </c>
      <c r="F500" s="138"/>
    </row>
    <row r="501" spans="2:6">
      <c r="B501" s="138" t="s">
        <v>412</v>
      </c>
      <c r="C501" s="157">
        <v>336</v>
      </c>
      <c r="D501" s="157">
        <v>100</v>
      </c>
      <c r="E501" s="348">
        <f t="shared" si="7"/>
        <v>0.297619047619048</v>
      </c>
      <c r="F501" s="138"/>
    </row>
    <row r="502" spans="2:6">
      <c r="B502" s="138" t="s">
        <v>413</v>
      </c>
      <c r="C502" s="157"/>
      <c r="D502" s="157"/>
      <c r="E502" s="348" t="e">
        <f t="shared" si="7"/>
        <v>#DIV/0!</v>
      </c>
      <c r="F502" s="138"/>
    </row>
    <row r="503" spans="1:6">
      <c r="A503" s="147">
        <v>5</v>
      </c>
      <c r="B503" s="138" t="s">
        <v>414</v>
      </c>
      <c r="C503" s="157">
        <f>SUM(C504:C507)</f>
        <v>2775</v>
      </c>
      <c r="D503" s="157">
        <f>SUM(D504:D507)</f>
        <v>2780</v>
      </c>
      <c r="E503" s="348">
        <f t="shared" si="7"/>
        <v>1.0018018018018</v>
      </c>
      <c r="F503" s="138"/>
    </row>
    <row r="504" spans="2:6">
      <c r="B504" s="138" t="s">
        <v>415</v>
      </c>
      <c r="C504" s="157"/>
      <c r="D504" s="157"/>
      <c r="E504" s="348" t="e">
        <f t="shared" si="7"/>
        <v>#DIV/0!</v>
      </c>
      <c r="F504" s="138"/>
    </row>
    <row r="505" spans="2:6">
      <c r="B505" s="138" t="s">
        <v>416</v>
      </c>
      <c r="C505" s="157"/>
      <c r="D505" s="157"/>
      <c r="E505" s="348" t="e">
        <f t="shared" si="7"/>
        <v>#DIV/0!</v>
      </c>
      <c r="F505" s="138"/>
    </row>
    <row r="506" spans="2:6">
      <c r="B506" s="138" t="s">
        <v>417</v>
      </c>
      <c r="C506" s="157"/>
      <c r="D506" s="157"/>
      <c r="E506" s="348" t="e">
        <f t="shared" si="7"/>
        <v>#DIV/0!</v>
      </c>
      <c r="F506" s="138"/>
    </row>
    <row r="507" spans="2:6">
      <c r="B507" s="138" t="s">
        <v>418</v>
      </c>
      <c r="C507" s="157">
        <v>2775</v>
      </c>
      <c r="D507" s="157">
        <v>2780</v>
      </c>
      <c r="E507" s="348">
        <f t="shared" si="7"/>
        <v>1.0018018018018</v>
      </c>
      <c r="F507" s="138"/>
    </row>
    <row r="508" spans="1:6">
      <c r="A508" s="147">
        <v>3</v>
      </c>
      <c r="B508" s="138" t="s">
        <v>419</v>
      </c>
      <c r="C508" s="157">
        <f>SUM(C509,C525,C533,C544,C553,C560)</f>
        <v>2514</v>
      </c>
      <c r="D508" s="157">
        <f>SUM(D509,D525,D533,D544,D553,D560)</f>
        <v>2054</v>
      </c>
      <c r="E508" s="348">
        <f t="shared" si="7"/>
        <v>0.817024661893397</v>
      </c>
      <c r="F508" s="138"/>
    </row>
    <row r="509" spans="1:6">
      <c r="A509" s="147">
        <v>5</v>
      </c>
      <c r="B509" s="138" t="s">
        <v>420</v>
      </c>
      <c r="C509" s="157">
        <f>SUM(C510:C524)</f>
        <v>1009</v>
      </c>
      <c r="D509" s="157">
        <f>SUM(D510:D524)</f>
        <v>687</v>
      </c>
      <c r="E509" s="348">
        <f t="shared" si="7"/>
        <v>0.680872150644202</v>
      </c>
      <c r="F509" s="138"/>
    </row>
    <row r="510" spans="2:6">
      <c r="B510" s="138" t="s">
        <v>80</v>
      </c>
      <c r="C510" s="157">
        <v>621</v>
      </c>
      <c r="D510" s="157">
        <v>560</v>
      </c>
      <c r="E510" s="348">
        <f t="shared" si="7"/>
        <v>0.901771336553945</v>
      </c>
      <c r="F510" s="138"/>
    </row>
    <row r="511" spans="2:6">
      <c r="B511" s="138" t="s">
        <v>81</v>
      </c>
      <c r="C511" s="157">
        <v>1</v>
      </c>
      <c r="D511" s="157"/>
      <c r="E511" s="348">
        <f t="shared" si="7"/>
        <v>0</v>
      </c>
      <c r="F511" s="138"/>
    </row>
    <row r="512" spans="2:6">
      <c r="B512" s="138" t="s">
        <v>82</v>
      </c>
      <c r="C512" s="157"/>
      <c r="D512" s="157"/>
      <c r="E512" s="348" t="e">
        <f t="shared" si="7"/>
        <v>#DIV/0!</v>
      </c>
      <c r="F512" s="138"/>
    </row>
    <row r="513" spans="2:6">
      <c r="B513" s="138" t="s">
        <v>421</v>
      </c>
      <c r="C513" s="157">
        <v>5</v>
      </c>
      <c r="D513" s="157">
        <v>5</v>
      </c>
      <c r="E513" s="348">
        <f t="shared" si="7"/>
        <v>1</v>
      </c>
      <c r="F513" s="138"/>
    </row>
    <row r="514" spans="2:6">
      <c r="B514" s="138" t="s">
        <v>422</v>
      </c>
      <c r="C514" s="157"/>
      <c r="D514" s="157"/>
      <c r="E514" s="348" t="e">
        <f t="shared" si="7"/>
        <v>#DIV/0!</v>
      </c>
      <c r="F514" s="138"/>
    </row>
    <row r="515" spans="2:6">
      <c r="B515" s="138" t="s">
        <v>423</v>
      </c>
      <c r="C515" s="157"/>
      <c r="D515" s="157"/>
      <c r="E515" s="348" t="e">
        <f t="shared" si="7"/>
        <v>#DIV/0!</v>
      </c>
      <c r="F515" s="138"/>
    </row>
    <row r="516" spans="2:6">
      <c r="B516" s="138" t="s">
        <v>424</v>
      </c>
      <c r="C516" s="157"/>
      <c r="D516" s="157"/>
      <c r="E516" s="348" t="e">
        <f t="shared" si="7"/>
        <v>#DIV/0!</v>
      </c>
      <c r="F516" s="138"/>
    </row>
    <row r="517" spans="2:6">
      <c r="B517" s="138" t="s">
        <v>425</v>
      </c>
      <c r="C517" s="157">
        <v>20</v>
      </c>
      <c r="D517" s="157"/>
      <c r="E517" s="348">
        <f t="shared" si="7"/>
        <v>0</v>
      </c>
      <c r="F517" s="138"/>
    </row>
    <row r="518" spans="2:6">
      <c r="B518" s="138" t="s">
        <v>426</v>
      </c>
      <c r="C518" s="157">
        <v>8</v>
      </c>
      <c r="D518" s="157"/>
      <c r="E518" s="348">
        <f t="shared" ref="E518:E581" si="8">D518/C518</f>
        <v>0</v>
      </c>
      <c r="F518" s="138"/>
    </row>
    <row r="519" spans="2:6">
      <c r="B519" s="138" t="s">
        <v>427</v>
      </c>
      <c r="C519" s="157"/>
      <c r="D519" s="157"/>
      <c r="E519" s="348" t="e">
        <f t="shared" si="8"/>
        <v>#DIV/0!</v>
      </c>
      <c r="F519" s="138"/>
    </row>
    <row r="520" spans="2:6">
      <c r="B520" s="138" t="s">
        <v>428</v>
      </c>
      <c r="C520" s="157">
        <v>2</v>
      </c>
      <c r="D520" s="157">
        <v>2</v>
      </c>
      <c r="E520" s="348">
        <f t="shared" si="8"/>
        <v>1</v>
      </c>
      <c r="F520" s="138"/>
    </row>
    <row r="521" spans="2:6">
      <c r="B521" s="138" t="s">
        <v>429</v>
      </c>
      <c r="C521" s="157">
        <v>24</v>
      </c>
      <c r="D521" s="157">
        <v>20</v>
      </c>
      <c r="E521" s="348">
        <f t="shared" si="8"/>
        <v>0.833333333333333</v>
      </c>
      <c r="F521" s="138"/>
    </row>
    <row r="522" spans="2:6">
      <c r="B522" s="138" t="s">
        <v>430</v>
      </c>
      <c r="C522" s="157"/>
      <c r="D522" s="157"/>
      <c r="E522" s="348" t="e">
        <f t="shared" si="8"/>
        <v>#DIV/0!</v>
      </c>
      <c r="F522" s="138"/>
    </row>
    <row r="523" spans="2:6">
      <c r="B523" s="138" t="s">
        <v>431</v>
      </c>
      <c r="C523" s="157"/>
      <c r="D523" s="157"/>
      <c r="E523" s="348" t="e">
        <f t="shared" si="8"/>
        <v>#DIV/0!</v>
      </c>
      <c r="F523" s="138"/>
    </row>
    <row r="524" spans="2:6">
      <c r="B524" s="138" t="s">
        <v>432</v>
      </c>
      <c r="C524" s="157">
        <v>328</v>
      </c>
      <c r="D524" s="157">
        <v>100</v>
      </c>
      <c r="E524" s="348">
        <f t="shared" si="8"/>
        <v>0.304878048780488</v>
      </c>
      <c r="F524" s="138"/>
    </row>
    <row r="525" spans="1:6">
      <c r="A525" s="147">
        <v>5</v>
      </c>
      <c r="B525" s="138" t="s">
        <v>433</v>
      </c>
      <c r="C525" s="157">
        <f>SUM(C526:C532)</f>
        <v>111</v>
      </c>
      <c r="D525" s="157">
        <f>SUM(D526:D532)</f>
        <v>100</v>
      </c>
      <c r="E525" s="348">
        <f t="shared" si="8"/>
        <v>0.900900900900901</v>
      </c>
      <c r="F525" s="138"/>
    </row>
    <row r="526" spans="2:6">
      <c r="B526" s="138" t="s">
        <v>80</v>
      </c>
      <c r="C526" s="157"/>
      <c r="D526" s="157"/>
      <c r="E526" s="348" t="e">
        <f t="shared" si="8"/>
        <v>#DIV/0!</v>
      </c>
      <c r="F526" s="138"/>
    </row>
    <row r="527" spans="2:6">
      <c r="B527" s="138" t="s">
        <v>81</v>
      </c>
      <c r="C527" s="157"/>
      <c r="D527" s="157"/>
      <c r="E527" s="348" t="e">
        <f t="shared" si="8"/>
        <v>#DIV/0!</v>
      </c>
      <c r="F527" s="138"/>
    </row>
    <row r="528" spans="2:6">
      <c r="B528" s="138" t="s">
        <v>82</v>
      </c>
      <c r="C528" s="157"/>
      <c r="D528" s="157"/>
      <c r="E528" s="348" t="e">
        <f t="shared" si="8"/>
        <v>#DIV/0!</v>
      </c>
      <c r="F528" s="138"/>
    </row>
    <row r="529" spans="2:6">
      <c r="B529" s="138" t="s">
        <v>434</v>
      </c>
      <c r="C529" s="157">
        <v>90</v>
      </c>
      <c r="D529" s="157">
        <v>80</v>
      </c>
      <c r="E529" s="348">
        <f t="shared" si="8"/>
        <v>0.888888888888889</v>
      </c>
      <c r="F529" s="138"/>
    </row>
    <row r="530" spans="2:6">
      <c r="B530" s="138" t="s">
        <v>435</v>
      </c>
      <c r="C530" s="157"/>
      <c r="D530" s="157"/>
      <c r="E530" s="348" t="e">
        <f t="shared" si="8"/>
        <v>#DIV/0!</v>
      </c>
      <c r="F530" s="138"/>
    </row>
    <row r="531" spans="2:6">
      <c r="B531" s="138" t="s">
        <v>436</v>
      </c>
      <c r="C531" s="157"/>
      <c r="D531" s="157"/>
      <c r="E531" s="348" t="e">
        <f t="shared" si="8"/>
        <v>#DIV/0!</v>
      </c>
      <c r="F531" s="138"/>
    </row>
    <row r="532" spans="2:6">
      <c r="B532" s="138" t="s">
        <v>437</v>
      </c>
      <c r="C532" s="157">
        <v>21</v>
      </c>
      <c r="D532" s="157">
        <v>20</v>
      </c>
      <c r="E532" s="348">
        <f t="shared" si="8"/>
        <v>0.952380952380952</v>
      </c>
      <c r="F532" s="138"/>
    </row>
    <row r="533" spans="1:6">
      <c r="A533" s="147">
        <v>5</v>
      </c>
      <c r="B533" s="138" t="s">
        <v>438</v>
      </c>
      <c r="C533" s="157">
        <f>SUM(C534:C543)</f>
        <v>7</v>
      </c>
      <c r="D533" s="157">
        <f>SUM(D534:D543)</f>
        <v>7</v>
      </c>
      <c r="E533" s="348">
        <f t="shared" si="8"/>
        <v>1</v>
      </c>
      <c r="F533" s="138"/>
    </row>
    <row r="534" spans="2:6">
      <c r="B534" s="138" t="s">
        <v>80</v>
      </c>
      <c r="C534" s="157"/>
      <c r="D534" s="157"/>
      <c r="E534" s="348" t="e">
        <f t="shared" si="8"/>
        <v>#DIV/0!</v>
      </c>
      <c r="F534" s="138"/>
    </row>
    <row r="535" spans="2:6">
      <c r="B535" s="138" t="s">
        <v>81</v>
      </c>
      <c r="C535" s="157"/>
      <c r="D535" s="157"/>
      <c r="E535" s="348" t="e">
        <f t="shared" si="8"/>
        <v>#DIV/0!</v>
      </c>
      <c r="F535" s="138"/>
    </row>
    <row r="536" spans="2:6">
      <c r="B536" s="138" t="s">
        <v>82</v>
      </c>
      <c r="C536" s="157"/>
      <c r="D536" s="157"/>
      <c r="E536" s="348" t="e">
        <f t="shared" si="8"/>
        <v>#DIV/0!</v>
      </c>
      <c r="F536" s="138"/>
    </row>
    <row r="537" spans="2:6">
      <c r="B537" s="138" t="s">
        <v>439</v>
      </c>
      <c r="C537" s="157"/>
      <c r="D537" s="157"/>
      <c r="E537" s="348" t="e">
        <f t="shared" si="8"/>
        <v>#DIV/0!</v>
      </c>
      <c r="F537" s="138"/>
    </row>
    <row r="538" spans="2:6">
      <c r="B538" s="138" t="s">
        <v>440</v>
      </c>
      <c r="C538" s="157"/>
      <c r="D538" s="157"/>
      <c r="E538" s="348" t="e">
        <f t="shared" si="8"/>
        <v>#DIV/0!</v>
      </c>
      <c r="F538" s="138"/>
    </row>
    <row r="539" spans="2:6">
      <c r="B539" s="138" t="s">
        <v>441</v>
      </c>
      <c r="C539" s="157"/>
      <c r="D539" s="157"/>
      <c r="E539" s="348" t="e">
        <f t="shared" si="8"/>
        <v>#DIV/0!</v>
      </c>
      <c r="F539" s="138"/>
    </row>
    <row r="540" spans="2:6">
      <c r="B540" s="138" t="s">
        <v>442</v>
      </c>
      <c r="C540" s="157"/>
      <c r="D540" s="157"/>
      <c r="E540" s="348" t="e">
        <f t="shared" si="8"/>
        <v>#DIV/0!</v>
      </c>
      <c r="F540" s="138"/>
    </row>
    <row r="541" spans="2:6">
      <c r="B541" s="138" t="s">
        <v>443</v>
      </c>
      <c r="C541" s="157"/>
      <c r="D541" s="157"/>
      <c r="E541" s="348" t="e">
        <f t="shared" si="8"/>
        <v>#DIV/0!</v>
      </c>
      <c r="F541" s="138"/>
    </row>
    <row r="542" spans="2:6">
      <c r="B542" s="138" t="s">
        <v>444</v>
      </c>
      <c r="C542" s="157"/>
      <c r="D542" s="157"/>
      <c r="E542" s="348" t="e">
        <f t="shared" si="8"/>
        <v>#DIV/0!</v>
      </c>
      <c r="F542" s="138"/>
    </row>
    <row r="543" spans="2:6">
      <c r="B543" s="138" t="s">
        <v>445</v>
      </c>
      <c r="C543" s="157">
        <v>7</v>
      </c>
      <c r="D543" s="157">
        <v>7</v>
      </c>
      <c r="E543" s="348">
        <f t="shared" si="8"/>
        <v>1</v>
      </c>
      <c r="F543" s="138"/>
    </row>
    <row r="544" spans="1:6">
      <c r="A544" s="147">
        <v>5</v>
      </c>
      <c r="B544" s="138" t="s">
        <v>446</v>
      </c>
      <c r="C544" s="157">
        <f>SUM(C545:C552)</f>
        <v>51</v>
      </c>
      <c r="D544" s="157">
        <f>SUM(D545:D552)</f>
        <v>50</v>
      </c>
      <c r="E544" s="348">
        <f t="shared" si="8"/>
        <v>0.980392156862745</v>
      </c>
      <c r="F544" s="138"/>
    </row>
    <row r="545" spans="2:6">
      <c r="B545" s="138" t="s">
        <v>80</v>
      </c>
      <c r="C545" s="157"/>
      <c r="D545" s="157"/>
      <c r="E545" s="348" t="e">
        <f t="shared" si="8"/>
        <v>#DIV/0!</v>
      </c>
      <c r="F545" s="138"/>
    </row>
    <row r="546" spans="2:6">
      <c r="B546" s="138" t="s">
        <v>81</v>
      </c>
      <c r="C546" s="157"/>
      <c r="D546" s="157"/>
      <c r="E546" s="348" t="e">
        <f t="shared" si="8"/>
        <v>#DIV/0!</v>
      </c>
      <c r="F546" s="138"/>
    </row>
    <row r="547" spans="2:6">
      <c r="B547" s="138" t="s">
        <v>82</v>
      </c>
      <c r="C547" s="157"/>
      <c r="D547" s="157"/>
      <c r="E547" s="348" t="e">
        <f t="shared" si="8"/>
        <v>#DIV/0!</v>
      </c>
      <c r="F547" s="138"/>
    </row>
    <row r="548" spans="2:6">
      <c r="B548" s="138" t="s">
        <v>447</v>
      </c>
      <c r="C548" s="157"/>
      <c r="D548" s="157"/>
      <c r="E548" s="348" t="e">
        <f t="shared" si="8"/>
        <v>#DIV/0!</v>
      </c>
      <c r="F548" s="138"/>
    </row>
    <row r="549" spans="2:6">
      <c r="B549" s="138" t="s">
        <v>448</v>
      </c>
      <c r="C549" s="157"/>
      <c r="D549" s="157"/>
      <c r="E549" s="348" t="e">
        <f t="shared" si="8"/>
        <v>#DIV/0!</v>
      </c>
      <c r="F549" s="138"/>
    </row>
    <row r="550" spans="2:6">
      <c r="B550" s="138" t="s">
        <v>449</v>
      </c>
      <c r="C550" s="157"/>
      <c r="D550" s="157"/>
      <c r="E550" s="348" t="e">
        <f t="shared" si="8"/>
        <v>#DIV/0!</v>
      </c>
      <c r="F550" s="138"/>
    </row>
    <row r="551" spans="2:6">
      <c r="B551" s="138" t="s">
        <v>450</v>
      </c>
      <c r="C551" s="157">
        <v>51</v>
      </c>
      <c r="D551" s="157">
        <v>50</v>
      </c>
      <c r="E551" s="348">
        <f t="shared" si="8"/>
        <v>0.980392156862745</v>
      </c>
      <c r="F551" s="138"/>
    </row>
    <row r="552" spans="2:6">
      <c r="B552" s="138" t="s">
        <v>451</v>
      </c>
      <c r="C552" s="157"/>
      <c r="D552" s="157"/>
      <c r="E552" s="348" t="e">
        <f t="shared" si="8"/>
        <v>#DIV/0!</v>
      </c>
      <c r="F552" s="138"/>
    </row>
    <row r="553" spans="1:6">
      <c r="A553" s="147">
        <v>5</v>
      </c>
      <c r="B553" s="138" t="s">
        <v>452</v>
      </c>
      <c r="C553" s="157">
        <f>SUM(C554:C559)</f>
        <v>921</v>
      </c>
      <c r="D553" s="157">
        <f>SUM(D554:D559)</f>
        <v>810</v>
      </c>
      <c r="E553" s="348">
        <f t="shared" si="8"/>
        <v>0.879478827361563</v>
      </c>
      <c r="F553" s="138"/>
    </row>
    <row r="554" spans="2:6">
      <c r="B554" s="138" t="s">
        <v>80</v>
      </c>
      <c r="C554" s="157">
        <v>734</v>
      </c>
      <c r="D554" s="157">
        <v>630</v>
      </c>
      <c r="E554" s="348">
        <f t="shared" si="8"/>
        <v>0.858310626702997</v>
      </c>
      <c r="F554" s="138"/>
    </row>
    <row r="555" spans="2:6">
      <c r="B555" s="138" t="s">
        <v>81</v>
      </c>
      <c r="C555" s="157"/>
      <c r="D555" s="157"/>
      <c r="E555" s="348" t="e">
        <f t="shared" si="8"/>
        <v>#DIV/0!</v>
      </c>
      <c r="F555" s="138"/>
    </row>
    <row r="556" spans="2:6">
      <c r="B556" s="138" t="s">
        <v>82</v>
      </c>
      <c r="C556" s="157"/>
      <c r="D556" s="157"/>
      <c r="E556" s="348" t="e">
        <f t="shared" si="8"/>
        <v>#DIV/0!</v>
      </c>
      <c r="F556" s="138"/>
    </row>
    <row r="557" spans="2:6">
      <c r="B557" s="138" t="s">
        <v>453</v>
      </c>
      <c r="C557" s="157"/>
      <c r="D557" s="157"/>
      <c r="E557" s="348" t="e">
        <f t="shared" si="8"/>
        <v>#DIV/0!</v>
      </c>
      <c r="F557" s="138"/>
    </row>
    <row r="558" spans="2:6">
      <c r="B558" s="138" t="s">
        <v>454</v>
      </c>
      <c r="C558" s="157">
        <v>91</v>
      </c>
      <c r="D558" s="157">
        <v>90</v>
      </c>
      <c r="E558" s="348">
        <f t="shared" si="8"/>
        <v>0.989010989010989</v>
      </c>
      <c r="F558" s="138"/>
    </row>
    <row r="559" spans="2:6">
      <c r="B559" s="138" t="s">
        <v>455</v>
      </c>
      <c r="C559" s="157">
        <v>96</v>
      </c>
      <c r="D559" s="157">
        <v>90</v>
      </c>
      <c r="E559" s="348">
        <f t="shared" si="8"/>
        <v>0.9375</v>
      </c>
      <c r="F559" s="138"/>
    </row>
    <row r="560" spans="1:6">
      <c r="A560" s="147">
        <v>5</v>
      </c>
      <c r="B560" s="138" t="s">
        <v>456</v>
      </c>
      <c r="C560" s="157">
        <f>SUM(C561:C563)</f>
        <v>415</v>
      </c>
      <c r="D560" s="157">
        <f>SUM(D561:D563)</f>
        <v>400</v>
      </c>
      <c r="E560" s="348">
        <f t="shared" si="8"/>
        <v>0.963855421686747</v>
      </c>
      <c r="F560" s="138"/>
    </row>
    <row r="561" spans="2:6">
      <c r="B561" s="138" t="s">
        <v>457</v>
      </c>
      <c r="C561" s="157"/>
      <c r="D561" s="157"/>
      <c r="E561" s="348" t="e">
        <f t="shared" si="8"/>
        <v>#DIV/0!</v>
      </c>
      <c r="F561" s="138"/>
    </row>
    <row r="562" spans="2:6">
      <c r="B562" s="138" t="s">
        <v>458</v>
      </c>
      <c r="C562" s="157"/>
      <c r="D562" s="157"/>
      <c r="E562" s="348" t="e">
        <f t="shared" si="8"/>
        <v>#DIV/0!</v>
      </c>
      <c r="F562" s="138"/>
    </row>
    <row r="563" spans="2:6">
      <c r="B563" s="138" t="s">
        <v>459</v>
      </c>
      <c r="C563" s="157">
        <v>415</v>
      </c>
      <c r="D563" s="157">
        <v>400</v>
      </c>
      <c r="E563" s="348">
        <f t="shared" si="8"/>
        <v>0.963855421686747</v>
      </c>
      <c r="F563" s="138"/>
    </row>
    <row r="564" spans="1:6">
      <c r="A564" s="147">
        <v>3</v>
      </c>
      <c r="B564" s="138" t="s">
        <v>460</v>
      </c>
      <c r="C564" s="157">
        <f>SUM(C565,C579,C587,C589,C598,C602,C612,C620,C627,C634,C643,C648,C651,C654,C657,C660,C663,C667,C672,C680)</f>
        <v>48596</v>
      </c>
      <c r="D564" s="157">
        <f>SUM(D565,D579,D587,D589,D598,D602,D612,D620,D627,D634,D643,D648,D651,D654,D657,D660,D663,D667,D672,D680)</f>
        <v>42940</v>
      </c>
      <c r="E564" s="348">
        <f t="shared" si="8"/>
        <v>0.883611819902873</v>
      </c>
      <c r="F564" s="138"/>
    </row>
    <row r="565" spans="1:6">
      <c r="A565" s="147">
        <v>5</v>
      </c>
      <c r="B565" s="138" t="s">
        <v>461</v>
      </c>
      <c r="C565" s="157">
        <f>SUM(C566:C578)</f>
        <v>374</v>
      </c>
      <c r="D565" s="157">
        <f>SUM(D566:D578)</f>
        <v>350</v>
      </c>
      <c r="E565" s="348">
        <f t="shared" si="8"/>
        <v>0.935828877005348</v>
      </c>
      <c r="F565" s="138"/>
    </row>
    <row r="566" spans="2:6">
      <c r="B566" s="138" t="s">
        <v>80</v>
      </c>
      <c r="C566" s="157">
        <v>359</v>
      </c>
      <c r="D566" s="157">
        <v>350</v>
      </c>
      <c r="E566" s="348">
        <f t="shared" si="8"/>
        <v>0.974930362116992</v>
      </c>
      <c r="F566" s="138"/>
    </row>
    <row r="567" spans="2:6">
      <c r="B567" s="138" t="s">
        <v>81</v>
      </c>
      <c r="C567" s="157"/>
      <c r="D567" s="157"/>
      <c r="E567" s="348" t="e">
        <f t="shared" si="8"/>
        <v>#DIV/0!</v>
      </c>
      <c r="F567" s="138"/>
    </row>
    <row r="568" spans="2:6">
      <c r="B568" s="138" t="s">
        <v>82</v>
      </c>
      <c r="C568" s="157"/>
      <c r="D568" s="157"/>
      <c r="E568" s="348" t="e">
        <f t="shared" si="8"/>
        <v>#DIV/0!</v>
      </c>
      <c r="F568" s="138"/>
    </row>
    <row r="569" spans="2:6">
      <c r="B569" s="138" t="s">
        <v>462</v>
      </c>
      <c r="C569" s="157"/>
      <c r="D569" s="157"/>
      <c r="E569" s="348" t="e">
        <f t="shared" si="8"/>
        <v>#DIV/0!</v>
      </c>
      <c r="F569" s="138"/>
    </row>
    <row r="570" spans="2:6">
      <c r="B570" s="138" t="s">
        <v>463</v>
      </c>
      <c r="C570" s="157"/>
      <c r="D570" s="157"/>
      <c r="E570" s="348" t="e">
        <f t="shared" si="8"/>
        <v>#DIV/0!</v>
      </c>
      <c r="F570" s="138"/>
    </row>
    <row r="571" spans="2:6">
      <c r="B571" s="138" t="s">
        <v>464</v>
      </c>
      <c r="C571" s="157"/>
      <c r="D571" s="157"/>
      <c r="E571" s="348" t="e">
        <f t="shared" si="8"/>
        <v>#DIV/0!</v>
      </c>
      <c r="F571" s="138"/>
    </row>
    <row r="572" spans="2:6">
      <c r="B572" s="138" t="s">
        <v>465</v>
      </c>
      <c r="C572" s="157"/>
      <c r="D572" s="157"/>
      <c r="E572" s="348" t="e">
        <f t="shared" si="8"/>
        <v>#DIV/0!</v>
      </c>
      <c r="F572" s="138"/>
    </row>
    <row r="573" spans="2:6">
      <c r="B573" s="138" t="s">
        <v>121</v>
      </c>
      <c r="C573" s="157"/>
      <c r="D573" s="157"/>
      <c r="E573" s="348" t="e">
        <f t="shared" si="8"/>
        <v>#DIV/0!</v>
      </c>
      <c r="F573" s="138"/>
    </row>
    <row r="574" spans="2:6">
      <c r="B574" s="138" t="s">
        <v>466</v>
      </c>
      <c r="C574" s="157"/>
      <c r="D574" s="157"/>
      <c r="E574" s="348" t="e">
        <f t="shared" si="8"/>
        <v>#DIV/0!</v>
      </c>
      <c r="F574" s="138"/>
    </row>
    <row r="575" spans="2:6">
      <c r="B575" s="138" t="s">
        <v>467</v>
      </c>
      <c r="C575" s="157"/>
      <c r="D575" s="157"/>
      <c r="E575" s="348" t="e">
        <f t="shared" si="8"/>
        <v>#DIV/0!</v>
      </c>
      <c r="F575" s="349"/>
    </row>
    <row r="576" spans="2:6">
      <c r="B576" s="138" t="s">
        <v>468</v>
      </c>
      <c r="C576" s="157"/>
      <c r="D576" s="157"/>
      <c r="E576" s="348" t="e">
        <f t="shared" si="8"/>
        <v>#DIV/0!</v>
      </c>
      <c r="F576" s="349"/>
    </row>
    <row r="577" spans="2:6">
      <c r="B577" s="138" t="s">
        <v>469</v>
      </c>
      <c r="C577" s="157"/>
      <c r="D577" s="157"/>
      <c r="E577" s="348" t="e">
        <f t="shared" si="8"/>
        <v>#DIV/0!</v>
      </c>
      <c r="F577" s="138"/>
    </row>
    <row r="578" spans="2:6">
      <c r="B578" s="138" t="s">
        <v>470</v>
      </c>
      <c r="C578" s="157">
        <v>15</v>
      </c>
      <c r="D578" s="157"/>
      <c r="E578" s="348">
        <f t="shared" si="8"/>
        <v>0</v>
      </c>
      <c r="F578" s="138"/>
    </row>
    <row r="579" spans="1:6">
      <c r="A579" s="147">
        <v>5</v>
      </c>
      <c r="B579" s="138" t="s">
        <v>471</v>
      </c>
      <c r="C579" s="157">
        <f>SUM(C580:C586)</f>
        <v>738</v>
      </c>
      <c r="D579" s="157">
        <f>SUM(D580:D586)</f>
        <v>660</v>
      </c>
      <c r="E579" s="348">
        <f t="shared" si="8"/>
        <v>0.894308943089431</v>
      </c>
      <c r="F579" s="138"/>
    </row>
    <row r="580" spans="2:6">
      <c r="B580" s="138" t="s">
        <v>80</v>
      </c>
      <c r="C580" s="157">
        <v>550</v>
      </c>
      <c r="D580" s="157">
        <v>520</v>
      </c>
      <c r="E580" s="348">
        <f t="shared" si="8"/>
        <v>0.945454545454545</v>
      </c>
      <c r="F580" s="138"/>
    </row>
    <row r="581" spans="2:6">
      <c r="B581" s="138" t="s">
        <v>81</v>
      </c>
      <c r="C581" s="157">
        <v>40</v>
      </c>
      <c r="D581" s="157">
        <v>30</v>
      </c>
      <c r="E581" s="348">
        <f t="shared" si="8"/>
        <v>0.75</v>
      </c>
      <c r="F581" s="138"/>
    </row>
    <row r="582" spans="2:6">
      <c r="B582" s="138" t="s">
        <v>82</v>
      </c>
      <c r="C582" s="157"/>
      <c r="D582" s="157"/>
      <c r="E582" s="348" t="e">
        <f t="shared" ref="E582:E645" si="9">D582/C582</f>
        <v>#DIV/0!</v>
      </c>
      <c r="F582" s="349"/>
    </row>
    <row r="583" spans="2:6">
      <c r="B583" s="138" t="s">
        <v>472</v>
      </c>
      <c r="C583" s="157"/>
      <c r="D583" s="157"/>
      <c r="E583" s="348" t="e">
        <f t="shared" si="9"/>
        <v>#DIV/0!</v>
      </c>
      <c r="F583" s="349"/>
    </row>
    <row r="584" spans="2:6">
      <c r="B584" s="138" t="s">
        <v>473</v>
      </c>
      <c r="C584" s="157">
        <v>12</v>
      </c>
      <c r="D584" s="157"/>
      <c r="E584" s="348">
        <f t="shared" si="9"/>
        <v>0</v>
      </c>
      <c r="F584" s="349"/>
    </row>
    <row r="585" spans="2:6">
      <c r="B585" s="138" t="s">
        <v>474</v>
      </c>
      <c r="C585" s="157">
        <v>10</v>
      </c>
      <c r="D585" s="157">
        <v>10</v>
      </c>
      <c r="E585" s="348">
        <f t="shared" si="9"/>
        <v>1</v>
      </c>
      <c r="F585" s="138"/>
    </row>
    <row r="586" spans="2:6">
      <c r="B586" s="138" t="s">
        <v>475</v>
      </c>
      <c r="C586" s="157">
        <v>126</v>
      </c>
      <c r="D586" s="157">
        <v>100</v>
      </c>
      <c r="E586" s="348">
        <f t="shared" si="9"/>
        <v>0.793650793650794</v>
      </c>
      <c r="F586" s="138"/>
    </row>
    <row r="587" spans="1:6">
      <c r="A587" s="147">
        <v>5</v>
      </c>
      <c r="B587" s="138" t="s">
        <v>476</v>
      </c>
      <c r="C587" s="157">
        <v>0</v>
      </c>
      <c r="D587" s="157">
        <v>0</v>
      </c>
      <c r="E587" s="348" t="e">
        <f t="shared" si="9"/>
        <v>#DIV/0!</v>
      </c>
      <c r="F587" s="138"/>
    </row>
    <row r="588" spans="2:6">
      <c r="B588" s="138" t="s">
        <v>477</v>
      </c>
      <c r="C588" s="157"/>
      <c r="D588" s="157"/>
      <c r="E588" s="348" t="e">
        <f t="shared" si="9"/>
        <v>#DIV/0!</v>
      </c>
      <c r="F588" s="138"/>
    </row>
    <row r="589" spans="1:6">
      <c r="A589" s="147">
        <v>5</v>
      </c>
      <c r="B589" s="138" t="s">
        <v>478</v>
      </c>
      <c r="C589" s="157">
        <f>SUM(C590:C597)</f>
        <v>13173</v>
      </c>
      <c r="D589" s="157">
        <f>SUM(D590:D597)</f>
        <v>8200</v>
      </c>
      <c r="E589" s="348">
        <f t="shared" si="9"/>
        <v>0.622485386775981</v>
      </c>
      <c r="F589" s="138"/>
    </row>
    <row r="590" spans="2:6">
      <c r="B590" s="138" t="s">
        <v>479</v>
      </c>
      <c r="C590" s="157"/>
      <c r="D590" s="157"/>
      <c r="E590" s="348" t="e">
        <f t="shared" si="9"/>
        <v>#DIV/0!</v>
      </c>
      <c r="F590" s="138"/>
    </row>
    <row r="591" spans="2:6">
      <c r="B591" s="138" t="s">
        <v>480</v>
      </c>
      <c r="C591" s="157"/>
      <c r="D591" s="157"/>
      <c r="E591" s="348" t="e">
        <f t="shared" si="9"/>
        <v>#DIV/0!</v>
      </c>
      <c r="F591" s="138"/>
    </row>
    <row r="592" spans="2:6">
      <c r="B592" s="138" t="s">
        <v>481</v>
      </c>
      <c r="C592" s="157"/>
      <c r="D592" s="157"/>
      <c r="E592" s="348" t="e">
        <f t="shared" si="9"/>
        <v>#DIV/0!</v>
      </c>
      <c r="F592" s="138"/>
    </row>
    <row r="593" spans="2:6">
      <c r="B593" s="138" t="s">
        <v>482</v>
      </c>
      <c r="C593" s="157"/>
      <c r="D593" s="157"/>
      <c r="E593" s="348" t="e">
        <f t="shared" si="9"/>
        <v>#DIV/0!</v>
      </c>
      <c r="F593" s="138"/>
    </row>
    <row r="594" spans="2:6">
      <c r="B594" s="138" t="s">
        <v>483</v>
      </c>
      <c r="C594" s="157">
        <v>306</v>
      </c>
      <c r="D594" s="157">
        <v>300</v>
      </c>
      <c r="E594" s="348">
        <f t="shared" si="9"/>
        <v>0.980392156862745</v>
      </c>
      <c r="F594" s="138"/>
    </row>
    <row r="595" spans="2:6">
      <c r="B595" s="138" t="s">
        <v>484</v>
      </c>
      <c r="C595" s="157">
        <v>1500</v>
      </c>
      <c r="D595" s="157">
        <v>1500</v>
      </c>
      <c r="E595" s="348">
        <f t="shared" si="9"/>
        <v>1</v>
      </c>
      <c r="F595" s="138"/>
    </row>
    <row r="596" spans="2:6">
      <c r="B596" s="138" t="s">
        <v>485</v>
      </c>
      <c r="C596" s="157">
        <v>9967</v>
      </c>
      <c r="D596" s="157">
        <v>5000</v>
      </c>
      <c r="E596" s="348">
        <f t="shared" si="9"/>
        <v>0.501655463027992</v>
      </c>
      <c r="F596" s="138"/>
    </row>
    <row r="597" spans="2:6">
      <c r="B597" s="138" t="s">
        <v>486</v>
      </c>
      <c r="C597" s="157">
        <v>1400</v>
      </c>
      <c r="D597" s="157">
        <v>1400</v>
      </c>
      <c r="E597" s="348">
        <f t="shared" si="9"/>
        <v>1</v>
      </c>
      <c r="F597" s="138"/>
    </row>
    <row r="598" spans="1:6">
      <c r="A598" s="147">
        <v>5</v>
      </c>
      <c r="B598" s="138" t="s">
        <v>487</v>
      </c>
      <c r="C598" s="157">
        <f>SUM(C599:C601)</f>
        <v>1230</v>
      </c>
      <c r="D598" s="157">
        <f>SUM(D599:D601)</f>
        <v>1230</v>
      </c>
      <c r="E598" s="348">
        <f t="shared" si="9"/>
        <v>1</v>
      </c>
      <c r="F598" s="138"/>
    </row>
    <row r="599" spans="2:6">
      <c r="B599" s="138" t="s">
        <v>488</v>
      </c>
      <c r="C599" s="157">
        <v>1230</v>
      </c>
      <c r="D599" s="157">
        <v>1230</v>
      </c>
      <c r="E599" s="348">
        <f t="shared" si="9"/>
        <v>1</v>
      </c>
      <c r="F599" s="138"/>
    </row>
    <row r="600" spans="2:6">
      <c r="B600" s="138" t="s">
        <v>489</v>
      </c>
      <c r="C600" s="157"/>
      <c r="D600" s="157"/>
      <c r="E600" s="348" t="e">
        <f t="shared" si="9"/>
        <v>#DIV/0!</v>
      </c>
      <c r="F600" s="138"/>
    </row>
    <row r="601" spans="2:6">
      <c r="B601" s="138" t="s">
        <v>490</v>
      </c>
      <c r="C601" s="157"/>
      <c r="D601" s="157"/>
      <c r="E601" s="348" t="e">
        <f t="shared" si="9"/>
        <v>#DIV/0!</v>
      </c>
      <c r="F601" s="138"/>
    </row>
    <row r="602" spans="1:6">
      <c r="A602" s="147">
        <v>5</v>
      </c>
      <c r="B602" s="138" t="s">
        <v>491</v>
      </c>
      <c r="C602" s="157">
        <f>SUM(C603:C611)</f>
        <v>1883</v>
      </c>
      <c r="D602" s="157">
        <f>SUM(D603:D611)</f>
        <v>1800</v>
      </c>
      <c r="E602" s="348">
        <f t="shared" si="9"/>
        <v>0.955921402018056</v>
      </c>
      <c r="F602" s="138"/>
    </row>
    <row r="603" spans="2:6">
      <c r="B603" s="138" t="s">
        <v>492</v>
      </c>
      <c r="C603" s="157">
        <v>1</v>
      </c>
      <c r="D603" s="157"/>
      <c r="E603" s="348">
        <f t="shared" si="9"/>
        <v>0</v>
      </c>
      <c r="F603" s="138"/>
    </row>
    <row r="604" spans="2:6">
      <c r="B604" s="138" t="s">
        <v>493</v>
      </c>
      <c r="C604" s="157"/>
      <c r="D604" s="157"/>
      <c r="E604" s="348" t="e">
        <f t="shared" si="9"/>
        <v>#DIV/0!</v>
      </c>
      <c r="F604" s="138"/>
    </row>
    <row r="605" spans="2:6">
      <c r="B605" s="138" t="s">
        <v>494</v>
      </c>
      <c r="C605" s="157"/>
      <c r="D605" s="157"/>
      <c r="E605" s="348" t="e">
        <f t="shared" si="9"/>
        <v>#DIV/0!</v>
      </c>
      <c r="F605" s="138"/>
    </row>
    <row r="606" spans="2:6">
      <c r="B606" s="138" t="s">
        <v>495</v>
      </c>
      <c r="C606" s="157"/>
      <c r="D606" s="157"/>
      <c r="E606" s="348" t="e">
        <f t="shared" si="9"/>
        <v>#DIV/0!</v>
      </c>
      <c r="F606" s="138"/>
    </row>
    <row r="607" spans="2:6">
      <c r="B607" s="138" t="s">
        <v>496</v>
      </c>
      <c r="C607" s="157"/>
      <c r="D607" s="157"/>
      <c r="E607" s="348" t="e">
        <f t="shared" si="9"/>
        <v>#DIV/0!</v>
      </c>
      <c r="F607" s="138"/>
    </row>
    <row r="608" spans="2:6">
      <c r="B608" s="138" t="s">
        <v>497</v>
      </c>
      <c r="C608" s="157"/>
      <c r="D608" s="157"/>
      <c r="E608" s="348" t="e">
        <f t="shared" si="9"/>
        <v>#DIV/0!</v>
      </c>
      <c r="F608" s="138"/>
    </row>
    <row r="609" spans="2:6">
      <c r="B609" s="138" t="s">
        <v>498</v>
      </c>
      <c r="C609" s="157"/>
      <c r="D609" s="157"/>
      <c r="E609" s="348" t="e">
        <f t="shared" si="9"/>
        <v>#DIV/0!</v>
      </c>
      <c r="F609" s="138"/>
    </row>
    <row r="610" spans="2:6">
      <c r="B610" s="138" t="s">
        <v>499</v>
      </c>
      <c r="C610" s="157"/>
      <c r="D610" s="157"/>
      <c r="E610" s="348" t="e">
        <f t="shared" si="9"/>
        <v>#DIV/0!</v>
      </c>
      <c r="F610" s="138"/>
    </row>
    <row r="611" spans="2:6">
      <c r="B611" s="138" t="s">
        <v>500</v>
      </c>
      <c r="C611" s="157">
        <v>1882</v>
      </c>
      <c r="D611" s="157">
        <v>1800</v>
      </c>
      <c r="E611" s="348">
        <f t="shared" si="9"/>
        <v>0.956429330499469</v>
      </c>
      <c r="F611" s="138"/>
    </row>
    <row r="612" spans="1:6">
      <c r="A612" s="147">
        <v>5</v>
      </c>
      <c r="B612" s="138" t="s">
        <v>501</v>
      </c>
      <c r="C612" s="157">
        <f>SUM(C613:C619)</f>
        <v>2593</v>
      </c>
      <c r="D612" s="157">
        <f>SUM(D613:D619)</f>
        <v>2500</v>
      </c>
      <c r="E612" s="348">
        <f t="shared" si="9"/>
        <v>0.964134207481681</v>
      </c>
      <c r="F612" s="138"/>
    </row>
    <row r="613" spans="2:6">
      <c r="B613" s="138" t="s">
        <v>502</v>
      </c>
      <c r="C613" s="157"/>
      <c r="D613" s="157"/>
      <c r="E613" s="348" t="e">
        <f t="shared" si="9"/>
        <v>#DIV/0!</v>
      </c>
      <c r="F613" s="138"/>
    </row>
    <row r="614" spans="2:6">
      <c r="B614" s="138" t="s">
        <v>503</v>
      </c>
      <c r="C614" s="157"/>
      <c r="D614" s="157"/>
      <c r="E614" s="348" t="e">
        <f t="shared" si="9"/>
        <v>#DIV/0!</v>
      </c>
      <c r="F614" s="138"/>
    </row>
    <row r="615" spans="2:6">
      <c r="B615" s="138" t="s">
        <v>504</v>
      </c>
      <c r="C615" s="157"/>
      <c r="D615" s="157"/>
      <c r="E615" s="348" t="e">
        <f t="shared" si="9"/>
        <v>#DIV/0!</v>
      </c>
      <c r="F615" s="138"/>
    </row>
    <row r="616" spans="2:6">
      <c r="B616" s="138" t="s">
        <v>505</v>
      </c>
      <c r="C616" s="157">
        <v>20</v>
      </c>
      <c r="D616" s="157"/>
      <c r="E616" s="348">
        <f t="shared" si="9"/>
        <v>0</v>
      </c>
      <c r="F616" s="138"/>
    </row>
    <row r="617" spans="2:6">
      <c r="B617" s="138" t="s">
        <v>506</v>
      </c>
      <c r="C617" s="157"/>
      <c r="D617" s="157"/>
      <c r="E617" s="348" t="e">
        <f t="shared" si="9"/>
        <v>#DIV/0!</v>
      </c>
      <c r="F617" s="138"/>
    </row>
    <row r="618" spans="2:6">
      <c r="B618" s="138" t="s">
        <v>507</v>
      </c>
      <c r="C618" s="157"/>
      <c r="D618" s="157"/>
      <c r="E618" s="348" t="e">
        <f t="shared" si="9"/>
        <v>#DIV/0!</v>
      </c>
      <c r="F618" s="138"/>
    </row>
    <row r="619" spans="2:6">
      <c r="B619" s="138" t="s">
        <v>508</v>
      </c>
      <c r="C619" s="157">
        <v>2573</v>
      </c>
      <c r="D619" s="157">
        <v>2500</v>
      </c>
      <c r="E619" s="348">
        <f t="shared" si="9"/>
        <v>0.971628449280995</v>
      </c>
      <c r="F619" s="138"/>
    </row>
    <row r="620" spans="1:6">
      <c r="A620" s="147">
        <v>5</v>
      </c>
      <c r="B620" s="138" t="s">
        <v>509</v>
      </c>
      <c r="C620" s="157">
        <f>SUM(C621:C626)</f>
        <v>367</v>
      </c>
      <c r="D620" s="157">
        <f>SUM(D621:D626)</f>
        <v>290</v>
      </c>
      <c r="E620" s="348">
        <f t="shared" si="9"/>
        <v>0.790190735694823</v>
      </c>
      <c r="F620" s="138"/>
    </row>
    <row r="621" spans="2:6">
      <c r="B621" s="138" t="s">
        <v>510</v>
      </c>
      <c r="C621" s="157">
        <v>171</v>
      </c>
      <c r="D621" s="157">
        <v>100</v>
      </c>
      <c r="E621" s="348">
        <f t="shared" si="9"/>
        <v>0.584795321637427</v>
      </c>
      <c r="F621" s="138"/>
    </row>
    <row r="622" spans="2:6">
      <c r="B622" s="138" t="s">
        <v>511</v>
      </c>
      <c r="C622" s="157">
        <v>103</v>
      </c>
      <c r="D622" s="157">
        <v>100</v>
      </c>
      <c r="E622" s="348">
        <f t="shared" si="9"/>
        <v>0.970873786407767</v>
      </c>
      <c r="F622" s="138"/>
    </row>
    <row r="623" spans="2:6">
      <c r="B623" s="138" t="s">
        <v>512</v>
      </c>
      <c r="C623" s="157">
        <v>9</v>
      </c>
      <c r="D623" s="157">
        <v>9</v>
      </c>
      <c r="E623" s="348">
        <f t="shared" si="9"/>
        <v>1</v>
      </c>
      <c r="F623" s="138"/>
    </row>
    <row r="624" spans="2:6">
      <c r="B624" s="138" t="s">
        <v>513</v>
      </c>
      <c r="C624" s="157">
        <v>33</v>
      </c>
      <c r="D624" s="157">
        <v>30</v>
      </c>
      <c r="E624" s="348">
        <f t="shared" si="9"/>
        <v>0.909090909090909</v>
      </c>
      <c r="F624" s="138"/>
    </row>
    <row r="625" spans="2:6">
      <c r="B625" s="138" t="s">
        <v>514</v>
      </c>
      <c r="C625" s="157">
        <v>50</v>
      </c>
      <c r="D625" s="157">
        <v>50</v>
      </c>
      <c r="E625" s="348">
        <f t="shared" si="9"/>
        <v>1</v>
      </c>
      <c r="F625" s="138"/>
    </row>
    <row r="626" spans="2:6">
      <c r="B626" s="138" t="s">
        <v>515</v>
      </c>
      <c r="C626" s="157">
        <v>1</v>
      </c>
      <c r="D626" s="157">
        <v>1</v>
      </c>
      <c r="E626" s="348">
        <f t="shared" si="9"/>
        <v>1</v>
      </c>
      <c r="F626" s="138"/>
    </row>
    <row r="627" spans="1:6">
      <c r="A627" s="147">
        <v>5</v>
      </c>
      <c r="B627" s="138" t="s">
        <v>516</v>
      </c>
      <c r="C627" s="157">
        <f>SUM(C628:C633)</f>
        <v>1054</v>
      </c>
      <c r="D627" s="157">
        <f>SUM(D628:D633)</f>
        <v>1055</v>
      </c>
      <c r="E627" s="348">
        <f t="shared" si="9"/>
        <v>1.00094876660342</v>
      </c>
      <c r="F627" s="138"/>
    </row>
    <row r="628" spans="2:6">
      <c r="B628" s="138" t="s">
        <v>517</v>
      </c>
      <c r="C628" s="157">
        <v>13</v>
      </c>
      <c r="D628" s="157">
        <v>15</v>
      </c>
      <c r="E628" s="348">
        <f t="shared" si="9"/>
        <v>1.15384615384615</v>
      </c>
      <c r="F628" s="138"/>
    </row>
    <row r="629" spans="2:6">
      <c r="B629" s="138" t="s">
        <v>518</v>
      </c>
      <c r="C629" s="157">
        <v>898</v>
      </c>
      <c r="D629" s="157">
        <v>900</v>
      </c>
      <c r="E629" s="348">
        <f t="shared" si="9"/>
        <v>1.0022271714922</v>
      </c>
      <c r="F629" s="349"/>
    </row>
    <row r="630" spans="2:6">
      <c r="B630" s="138" t="s">
        <v>519</v>
      </c>
      <c r="C630" s="157"/>
      <c r="D630" s="157"/>
      <c r="E630" s="348" t="e">
        <f t="shared" si="9"/>
        <v>#DIV/0!</v>
      </c>
      <c r="F630" s="138"/>
    </row>
    <row r="631" spans="2:6">
      <c r="B631" s="138" t="s">
        <v>520</v>
      </c>
      <c r="C631" s="157"/>
      <c r="D631" s="157"/>
      <c r="E631" s="348" t="e">
        <f t="shared" si="9"/>
        <v>#DIV/0!</v>
      </c>
      <c r="F631" s="138"/>
    </row>
    <row r="632" spans="2:6">
      <c r="B632" s="138" t="s">
        <v>521</v>
      </c>
      <c r="C632" s="157">
        <v>103</v>
      </c>
      <c r="D632" s="157">
        <v>100</v>
      </c>
      <c r="E632" s="348">
        <f t="shared" si="9"/>
        <v>0.970873786407767</v>
      </c>
      <c r="F632" s="138"/>
    </row>
    <row r="633" spans="2:6">
      <c r="B633" s="138" t="s">
        <v>522</v>
      </c>
      <c r="C633" s="157">
        <v>40</v>
      </c>
      <c r="D633" s="157">
        <v>40</v>
      </c>
      <c r="E633" s="348">
        <f t="shared" si="9"/>
        <v>1</v>
      </c>
      <c r="F633" s="138"/>
    </row>
    <row r="634" spans="1:6">
      <c r="A634" s="147">
        <v>5</v>
      </c>
      <c r="B634" s="138" t="s">
        <v>523</v>
      </c>
      <c r="C634" s="157">
        <f>SUM(C635:C642)</f>
        <v>945</v>
      </c>
      <c r="D634" s="157">
        <f>SUM(D635:D642)</f>
        <v>895</v>
      </c>
      <c r="E634" s="348">
        <f t="shared" si="9"/>
        <v>0.947089947089947</v>
      </c>
      <c r="F634" s="138"/>
    </row>
    <row r="635" spans="2:6">
      <c r="B635" s="138" t="s">
        <v>80</v>
      </c>
      <c r="C635" s="157">
        <v>134</v>
      </c>
      <c r="D635" s="157">
        <v>100</v>
      </c>
      <c r="E635" s="348">
        <f t="shared" si="9"/>
        <v>0.746268656716418</v>
      </c>
      <c r="F635" s="138"/>
    </row>
    <row r="636" spans="2:6">
      <c r="B636" s="138" t="s">
        <v>81</v>
      </c>
      <c r="C636" s="157"/>
      <c r="D636" s="157"/>
      <c r="E636" s="348" t="e">
        <f t="shared" si="9"/>
        <v>#DIV/0!</v>
      </c>
      <c r="F636" s="138"/>
    </row>
    <row r="637" spans="2:6">
      <c r="B637" s="138" t="s">
        <v>82</v>
      </c>
      <c r="C637" s="157"/>
      <c r="D637" s="157"/>
      <c r="E637" s="348" t="e">
        <f t="shared" si="9"/>
        <v>#DIV/0!</v>
      </c>
      <c r="F637" s="138"/>
    </row>
    <row r="638" spans="2:6">
      <c r="B638" s="138" t="s">
        <v>524</v>
      </c>
      <c r="C638" s="157">
        <v>30</v>
      </c>
      <c r="D638" s="157">
        <v>25</v>
      </c>
      <c r="E638" s="348">
        <f t="shared" si="9"/>
        <v>0.833333333333333</v>
      </c>
      <c r="F638" s="138"/>
    </row>
    <row r="639" spans="2:6">
      <c r="B639" s="138" t="s">
        <v>525</v>
      </c>
      <c r="C639" s="157">
        <v>42</v>
      </c>
      <c r="D639" s="157">
        <v>40</v>
      </c>
      <c r="E639" s="348">
        <f t="shared" si="9"/>
        <v>0.952380952380952</v>
      </c>
      <c r="F639" s="138"/>
    </row>
    <row r="640" spans="2:6">
      <c r="B640" s="138" t="s">
        <v>526</v>
      </c>
      <c r="C640" s="157"/>
      <c r="D640" s="157"/>
      <c r="E640" s="348" t="e">
        <f t="shared" si="9"/>
        <v>#DIV/0!</v>
      </c>
      <c r="F640" s="138"/>
    </row>
    <row r="641" spans="2:6">
      <c r="B641" s="138" t="s">
        <v>527</v>
      </c>
      <c r="C641" s="157">
        <v>184</v>
      </c>
      <c r="D641" s="157">
        <v>180</v>
      </c>
      <c r="E641" s="348">
        <f t="shared" si="9"/>
        <v>0.978260869565217</v>
      </c>
      <c r="F641" s="138"/>
    </row>
    <row r="642" spans="2:6">
      <c r="B642" s="138" t="s">
        <v>528</v>
      </c>
      <c r="C642" s="157">
        <v>555</v>
      </c>
      <c r="D642" s="157">
        <v>550</v>
      </c>
      <c r="E642" s="348">
        <f t="shared" si="9"/>
        <v>0.990990990990991</v>
      </c>
      <c r="F642" s="138"/>
    </row>
    <row r="643" spans="1:6">
      <c r="A643" s="147">
        <v>5</v>
      </c>
      <c r="B643" s="138" t="s">
        <v>529</v>
      </c>
      <c r="C643" s="157">
        <f>SUM(C644:C647)</f>
        <v>46</v>
      </c>
      <c r="D643" s="157">
        <f>SUM(D644:D647)</f>
        <v>40</v>
      </c>
      <c r="E643" s="348">
        <f t="shared" si="9"/>
        <v>0.869565217391304</v>
      </c>
      <c r="F643" s="138"/>
    </row>
    <row r="644" spans="2:6">
      <c r="B644" s="138" t="s">
        <v>80</v>
      </c>
      <c r="C644" s="157">
        <v>36</v>
      </c>
      <c r="D644" s="157">
        <v>30</v>
      </c>
      <c r="E644" s="348">
        <f t="shared" si="9"/>
        <v>0.833333333333333</v>
      </c>
      <c r="F644" s="138"/>
    </row>
    <row r="645" spans="2:6">
      <c r="B645" s="138" t="s">
        <v>81</v>
      </c>
      <c r="C645" s="157"/>
      <c r="D645" s="157"/>
      <c r="E645" s="348" t="e">
        <f t="shared" si="9"/>
        <v>#DIV/0!</v>
      </c>
      <c r="F645" s="138"/>
    </row>
    <row r="646" spans="2:6">
      <c r="B646" s="138" t="s">
        <v>82</v>
      </c>
      <c r="C646" s="157"/>
      <c r="D646" s="157"/>
      <c r="E646" s="348" t="e">
        <f t="shared" ref="E646:E709" si="10">D646/C646</f>
        <v>#DIV/0!</v>
      </c>
      <c r="F646" s="138"/>
    </row>
    <row r="647" spans="2:6">
      <c r="B647" s="138" t="s">
        <v>530</v>
      </c>
      <c r="C647" s="157">
        <v>10</v>
      </c>
      <c r="D647" s="157">
        <v>10</v>
      </c>
      <c r="E647" s="348">
        <f t="shared" si="10"/>
        <v>1</v>
      </c>
      <c r="F647" s="138"/>
    </row>
    <row r="648" spans="1:6">
      <c r="A648" s="147">
        <v>5</v>
      </c>
      <c r="B648" s="138" t="s">
        <v>531</v>
      </c>
      <c r="C648" s="157">
        <f>SUM(C649:C650)</f>
        <v>2717</v>
      </c>
      <c r="D648" s="157">
        <f>SUM(D649:D650)</f>
        <v>2600</v>
      </c>
      <c r="E648" s="348">
        <f t="shared" si="10"/>
        <v>0.956937799043062</v>
      </c>
      <c r="F648" s="138"/>
    </row>
    <row r="649" spans="2:6">
      <c r="B649" s="138" t="s">
        <v>532</v>
      </c>
      <c r="C649" s="157">
        <v>1900</v>
      </c>
      <c r="D649" s="157">
        <v>1800</v>
      </c>
      <c r="E649" s="348">
        <f t="shared" si="10"/>
        <v>0.947368421052632</v>
      </c>
      <c r="F649" s="138"/>
    </row>
    <row r="650" spans="2:6">
      <c r="B650" s="138" t="s">
        <v>533</v>
      </c>
      <c r="C650" s="157">
        <v>817</v>
      </c>
      <c r="D650" s="157">
        <v>800</v>
      </c>
      <c r="E650" s="348">
        <f t="shared" si="10"/>
        <v>0.979192166462668</v>
      </c>
      <c r="F650" s="349"/>
    </row>
    <row r="651" spans="1:6">
      <c r="A651" s="147">
        <v>5</v>
      </c>
      <c r="B651" s="138" t="s">
        <v>534</v>
      </c>
      <c r="C651" s="157">
        <f>SUM(C652:C653)</f>
        <v>385</v>
      </c>
      <c r="D651" s="157">
        <f>SUM(D652:D653)</f>
        <v>375</v>
      </c>
      <c r="E651" s="348">
        <f t="shared" si="10"/>
        <v>0.974025974025974</v>
      </c>
      <c r="F651" s="349"/>
    </row>
    <row r="652" spans="2:6">
      <c r="B652" s="138" t="s">
        <v>535</v>
      </c>
      <c r="C652" s="157">
        <v>346</v>
      </c>
      <c r="D652" s="157">
        <v>340</v>
      </c>
      <c r="E652" s="348">
        <f t="shared" si="10"/>
        <v>0.982658959537572</v>
      </c>
      <c r="F652" s="349"/>
    </row>
    <row r="653" spans="2:6">
      <c r="B653" s="138" t="s">
        <v>536</v>
      </c>
      <c r="C653" s="157">
        <v>39</v>
      </c>
      <c r="D653" s="157">
        <v>35</v>
      </c>
      <c r="E653" s="348">
        <f t="shared" si="10"/>
        <v>0.897435897435897</v>
      </c>
      <c r="F653" s="138"/>
    </row>
    <row r="654" spans="1:6">
      <c r="A654" s="147">
        <v>5</v>
      </c>
      <c r="B654" s="138" t="s">
        <v>537</v>
      </c>
      <c r="C654" s="157">
        <f>SUM(C655:C656)</f>
        <v>2878</v>
      </c>
      <c r="D654" s="157">
        <f>SUM(D655:D656)</f>
        <v>2850</v>
      </c>
      <c r="E654" s="348">
        <f t="shared" si="10"/>
        <v>0.990271021542738</v>
      </c>
      <c r="F654" s="138"/>
    </row>
    <row r="655" spans="2:6">
      <c r="B655" s="138" t="s">
        <v>538</v>
      </c>
      <c r="C655" s="157">
        <v>29</v>
      </c>
      <c r="D655" s="157"/>
      <c r="E655" s="348">
        <f t="shared" si="10"/>
        <v>0</v>
      </c>
      <c r="F655" s="138"/>
    </row>
    <row r="656" spans="2:6">
      <c r="B656" s="138" t="s">
        <v>539</v>
      </c>
      <c r="C656" s="157">
        <v>2849</v>
      </c>
      <c r="D656" s="157">
        <v>2850</v>
      </c>
      <c r="E656" s="348">
        <f t="shared" si="10"/>
        <v>1.000351000351</v>
      </c>
      <c r="F656" s="138"/>
    </row>
    <row r="657" spans="1:6">
      <c r="A657" s="147">
        <v>5</v>
      </c>
      <c r="B657" s="138" t="s">
        <v>540</v>
      </c>
      <c r="C657" s="157">
        <f>SUM(C658:C659)</f>
        <v>0</v>
      </c>
      <c r="D657" s="157">
        <f>SUM(D658:D659)</f>
        <v>0</v>
      </c>
      <c r="E657" s="348" t="e">
        <f t="shared" si="10"/>
        <v>#DIV/0!</v>
      </c>
      <c r="F657" s="138"/>
    </row>
    <row r="658" spans="2:6">
      <c r="B658" s="138" t="s">
        <v>541</v>
      </c>
      <c r="C658" s="157"/>
      <c r="D658" s="157"/>
      <c r="E658" s="348" t="e">
        <f t="shared" si="10"/>
        <v>#DIV/0!</v>
      </c>
      <c r="F658" s="138"/>
    </row>
    <row r="659" spans="2:6">
      <c r="B659" s="138" t="s">
        <v>542</v>
      </c>
      <c r="C659" s="157"/>
      <c r="D659" s="157"/>
      <c r="E659" s="348" t="e">
        <f t="shared" si="10"/>
        <v>#DIV/0!</v>
      </c>
      <c r="F659" s="138"/>
    </row>
    <row r="660" spans="1:6">
      <c r="A660" s="147">
        <v>5</v>
      </c>
      <c r="B660" s="138" t="s">
        <v>543</v>
      </c>
      <c r="C660" s="157">
        <f>SUM(C661:C662)</f>
        <v>0</v>
      </c>
      <c r="D660" s="157">
        <f>SUM(D661:D662)</f>
        <v>0</v>
      </c>
      <c r="E660" s="348" t="e">
        <f t="shared" si="10"/>
        <v>#DIV/0!</v>
      </c>
      <c r="F660" s="349"/>
    </row>
    <row r="661" spans="2:6">
      <c r="B661" s="138" t="s">
        <v>544</v>
      </c>
      <c r="C661" s="157"/>
      <c r="D661" s="157"/>
      <c r="E661" s="348" t="e">
        <f t="shared" si="10"/>
        <v>#DIV/0!</v>
      </c>
      <c r="F661" s="349"/>
    </row>
    <row r="662" spans="2:6">
      <c r="B662" s="138" t="s">
        <v>545</v>
      </c>
      <c r="C662" s="157"/>
      <c r="D662" s="157"/>
      <c r="E662" s="348" t="e">
        <f t="shared" si="10"/>
        <v>#DIV/0!</v>
      </c>
      <c r="F662" s="349"/>
    </row>
    <row r="663" spans="1:6">
      <c r="A663" s="147">
        <v>5</v>
      </c>
      <c r="B663" s="138" t="s">
        <v>546</v>
      </c>
      <c r="C663" s="157">
        <f>SUM(C664:C666)</f>
        <v>19815</v>
      </c>
      <c r="D663" s="157">
        <f>SUM(D664:D666)</f>
        <v>19700</v>
      </c>
      <c r="E663" s="348">
        <f t="shared" si="10"/>
        <v>0.994196315922281</v>
      </c>
      <c r="F663" s="349"/>
    </row>
    <row r="664" spans="2:6">
      <c r="B664" s="138" t="s">
        <v>547</v>
      </c>
      <c r="C664" s="157">
        <v>13381</v>
      </c>
      <c r="D664" s="157">
        <v>13300</v>
      </c>
      <c r="E664" s="348">
        <f t="shared" si="10"/>
        <v>0.993946640759286</v>
      </c>
      <c r="F664" s="349"/>
    </row>
    <row r="665" spans="2:6">
      <c r="B665" s="138" t="s">
        <v>548</v>
      </c>
      <c r="C665" s="157">
        <v>6430</v>
      </c>
      <c r="D665" s="157">
        <v>6400</v>
      </c>
      <c r="E665" s="348">
        <f t="shared" si="10"/>
        <v>0.995334370139969</v>
      </c>
      <c r="F665" s="349"/>
    </row>
    <row r="666" spans="2:6">
      <c r="B666" s="138" t="s">
        <v>549</v>
      </c>
      <c r="C666" s="157">
        <v>4</v>
      </c>
      <c r="D666" s="157"/>
      <c r="E666" s="348">
        <f t="shared" si="10"/>
        <v>0</v>
      </c>
      <c r="F666" s="349"/>
    </row>
    <row r="667" spans="1:6">
      <c r="A667" s="147">
        <v>5</v>
      </c>
      <c r="B667" s="138" t="s">
        <v>550</v>
      </c>
      <c r="C667" s="157">
        <f>SUM(C668:C671)</f>
        <v>0</v>
      </c>
      <c r="D667" s="157">
        <f>SUM(D668:D671)</f>
        <v>0</v>
      </c>
      <c r="E667" s="348" t="e">
        <f t="shared" si="10"/>
        <v>#DIV/0!</v>
      </c>
      <c r="F667" s="349"/>
    </row>
    <row r="668" spans="2:6">
      <c r="B668" s="138" t="s">
        <v>551</v>
      </c>
      <c r="C668" s="157"/>
      <c r="D668" s="157"/>
      <c r="E668" s="348" t="e">
        <f t="shared" si="10"/>
        <v>#DIV/0!</v>
      </c>
      <c r="F668" s="349"/>
    </row>
    <row r="669" spans="2:6">
      <c r="B669" s="138" t="s">
        <v>552</v>
      </c>
      <c r="C669" s="157"/>
      <c r="D669" s="157"/>
      <c r="E669" s="348" t="e">
        <f t="shared" si="10"/>
        <v>#DIV/0!</v>
      </c>
      <c r="F669" s="138"/>
    </row>
    <row r="670" spans="2:6">
      <c r="B670" s="138" t="s">
        <v>553</v>
      </c>
      <c r="C670" s="157"/>
      <c r="D670" s="157"/>
      <c r="E670" s="348" t="e">
        <f t="shared" si="10"/>
        <v>#DIV/0!</v>
      </c>
      <c r="F670" s="138"/>
    </row>
    <row r="671" spans="2:6">
      <c r="B671" s="138" t="s">
        <v>554</v>
      </c>
      <c r="C671" s="157"/>
      <c r="D671" s="157"/>
      <c r="E671" s="348" t="e">
        <f t="shared" si="10"/>
        <v>#DIV/0!</v>
      </c>
      <c r="F671" s="138"/>
    </row>
    <row r="672" spans="1:6">
      <c r="A672" s="147">
        <v>5</v>
      </c>
      <c r="B672" s="138" t="s">
        <v>555</v>
      </c>
      <c r="C672" s="157">
        <f>SUM(C673:C679)</f>
        <v>17</v>
      </c>
      <c r="D672" s="157">
        <f>SUM(D673:D679)</f>
        <v>15</v>
      </c>
      <c r="E672" s="348">
        <f t="shared" si="10"/>
        <v>0.882352941176471</v>
      </c>
      <c r="F672" s="138"/>
    </row>
    <row r="673" spans="2:6">
      <c r="B673" s="138" t="s">
        <v>80</v>
      </c>
      <c r="C673" s="157">
        <v>17</v>
      </c>
      <c r="D673" s="157">
        <v>15</v>
      </c>
      <c r="E673" s="348">
        <f t="shared" si="10"/>
        <v>0.882352941176471</v>
      </c>
      <c r="F673" s="138"/>
    </row>
    <row r="674" spans="2:6">
      <c r="B674" s="138" t="s">
        <v>81</v>
      </c>
      <c r="C674" s="157"/>
      <c r="D674" s="157"/>
      <c r="E674" s="348" t="e">
        <f t="shared" si="10"/>
        <v>#DIV/0!</v>
      </c>
      <c r="F674" s="138"/>
    </row>
    <row r="675" spans="2:6">
      <c r="B675" s="138" t="s">
        <v>82</v>
      </c>
      <c r="C675" s="157"/>
      <c r="D675" s="157"/>
      <c r="E675" s="348" t="e">
        <f t="shared" si="10"/>
        <v>#DIV/0!</v>
      </c>
      <c r="F675" s="138"/>
    </row>
    <row r="676" spans="2:6">
      <c r="B676" s="138" t="s">
        <v>556</v>
      </c>
      <c r="C676" s="157"/>
      <c r="D676" s="157"/>
      <c r="E676" s="348" t="e">
        <f t="shared" si="10"/>
        <v>#DIV/0!</v>
      </c>
      <c r="F676" s="138"/>
    </row>
    <row r="677" spans="2:6">
      <c r="B677" s="138" t="s">
        <v>557</v>
      </c>
      <c r="C677" s="157"/>
      <c r="D677" s="157"/>
      <c r="E677" s="348" t="e">
        <f t="shared" si="10"/>
        <v>#DIV/0!</v>
      </c>
      <c r="F677" s="138"/>
    </row>
    <row r="678" spans="2:6">
      <c r="B678" s="138" t="s">
        <v>89</v>
      </c>
      <c r="C678" s="157"/>
      <c r="D678" s="157"/>
      <c r="E678" s="348" t="e">
        <f t="shared" si="10"/>
        <v>#DIV/0!</v>
      </c>
      <c r="F678" s="138"/>
    </row>
    <row r="679" spans="2:6">
      <c r="B679" s="138" t="s">
        <v>558</v>
      </c>
      <c r="C679" s="157"/>
      <c r="D679" s="157"/>
      <c r="E679" s="348" t="e">
        <f t="shared" si="10"/>
        <v>#DIV/0!</v>
      </c>
      <c r="F679" s="138"/>
    </row>
    <row r="680" spans="1:6">
      <c r="A680" s="147">
        <v>5</v>
      </c>
      <c r="B680" s="138" t="s">
        <v>559</v>
      </c>
      <c r="C680" s="157">
        <f>C681</f>
        <v>381</v>
      </c>
      <c r="D680" s="157">
        <f>D681</f>
        <v>380</v>
      </c>
      <c r="E680" s="348">
        <f t="shared" si="10"/>
        <v>0.99737532808399</v>
      </c>
      <c r="F680" s="138"/>
    </row>
    <row r="681" spans="2:6">
      <c r="B681" s="138" t="s">
        <v>560</v>
      </c>
      <c r="C681" s="157">
        <v>381</v>
      </c>
      <c r="D681" s="157">
        <v>380</v>
      </c>
      <c r="E681" s="348">
        <f t="shared" si="10"/>
        <v>0.99737532808399</v>
      </c>
      <c r="F681" s="138"/>
    </row>
    <row r="682" spans="1:6">
      <c r="A682" s="147">
        <v>3</v>
      </c>
      <c r="B682" s="138" t="s">
        <v>561</v>
      </c>
      <c r="C682" s="157">
        <f>SUM(C683,C688,C701,C705,C717,C720,C724,C729,C733,C737,C740,C749,C751)</f>
        <v>23106</v>
      </c>
      <c r="D682" s="157">
        <f>SUM(D683,D688,D701,D705,D717,D720,D724,D729,D733,D737,D740,D749,D751)</f>
        <v>23800</v>
      </c>
      <c r="E682" s="348">
        <f t="shared" si="10"/>
        <v>1.03003548861768</v>
      </c>
      <c r="F682" s="138"/>
    </row>
    <row r="683" spans="1:6">
      <c r="A683" s="147">
        <v>5</v>
      </c>
      <c r="B683" s="138" t="s">
        <v>562</v>
      </c>
      <c r="C683" s="157">
        <f>SUM(C684:C687)</f>
        <v>1047</v>
      </c>
      <c r="D683" s="157">
        <f>SUM(D684:D687)</f>
        <v>920</v>
      </c>
      <c r="E683" s="348">
        <f t="shared" si="10"/>
        <v>0.878701050620821</v>
      </c>
      <c r="F683" s="138"/>
    </row>
    <row r="684" spans="2:6">
      <c r="B684" s="138" t="s">
        <v>80</v>
      </c>
      <c r="C684" s="157">
        <v>959</v>
      </c>
      <c r="D684" s="157">
        <v>840</v>
      </c>
      <c r="E684" s="348">
        <f t="shared" si="10"/>
        <v>0.875912408759124</v>
      </c>
      <c r="F684" s="138"/>
    </row>
    <row r="685" spans="2:6">
      <c r="B685" s="138" t="s">
        <v>81</v>
      </c>
      <c r="C685" s="157">
        <v>2</v>
      </c>
      <c r="D685" s="157"/>
      <c r="E685" s="348">
        <f t="shared" si="10"/>
        <v>0</v>
      </c>
      <c r="F685" s="138"/>
    </row>
    <row r="686" spans="2:6">
      <c r="B686" s="138" t="s">
        <v>82</v>
      </c>
      <c r="C686" s="157"/>
      <c r="D686" s="157"/>
      <c r="E686" s="348" t="e">
        <f t="shared" si="10"/>
        <v>#DIV/0!</v>
      </c>
      <c r="F686" s="138"/>
    </row>
    <row r="687" spans="2:6">
      <c r="B687" s="138" t="s">
        <v>563</v>
      </c>
      <c r="C687" s="157">
        <v>86</v>
      </c>
      <c r="D687" s="157">
        <v>80</v>
      </c>
      <c r="E687" s="348">
        <f t="shared" si="10"/>
        <v>0.930232558139535</v>
      </c>
      <c r="F687" s="138"/>
    </row>
    <row r="688" spans="1:6">
      <c r="A688" s="147">
        <v>5</v>
      </c>
      <c r="B688" s="138" t="s">
        <v>564</v>
      </c>
      <c r="C688" s="157">
        <f>SUM(C689:C700)</f>
        <v>680</v>
      </c>
      <c r="D688" s="157">
        <f>SUM(D689:D700)</f>
        <v>685</v>
      </c>
      <c r="E688" s="348">
        <f t="shared" si="10"/>
        <v>1.00735294117647</v>
      </c>
      <c r="F688" s="138"/>
    </row>
    <row r="689" spans="2:6">
      <c r="B689" s="138" t="s">
        <v>565</v>
      </c>
      <c r="C689" s="157">
        <v>266</v>
      </c>
      <c r="D689" s="157">
        <v>270</v>
      </c>
      <c r="E689" s="348">
        <f t="shared" si="10"/>
        <v>1.01503759398496</v>
      </c>
      <c r="F689" s="138"/>
    </row>
    <row r="690" spans="2:6">
      <c r="B690" s="138" t="s">
        <v>566</v>
      </c>
      <c r="C690" s="157">
        <v>81</v>
      </c>
      <c r="D690" s="157">
        <v>85</v>
      </c>
      <c r="E690" s="348">
        <f t="shared" si="10"/>
        <v>1.04938271604938</v>
      </c>
      <c r="F690" s="138"/>
    </row>
    <row r="691" spans="2:6">
      <c r="B691" s="138" t="s">
        <v>567</v>
      </c>
      <c r="C691" s="157"/>
      <c r="D691" s="157"/>
      <c r="E691" s="348" t="e">
        <f t="shared" si="10"/>
        <v>#DIV/0!</v>
      </c>
      <c r="F691" s="138"/>
    </row>
    <row r="692" spans="2:6">
      <c r="B692" s="138" t="s">
        <v>568</v>
      </c>
      <c r="C692" s="157"/>
      <c r="D692" s="157"/>
      <c r="E692" s="348" t="e">
        <f t="shared" si="10"/>
        <v>#DIV/0!</v>
      </c>
      <c r="F692" s="138"/>
    </row>
    <row r="693" spans="2:6">
      <c r="B693" s="138" t="s">
        <v>569</v>
      </c>
      <c r="C693" s="157"/>
      <c r="D693" s="157"/>
      <c r="E693" s="348" t="e">
        <f t="shared" si="10"/>
        <v>#DIV/0!</v>
      </c>
      <c r="F693" s="138"/>
    </row>
    <row r="694" spans="2:6">
      <c r="B694" s="138" t="s">
        <v>570</v>
      </c>
      <c r="C694" s="157"/>
      <c r="D694" s="157"/>
      <c r="E694" s="348" t="e">
        <f t="shared" si="10"/>
        <v>#DIV/0!</v>
      </c>
      <c r="F694" s="138"/>
    </row>
    <row r="695" spans="2:6">
      <c r="B695" s="138" t="s">
        <v>571</v>
      </c>
      <c r="C695" s="157"/>
      <c r="D695" s="157"/>
      <c r="E695" s="348" t="e">
        <f t="shared" si="10"/>
        <v>#DIV/0!</v>
      </c>
      <c r="F695" s="138"/>
    </row>
    <row r="696" spans="2:6">
      <c r="B696" s="138" t="s">
        <v>572</v>
      </c>
      <c r="C696" s="157"/>
      <c r="D696" s="157"/>
      <c r="E696" s="348" t="e">
        <f t="shared" si="10"/>
        <v>#DIV/0!</v>
      </c>
      <c r="F696" s="138"/>
    </row>
    <row r="697" spans="2:6">
      <c r="B697" s="138" t="s">
        <v>573</v>
      </c>
      <c r="C697" s="157"/>
      <c r="D697" s="157"/>
      <c r="E697" s="348" t="e">
        <f t="shared" si="10"/>
        <v>#DIV/0!</v>
      </c>
      <c r="F697" s="138"/>
    </row>
    <row r="698" spans="2:6">
      <c r="B698" s="138" t="s">
        <v>574</v>
      </c>
      <c r="C698" s="157"/>
      <c r="D698" s="157"/>
      <c r="E698" s="348" t="e">
        <f t="shared" si="10"/>
        <v>#DIV/0!</v>
      </c>
      <c r="F698" s="138"/>
    </row>
    <row r="699" spans="2:6">
      <c r="B699" s="138" t="s">
        <v>575</v>
      </c>
      <c r="C699" s="157"/>
      <c r="D699" s="157"/>
      <c r="E699" s="348" t="e">
        <f t="shared" si="10"/>
        <v>#DIV/0!</v>
      </c>
      <c r="F699" s="138"/>
    </row>
    <row r="700" spans="2:6">
      <c r="B700" s="138" t="s">
        <v>576</v>
      </c>
      <c r="C700" s="157">
        <v>333</v>
      </c>
      <c r="D700" s="157">
        <v>330</v>
      </c>
      <c r="E700" s="348">
        <f t="shared" si="10"/>
        <v>0.990990990990991</v>
      </c>
      <c r="F700" s="138"/>
    </row>
    <row r="701" spans="1:6">
      <c r="A701" s="147">
        <v>5</v>
      </c>
      <c r="B701" s="138" t="s">
        <v>577</v>
      </c>
      <c r="C701" s="157">
        <f>SUM(C702:C704)</f>
        <v>2219</v>
      </c>
      <c r="D701" s="157">
        <f>SUM(D702:D704)</f>
        <v>2215</v>
      </c>
      <c r="E701" s="348">
        <f t="shared" si="10"/>
        <v>0.998197386210005</v>
      </c>
      <c r="F701" s="138"/>
    </row>
    <row r="702" spans="2:6">
      <c r="B702" s="138" t="s">
        <v>578</v>
      </c>
      <c r="C702" s="157"/>
      <c r="D702" s="157"/>
      <c r="E702" s="348" t="e">
        <f t="shared" si="10"/>
        <v>#DIV/0!</v>
      </c>
      <c r="F702" s="138"/>
    </row>
    <row r="703" spans="2:6">
      <c r="B703" s="138" t="s">
        <v>579</v>
      </c>
      <c r="C703" s="157">
        <v>206</v>
      </c>
      <c r="D703" s="157">
        <v>200</v>
      </c>
      <c r="E703" s="348">
        <f t="shared" si="10"/>
        <v>0.970873786407767</v>
      </c>
      <c r="F703" s="138"/>
    </row>
    <row r="704" spans="2:6">
      <c r="B704" s="138" t="s">
        <v>580</v>
      </c>
      <c r="C704" s="157">
        <v>2013</v>
      </c>
      <c r="D704" s="157">
        <v>2015</v>
      </c>
      <c r="E704" s="348">
        <f t="shared" si="10"/>
        <v>1.00099354197715</v>
      </c>
      <c r="F704" s="138"/>
    </row>
    <row r="705" spans="1:6">
      <c r="A705" s="147">
        <v>5</v>
      </c>
      <c r="B705" s="138" t="s">
        <v>581</v>
      </c>
      <c r="C705" s="157">
        <f>SUM(C706:C716)</f>
        <v>3434</v>
      </c>
      <c r="D705" s="157">
        <f>SUM(D706:D716)</f>
        <v>4630</v>
      </c>
      <c r="E705" s="348">
        <f t="shared" si="10"/>
        <v>1.34828188701223</v>
      </c>
      <c r="F705" s="138"/>
    </row>
    <row r="706" spans="2:6">
      <c r="B706" s="138" t="s">
        <v>582</v>
      </c>
      <c r="C706" s="157">
        <v>548</v>
      </c>
      <c r="D706" s="157">
        <v>550</v>
      </c>
      <c r="E706" s="348">
        <f t="shared" si="10"/>
        <v>1.0036496350365</v>
      </c>
      <c r="F706" s="138"/>
    </row>
    <row r="707" spans="2:6">
      <c r="B707" s="138" t="s">
        <v>583</v>
      </c>
      <c r="C707" s="157">
        <v>153</v>
      </c>
      <c r="D707" s="157">
        <v>150</v>
      </c>
      <c r="E707" s="348">
        <f t="shared" si="10"/>
        <v>0.980392156862745</v>
      </c>
      <c r="F707" s="138"/>
    </row>
    <row r="708" spans="2:6">
      <c r="B708" s="138" t="s">
        <v>584</v>
      </c>
      <c r="C708" s="157">
        <v>460</v>
      </c>
      <c r="D708" s="157">
        <v>460</v>
      </c>
      <c r="E708" s="348">
        <f t="shared" si="10"/>
        <v>1</v>
      </c>
      <c r="F708" s="138"/>
    </row>
    <row r="709" spans="2:6">
      <c r="B709" s="138" t="s">
        <v>585</v>
      </c>
      <c r="C709" s="157"/>
      <c r="D709" s="157"/>
      <c r="E709" s="348" t="e">
        <f t="shared" si="10"/>
        <v>#DIV/0!</v>
      </c>
      <c r="F709" s="138"/>
    </row>
    <row r="710" spans="2:6">
      <c r="B710" s="138" t="s">
        <v>586</v>
      </c>
      <c r="C710" s="157"/>
      <c r="D710" s="157"/>
      <c r="E710" s="348" t="e">
        <f t="shared" ref="E710:E773" si="11">D710/C710</f>
        <v>#DIV/0!</v>
      </c>
      <c r="F710" s="138"/>
    </row>
    <row r="711" spans="2:6">
      <c r="B711" s="138" t="s">
        <v>587</v>
      </c>
      <c r="C711" s="157"/>
      <c r="D711" s="157"/>
      <c r="E711" s="348" t="e">
        <f t="shared" si="11"/>
        <v>#DIV/0!</v>
      </c>
      <c r="F711" s="138"/>
    </row>
    <row r="712" spans="2:6">
      <c r="B712" s="138" t="s">
        <v>588</v>
      </c>
      <c r="C712" s="157"/>
      <c r="D712" s="157"/>
      <c r="E712" s="348" t="e">
        <f t="shared" si="11"/>
        <v>#DIV/0!</v>
      </c>
      <c r="F712" s="138"/>
    </row>
    <row r="713" spans="2:6">
      <c r="B713" s="138" t="s">
        <v>589</v>
      </c>
      <c r="C713" s="157">
        <v>1970</v>
      </c>
      <c r="D713" s="157">
        <v>1970</v>
      </c>
      <c r="E713" s="348">
        <f t="shared" si="11"/>
        <v>1</v>
      </c>
      <c r="F713" s="138"/>
    </row>
    <row r="714" spans="2:6">
      <c r="B714" s="138" t="s">
        <v>590</v>
      </c>
      <c r="C714" s="157">
        <v>198</v>
      </c>
      <c r="D714" s="157">
        <v>200</v>
      </c>
      <c r="E714" s="348">
        <f t="shared" si="11"/>
        <v>1.01010101010101</v>
      </c>
      <c r="F714" s="138"/>
    </row>
    <row r="715" spans="2:6">
      <c r="B715" s="138" t="s">
        <v>591</v>
      </c>
      <c r="C715" s="157"/>
      <c r="D715" s="157">
        <v>1200</v>
      </c>
      <c r="E715" s="348" t="e">
        <f t="shared" si="11"/>
        <v>#DIV/0!</v>
      </c>
      <c r="F715" s="138"/>
    </row>
    <row r="716" spans="2:6">
      <c r="B716" s="138" t="s">
        <v>592</v>
      </c>
      <c r="C716" s="157">
        <v>105</v>
      </c>
      <c r="D716" s="157">
        <v>100</v>
      </c>
      <c r="E716" s="348">
        <f t="shared" si="11"/>
        <v>0.952380952380952</v>
      </c>
      <c r="F716" s="138"/>
    </row>
    <row r="717" spans="1:6">
      <c r="A717" s="147">
        <v>5</v>
      </c>
      <c r="B717" s="138" t="s">
        <v>593</v>
      </c>
      <c r="C717" s="157">
        <f>SUM(C718:C719)</f>
        <v>10</v>
      </c>
      <c r="D717" s="157">
        <f>SUM(D718:D719)</f>
        <v>10</v>
      </c>
      <c r="E717" s="348">
        <f t="shared" si="11"/>
        <v>1</v>
      </c>
      <c r="F717" s="138"/>
    </row>
    <row r="718" spans="2:6">
      <c r="B718" s="138" t="s">
        <v>594</v>
      </c>
      <c r="C718" s="157">
        <v>10</v>
      </c>
      <c r="D718" s="157">
        <v>10</v>
      </c>
      <c r="E718" s="348">
        <f t="shared" si="11"/>
        <v>1</v>
      </c>
      <c r="F718" s="138"/>
    </row>
    <row r="719" spans="2:6">
      <c r="B719" s="138" t="s">
        <v>595</v>
      </c>
      <c r="C719" s="157"/>
      <c r="D719" s="157"/>
      <c r="E719" s="348" t="e">
        <f t="shared" si="11"/>
        <v>#DIV/0!</v>
      </c>
      <c r="F719" s="138"/>
    </row>
    <row r="720" spans="1:6">
      <c r="A720" s="147">
        <v>5</v>
      </c>
      <c r="B720" s="138" t="s">
        <v>596</v>
      </c>
      <c r="C720" s="157">
        <f>SUM(C721:C723)</f>
        <v>1822</v>
      </c>
      <c r="D720" s="157">
        <f>SUM(D721:D723)</f>
        <v>1610</v>
      </c>
      <c r="E720" s="348">
        <f t="shared" si="11"/>
        <v>0.88364434687157</v>
      </c>
      <c r="F720" s="138"/>
    </row>
    <row r="721" spans="2:6">
      <c r="B721" s="138" t="s">
        <v>597</v>
      </c>
      <c r="C721" s="157">
        <v>12</v>
      </c>
      <c r="D721" s="157">
        <v>10</v>
      </c>
      <c r="E721" s="348">
        <f t="shared" si="11"/>
        <v>0.833333333333333</v>
      </c>
      <c r="F721" s="138"/>
    </row>
    <row r="722" spans="2:6">
      <c r="B722" s="138" t="s">
        <v>598</v>
      </c>
      <c r="C722" s="157">
        <v>1260</v>
      </c>
      <c r="D722" s="157">
        <v>1200</v>
      </c>
      <c r="E722" s="348">
        <f t="shared" si="11"/>
        <v>0.952380952380952</v>
      </c>
      <c r="F722" s="138"/>
    </row>
    <row r="723" spans="2:6">
      <c r="B723" s="138" t="s">
        <v>599</v>
      </c>
      <c r="C723" s="157">
        <v>550</v>
      </c>
      <c r="D723" s="157">
        <v>400</v>
      </c>
      <c r="E723" s="348">
        <f t="shared" si="11"/>
        <v>0.727272727272727</v>
      </c>
      <c r="F723" s="349"/>
    </row>
    <row r="724" spans="1:6">
      <c r="A724" s="147">
        <v>5</v>
      </c>
      <c r="B724" s="138" t="s">
        <v>600</v>
      </c>
      <c r="C724" s="157">
        <f>SUM(C725:C728)</f>
        <v>160</v>
      </c>
      <c r="D724" s="157">
        <f>SUM(D725:D728)</f>
        <v>160</v>
      </c>
      <c r="E724" s="348">
        <f t="shared" si="11"/>
        <v>1</v>
      </c>
      <c r="F724" s="349"/>
    </row>
    <row r="725" spans="2:6">
      <c r="B725" s="138" t="s">
        <v>601</v>
      </c>
      <c r="C725" s="157"/>
      <c r="D725" s="157"/>
      <c r="E725" s="348" t="e">
        <f t="shared" si="11"/>
        <v>#DIV/0!</v>
      </c>
      <c r="F725" s="349"/>
    </row>
    <row r="726" spans="2:6">
      <c r="B726" s="138" t="s">
        <v>602</v>
      </c>
      <c r="C726" s="157"/>
      <c r="D726" s="157"/>
      <c r="E726" s="348" t="e">
        <f t="shared" si="11"/>
        <v>#DIV/0!</v>
      </c>
      <c r="F726" s="349"/>
    </row>
    <row r="727" spans="2:6">
      <c r="B727" s="138" t="s">
        <v>603</v>
      </c>
      <c r="C727" s="157"/>
      <c r="D727" s="157"/>
      <c r="E727" s="348" t="e">
        <f t="shared" si="11"/>
        <v>#DIV/0!</v>
      </c>
      <c r="F727" s="349"/>
    </row>
    <row r="728" spans="2:6">
      <c r="B728" s="138" t="s">
        <v>604</v>
      </c>
      <c r="C728" s="157">
        <v>160</v>
      </c>
      <c r="D728" s="157">
        <v>160</v>
      </c>
      <c r="E728" s="348">
        <f t="shared" si="11"/>
        <v>1</v>
      </c>
      <c r="F728" s="349"/>
    </row>
    <row r="729" spans="1:6">
      <c r="A729" s="147">
        <v>5</v>
      </c>
      <c r="B729" s="138" t="s">
        <v>605</v>
      </c>
      <c r="C729" s="157">
        <v>11708</v>
      </c>
      <c r="D729" s="157">
        <v>11600</v>
      </c>
      <c r="E729" s="348">
        <f t="shared" si="11"/>
        <v>0.990775538093611</v>
      </c>
      <c r="F729" s="349"/>
    </row>
    <row r="730" spans="2:6">
      <c r="B730" s="138" t="s">
        <v>606</v>
      </c>
      <c r="C730" s="157"/>
      <c r="D730" s="157"/>
      <c r="E730" s="348" t="e">
        <f t="shared" si="11"/>
        <v>#DIV/0!</v>
      </c>
      <c r="F730" s="349"/>
    </row>
    <row r="731" spans="2:6">
      <c r="B731" s="138" t="s">
        <v>607</v>
      </c>
      <c r="C731" s="157">
        <v>11484</v>
      </c>
      <c r="D731" s="157">
        <v>11400</v>
      </c>
      <c r="E731" s="348">
        <f t="shared" si="11"/>
        <v>0.992685475444096</v>
      </c>
      <c r="F731" s="349"/>
    </row>
    <row r="732" spans="2:6">
      <c r="B732" s="138" t="s">
        <v>608</v>
      </c>
      <c r="C732" s="157">
        <v>224</v>
      </c>
      <c r="D732" s="157">
        <v>200</v>
      </c>
      <c r="E732" s="348">
        <f t="shared" si="11"/>
        <v>0.892857142857143</v>
      </c>
      <c r="F732" s="349"/>
    </row>
    <row r="733" spans="1:6">
      <c r="A733" s="147">
        <v>5</v>
      </c>
      <c r="B733" s="138" t="s">
        <v>609</v>
      </c>
      <c r="C733" s="157">
        <f>SUM(C734:C736)</f>
        <v>1616</v>
      </c>
      <c r="D733" s="157">
        <f>SUM(D734:D736)</f>
        <v>1580</v>
      </c>
      <c r="E733" s="348">
        <f t="shared" si="11"/>
        <v>0.977722772277228</v>
      </c>
      <c r="F733" s="349"/>
    </row>
    <row r="734" spans="2:6">
      <c r="B734" s="138" t="s">
        <v>610</v>
      </c>
      <c r="C734" s="157">
        <v>1231</v>
      </c>
      <c r="D734" s="157">
        <v>1200</v>
      </c>
      <c r="E734" s="348">
        <f t="shared" si="11"/>
        <v>0.974817221770918</v>
      </c>
      <c r="F734" s="349"/>
    </row>
    <row r="735" spans="2:6">
      <c r="B735" s="138" t="s">
        <v>611</v>
      </c>
      <c r="C735" s="157"/>
      <c r="D735" s="157"/>
      <c r="E735" s="348" t="e">
        <f t="shared" si="11"/>
        <v>#DIV/0!</v>
      </c>
      <c r="F735" s="349"/>
    </row>
    <row r="736" spans="2:6">
      <c r="B736" s="138" t="s">
        <v>612</v>
      </c>
      <c r="C736" s="157">
        <v>385</v>
      </c>
      <c r="D736" s="157">
        <v>380</v>
      </c>
      <c r="E736" s="348">
        <f t="shared" si="11"/>
        <v>0.987012987012987</v>
      </c>
      <c r="F736" s="349"/>
    </row>
    <row r="737" spans="1:6">
      <c r="A737" s="147">
        <v>5</v>
      </c>
      <c r="B737" s="138" t="s">
        <v>613</v>
      </c>
      <c r="C737" s="157">
        <f>SUM(C738:C739)</f>
        <v>145</v>
      </c>
      <c r="D737" s="157">
        <f>SUM(D738:D739)</f>
        <v>140</v>
      </c>
      <c r="E737" s="348">
        <f t="shared" si="11"/>
        <v>0.96551724137931</v>
      </c>
      <c r="F737" s="349"/>
    </row>
    <row r="738" spans="2:6">
      <c r="B738" s="138" t="s">
        <v>614</v>
      </c>
      <c r="C738" s="157">
        <v>145</v>
      </c>
      <c r="D738" s="157">
        <v>140</v>
      </c>
      <c r="E738" s="348">
        <f t="shared" si="11"/>
        <v>0.96551724137931</v>
      </c>
      <c r="F738" s="349"/>
    </row>
    <row r="739" spans="2:6">
      <c r="B739" s="138" t="s">
        <v>615</v>
      </c>
      <c r="C739" s="157"/>
      <c r="D739" s="157"/>
      <c r="E739" s="348" t="e">
        <f t="shared" si="11"/>
        <v>#DIV/0!</v>
      </c>
      <c r="F739" s="349"/>
    </row>
    <row r="740" spans="1:6">
      <c r="A740" s="147">
        <v>5</v>
      </c>
      <c r="B740" s="138" t="s">
        <v>616</v>
      </c>
      <c r="C740" s="157">
        <f>SUM(C741:C748)</f>
        <v>111</v>
      </c>
      <c r="D740" s="157">
        <f>SUM(D741:D748)</f>
        <v>100</v>
      </c>
      <c r="E740" s="348">
        <f t="shared" si="11"/>
        <v>0.900900900900901</v>
      </c>
      <c r="F740" s="138"/>
    </row>
    <row r="741" spans="2:6">
      <c r="B741" s="138" t="s">
        <v>80</v>
      </c>
      <c r="C741" s="157">
        <v>111</v>
      </c>
      <c r="D741" s="157">
        <v>100</v>
      </c>
      <c r="E741" s="348">
        <f t="shared" si="11"/>
        <v>0.900900900900901</v>
      </c>
      <c r="F741" s="138"/>
    </row>
    <row r="742" spans="2:6">
      <c r="B742" s="138" t="s">
        <v>81</v>
      </c>
      <c r="C742" s="157"/>
      <c r="D742" s="157"/>
      <c r="E742" s="348" t="e">
        <f t="shared" si="11"/>
        <v>#DIV/0!</v>
      </c>
      <c r="F742" s="138"/>
    </row>
    <row r="743" spans="2:6">
      <c r="B743" s="138" t="s">
        <v>82</v>
      </c>
      <c r="C743" s="157"/>
      <c r="D743" s="157"/>
      <c r="E743" s="348" t="e">
        <f t="shared" si="11"/>
        <v>#DIV/0!</v>
      </c>
      <c r="F743" s="138"/>
    </row>
    <row r="744" spans="2:6">
      <c r="B744" s="138" t="s">
        <v>121</v>
      </c>
      <c r="C744" s="157"/>
      <c r="D744" s="157"/>
      <c r="E744" s="348" t="e">
        <f t="shared" si="11"/>
        <v>#DIV/0!</v>
      </c>
      <c r="F744" s="138"/>
    </row>
    <row r="745" spans="2:6">
      <c r="B745" s="138" t="s">
        <v>617</v>
      </c>
      <c r="C745" s="157"/>
      <c r="D745" s="157"/>
      <c r="E745" s="348" t="e">
        <f t="shared" si="11"/>
        <v>#DIV/0!</v>
      </c>
      <c r="F745" s="138"/>
    </row>
    <row r="746" spans="2:6">
      <c r="B746" s="138" t="s">
        <v>618</v>
      </c>
      <c r="C746" s="157"/>
      <c r="D746" s="157"/>
      <c r="E746" s="348" t="e">
        <f t="shared" si="11"/>
        <v>#DIV/0!</v>
      </c>
      <c r="F746" s="138"/>
    </row>
    <row r="747" spans="2:6">
      <c r="B747" s="138" t="s">
        <v>89</v>
      </c>
      <c r="C747" s="157"/>
      <c r="D747" s="157"/>
      <c r="E747" s="348" t="e">
        <f t="shared" si="11"/>
        <v>#DIV/0!</v>
      </c>
      <c r="F747" s="138"/>
    </row>
    <row r="748" spans="2:6">
      <c r="B748" s="138" t="s">
        <v>619</v>
      </c>
      <c r="C748" s="157"/>
      <c r="D748" s="157"/>
      <c r="E748" s="348" t="e">
        <f t="shared" si="11"/>
        <v>#DIV/0!</v>
      </c>
      <c r="F748" s="138"/>
    </row>
    <row r="749" spans="1:6">
      <c r="A749" s="147">
        <v>5</v>
      </c>
      <c r="B749" s="138" t="s">
        <v>620</v>
      </c>
      <c r="C749" s="157">
        <f>SUM(C750)</f>
        <v>0</v>
      </c>
      <c r="D749" s="157">
        <f>SUM(D750)</f>
        <v>0</v>
      </c>
      <c r="E749" s="348" t="e">
        <f t="shared" si="11"/>
        <v>#DIV/0!</v>
      </c>
      <c r="F749" s="138"/>
    </row>
    <row r="750" spans="2:6">
      <c r="B750" s="138" t="s">
        <v>621</v>
      </c>
      <c r="C750" s="157"/>
      <c r="D750" s="157"/>
      <c r="E750" s="348" t="e">
        <f t="shared" si="11"/>
        <v>#DIV/0!</v>
      </c>
      <c r="F750" s="138"/>
    </row>
    <row r="751" spans="1:6">
      <c r="A751" s="147">
        <v>5</v>
      </c>
      <c r="B751" s="138" t="s">
        <v>622</v>
      </c>
      <c r="C751" s="157">
        <f>C752</f>
        <v>154</v>
      </c>
      <c r="D751" s="157">
        <f>D752</f>
        <v>150</v>
      </c>
      <c r="E751" s="348">
        <f t="shared" si="11"/>
        <v>0.974025974025974</v>
      </c>
      <c r="F751" s="138"/>
    </row>
    <row r="752" spans="2:6">
      <c r="B752" s="138" t="s">
        <v>623</v>
      </c>
      <c r="C752" s="157">
        <v>154</v>
      </c>
      <c r="D752" s="157">
        <v>150</v>
      </c>
      <c r="E752" s="348">
        <f t="shared" si="11"/>
        <v>0.974025974025974</v>
      </c>
      <c r="F752" s="138"/>
    </row>
    <row r="753" spans="1:6">
      <c r="A753" s="147">
        <v>3</v>
      </c>
      <c r="B753" s="138" t="s">
        <v>624</v>
      </c>
      <c r="C753" s="157">
        <f>SUM(C754,C764,C768,C776,C782,C789,C795,C798,C801,C803,C805,C811,C813,C815,C830)</f>
        <v>3030</v>
      </c>
      <c r="D753" s="157">
        <f>SUM(D754,D764,D768,D776,D782,D789,D795,D798,D801,D803,D805,D811,D813,D815,D830)</f>
        <v>2879</v>
      </c>
      <c r="E753" s="348">
        <f t="shared" si="11"/>
        <v>0.95016501650165</v>
      </c>
      <c r="F753" s="138"/>
    </row>
    <row r="754" spans="1:6">
      <c r="A754" s="147">
        <v>5</v>
      </c>
      <c r="B754" s="138" t="s">
        <v>625</v>
      </c>
      <c r="C754" s="157">
        <f>SUM(C755:C763)</f>
        <v>692</v>
      </c>
      <c r="D754" s="157">
        <f>SUM(D755:D763)</f>
        <v>625</v>
      </c>
      <c r="E754" s="348">
        <f t="shared" si="11"/>
        <v>0.903179190751445</v>
      </c>
      <c r="F754" s="138"/>
    </row>
    <row r="755" spans="2:6">
      <c r="B755" s="138" t="s">
        <v>80</v>
      </c>
      <c r="C755" s="157">
        <v>663</v>
      </c>
      <c r="D755" s="157">
        <v>600</v>
      </c>
      <c r="E755" s="348">
        <f t="shared" si="11"/>
        <v>0.904977375565611</v>
      </c>
      <c r="F755" s="138"/>
    </row>
    <row r="756" spans="2:6">
      <c r="B756" s="138" t="s">
        <v>81</v>
      </c>
      <c r="C756" s="157"/>
      <c r="D756" s="157"/>
      <c r="E756" s="348" t="e">
        <f t="shared" si="11"/>
        <v>#DIV/0!</v>
      </c>
      <c r="F756" s="138"/>
    </row>
    <row r="757" spans="2:6">
      <c r="B757" s="138" t="s">
        <v>82</v>
      </c>
      <c r="C757" s="157"/>
      <c r="D757" s="157"/>
      <c r="E757" s="348" t="e">
        <f t="shared" si="11"/>
        <v>#DIV/0!</v>
      </c>
      <c r="F757" s="138"/>
    </row>
    <row r="758" spans="2:6">
      <c r="B758" s="138" t="s">
        <v>626</v>
      </c>
      <c r="C758" s="157"/>
      <c r="D758" s="157"/>
      <c r="E758" s="348" t="e">
        <f t="shared" si="11"/>
        <v>#DIV/0!</v>
      </c>
      <c r="F758" s="138"/>
    </row>
    <row r="759" spans="2:6">
      <c r="B759" s="138" t="s">
        <v>627</v>
      </c>
      <c r="C759" s="157"/>
      <c r="D759" s="157"/>
      <c r="E759" s="348" t="e">
        <f t="shared" si="11"/>
        <v>#DIV/0!</v>
      </c>
      <c r="F759" s="138"/>
    </row>
    <row r="760" spans="2:6">
      <c r="B760" s="138" t="s">
        <v>628</v>
      </c>
      <c r="C760" s="157"/>
      <c r="D760" s="157"/>
      <c r="E760" s="348" t="e">
        <f t="shared" si="11"/>
        <v>#DIV/0!</v>
      </c>
      <c r="F760" s="138"/>
    </row>
    <row r="761" spans="2:6">
      <c r="B761" s="138" t="s">
        <v>629</v>
      </c>
      <c r="C761" s="157"/>
      <c r="D761" s="157"/>
      <c r="E761" s="348" t="e">
        <f t="shared" si="11"/>
        <v>#DIV/0!</v>
      </c>
      <c r="F761" s="138"/>
    </row>
    <row r="762" spans="2:6">
      <c r="B762" s="138" t="s">
        <v>630</v>
      </c>
      <c r="C762" s="157"/>
      <c r="D762" s="157"/>
      <c r="E762" s="348" t="e">
        <f t="shared" si="11"/>
        <v>#DIV/0!</v>
      </c>
      <c r="F762" s="138"/>
    </row>
    <row r="763" spans="2:6">
      <c r="B763" s="138" t="s">
        <v>631</v>
      </c>
      <c r="C763" s="157">
        <v>29</v>
      </c>
      <c r="D763" s="157">
        <v>25</v>
      </c>
      <c r="E763" s="348">
        <f t="shared" si="11"/>
        <v>0.862068965517241</v>
      </c>
      <c r="F763" s="138"/>
    </row>
    <row r="764" spans="1:6">
      <c r="A764" s="147">
        <v>5</v>
      </c>
      <c r="B764" s="138" t="s">
        <v>632</v>
      </c>
      <c r="C764" s="157">
        <f>SUM(C765:C767)</f>
        <v>162</v>
      </c>
      <c r="D764" s="157">
        <f>SUM(D765:D767)</f>
        <v>160</v>
      </c>
      <c r="E764" s="348">
        <f t="shared" si="11"/>
        <v>0.987654320987654</v>
      </c>
      <c r="F764" s="138"/>
    </row>
    <row r="765" spans="2:6">
      <c r="B765" s="138" t="s">
        <v>633</v>
      </c>
      <c r="C765" s="157"/>
      <c r="D765" s="157"/>
      <c r="E765" s="348" t="e">
        <f t="shared" si="11"/>
        <v>#DIV/0!</v>
      </c>
      <c r="F765" s="138"/>
    </row>
    <row r="766" spans="2:6">
      <c r="B766" s="138" t="s">
        <v>634</v>
      </c>
      <c r="C766" s="157"/>
      <c r="D766" s="157"/>
      <c r="E766" s="348" t="e">
        <f t="shared" si="11"/>
        <v>#DIV/0!</v>
      </c>
      <c r="F766" s="138"/>
    </row>
    <row r="767" spans="2:6">
      <c r="B767" s="138" t="s">
        <v>635</v>
      </c>
      <c r="C767" s="157">
        <v>162</v>
      </c>
      <c r="D767" s="157">
        <v>160</v>
      </c>
      <c r="E767" s="348">
        <f t="shared" si="11"/>
        <v>0.987654320987654</v>
      </c>
      <c r="F767" s="138"/>
    </row>
    <row r="768" spans="1:6">
      <c r="A768" s="147">
        <v>5</v>
      </c>
      <c r="B768" s="138" t="s">
        <v>636</v>
      </c>
      <c r="C768" s="157">
        <f>SUM(C769:C775)</f>
        <v>1545</v>
      </c>
      <c r="D768" s="157">
        <f>SUM(D769:D775)</f>
        <v>1530</v>
      </c>
      <c r="E768" s="348">
        <f t="shared" si="11"/>
        <v>0.990291262135922</v>
      </c>
      <c r="F768" s="138"/>
    </row>
    <row r="769" spans="2:6">
      <c r="B769" s="138" t="s">
        <v>637</v>
      </c>
      <c r="C769" s="157">
        <v>15</v>
      </c>
      <c r="D769" s="157">
        <v>15</v>
      </c>
      <c r="E769" s="348">
        <f t="shared" si="11"/>
        <v>1</v>
      </c>
      <c r="F769" s="138"/>
    </row>
    <row r="770" spans="2:6">
      <c r="B770" s="138" t="s">
        <v>638</v>
      </c>
      <c r="C770" s="157">
        <v>168</v>
      </c>
      <c r="D770" s="157">
        <v>165</v>
      </c>
      <c r="E770" s="348">
        <f t="shared" si="11"/>
        <v>0.982142857142857</v>
      </c>
      <c r="F770" s="138"/>
    </row>
    <row r="771" spans="2:6">
      <c r="B771" s="138" t="s">
        <v>639</v>
      </c>
      <c r="C771" s="157"/>
      <c r="D771" s="157"/>
      <c r="E771" s="348" t="e">
        <f t="shared" si="11"/>
        <v>#DIV/0!</v>
      </c>
      <c r="F771" s="138"/>
    </row>
    <row r="772" spans="2:6">
      <c r="B772" s="138" t="s">
        <v>640</v>
      </c>
      <c r="C772" s="157">
        <v>1008</v>
      </c>
      <c r="D772" s="157">
        <v>1000</v>
      </c>
      <c r="E772" s="348">
        <f t="shared" si="11"/>
        <v>0.992063492063492</v>
      </c>
      <c r="F772" s="138"/>
    </row>
    <row r="773" spans="2:6">
      <c r="B773" s="138" t="s">
        <v>641</v>
      </c>
      <c r="C773" s="157"/>
      <c r="D773" s="157"/>
      <c r="E773" s="348" t="e">
        <f t="shared" si="11"/>
        <v>#DIV/0!</v>
      </c>
      <c r="F773" s="138"/>
    </row>
    <row r="774" spans="2:6">
      <c r="B774" s="138" t="s">
        <v>642</v>
      </c>
      <c r="C774" s="157"/>
      <c r="D774" s="157"/>
      <c r="E774" s="348" t="e">
        <f t="shared" ref="E774:E837" si="12">D774/C774</f>
        <v>#DIV/0!</v>
      </c>
      <c r="F774" s="138"/>
    </row>
    <row r="775" spans="2:6">
      <c r="B775" s="138" t="s">
        <v>643</v>
      </c>
      <c r="C775" s="157">
        <v>354</v>
      </c>
      <c r="D775" s="157">
        <v>350</v>
      </c>
      <c r="E775" s="348">
        <f t="shared" si="12"/>
        <v>0.988700564971751</v>
      </c>
      <c r="F775" s="138"/>
    </row>
    <row r="776" spans="1:6">
      <c r="A776" s="147">
        <v>5</v>
      </c>
      <c r="B776" s="138" t="s">
        <v>644</v>
      </c>
      <c r="C776" s="157">
        <f>SUM(C777:C781)</f>
        <v>13</v>
      </c>
      <c r="D776" s="157">
        <f>SUM(D777:D781)</f>
        <v>10</v>
      </c>
      <c r="E776" s="348">
        <f t="shared" si="12"/>
        <v>0.769230769230769</v>
      </c>
      <c r="F776" s="138"/>
    </row>
    <row r="777" spans="2:6">
      <c r="B777" s="138" t="s">
        <v>645</v>
      </c>
      <c r="C777" s="157"/>
      <c r="D777" s="157"/>
      <c r="E777" s="348" t="e">
        <f t="shared" si="12"/>
        <v>#DIV/0!</v>
      </c>
      <c r="F777" s="138"/>
    </row>
    <row r="778" spans="2:6">
      <c r="B778" s="138" t="s">
        <v>646</v>
      </c>
      <c r="C778" s="157">
        <v>13</v>
      </c>
      <c r="D778" s="157">
        <v>10</v>
      </c>
      <c r="E778" s="348">
        <f t="shared" si="12"/>
        <v>0.769230769230769</v>
      </c>
      <c r="F778" s="138"/>
    </row>
    <row r="779" spans="2:6">
      <c r="B779" s="138" t="s">
        <v>647</v>
      </c>
      <c r="C779" s="157"/>
      <c r="D779" s="157"/>
      <c r="E779" s="348" t="e">
        <f t="shared" si="12"/>
        <v>#DIV/0!</v>
      </c>
      <c r="F779" s="138"/>
    </row>
    <row r="780" spans="2:6">
      <c r="B780" s="138" t="s">
        <v>648</v>
      </c>
      <c r="C780" s="157"/>
      <c r="D780" s="157"/>
      <c r="E780" s="348" t="e">
        <f t="shared" si="12"/>
        <v>#DIV/0!</v>
      </c>
      <c r="F780" s="138"/>
    </row>
    <row r="781" spans="2:6">
      <c r="B781" s="138" t="s">
        <v>649</v>
      </c>
      <c r="C781" s="157"/>
      <c r="D781" s="157"/>
      <c r="E781" s="348" t="e">
        <f t="shared" si="12"/>
        <v>#DIV/0!</v>
      </c>
      <c r="F781" s="138"/>
    </row>
    <row r="782" spans="1:6">
      <c r="A782" s="147">
        <v>5</v>
      </c>
      <c r="B782" s="138" t="s">
        <v>650</v>
      </c>
      <c r="C782" s="157">
        <f>SUM(C783:C788)</f>
        <v>15</v>
      </c>
      <c r="D782" s="157">
        <f>SUM(D783:D788)</f>
        <v>15</v>
      </c>
      <c r="E782" s="348">
        <f t="shared" si="12"/>
        <v>1</v>
      </c>
      <c r="F782" s="138"/>
    </row>
    <row r="783" spans="2:6">
      <c r="B783" s="138" t="s">
        <v>651</v>
      </c>
      <c r="C783" s="157"/>
      <c r="D783" s="157"/>
      <c r="E783" s="348" t="e">
        <f t="shared" si="12"/>
        <v>#DIV/0!</v>
      </c>
      <c r="F783" s="138"/>
    </row>
    <row r="784" spans="2:6">
      <c r="B784" s="138" t="s">
        <v>652</v>
      </c>
      <c r="C784" s="157"/>
      <c r="D784" s="157"/>
      <c r="E784" s="348" t="e">
        <f t="shared" si="12"/>
        <v>#DIV/0!</v>
      </c>
      <c r="F784" s="138"/>
    </row>
    <row r="785" spans="2:6">
      <c r="B785" s="138" t="s">
        <v>653</v>
      </c>
      <c r="C785" s="157"/>
      <c r="D785" s="157"/>
      <c r="E785" s="348" t="e">
        <f t="shared" si="12"/>
        <v>#DIV/0!</v>
      </c>
      <c r="F785" s="138"/>
    </row>
    <row r="786" spans="2:6">
      <c r="B786" s="138" t="s">
        <v>654</v>
      </c>
      <c r="C786" s="157"/>
      <c r="D786" s="157"/>
      <c r="E786" s="348" t="e">
        <f t="shared" si="12"/>
        <v>#DIV/0!</v>
      </c>
      <c r="F786" s="138"/>
    </row>
    <row r="787" spans="2:6">
      <c r="B787" s="138" t="s">
        <v>655</v>
      </c>
      <c r="C787" s="157">
        <v>15</v>
      </c>
      <c r="D787" s="157">
        <v>15</v>
      </c>
      <c r="E787" s="348">
        <f t="shared" si="12"/>
        <v>1</v>
      </c>
      <c r="F787" s="138"/>
    </row>
    <row r="788" spans="2:6">
      <c r="B788" s="138" t="s">
        <v>656</v>
      </c>
      <c r="C788" s="157"/>
      <c r="D788" s="157"/>
      <c r="E788" s="348" t="e">
        <f t="shared" si="12"/>
        <v>#DIV/0!</v>
      </c>
      <c r="F788" s="138"/>
    </row>
    <row r="789" spans="1:6">
      <c r="A789" s="147">
        <v>5</v>
      </c>
      <c r="B789" s="138" t="s">
        <v>657</v>
      </c>
      <c r="C789" s="157">
        <f>SUM(C790:C794)</f>
        <v>44</v>
      </c>
      <c r="D789" s="157">
        <f>SUM(D790:D794)</f>
        <v>44</v>
      </c>
      <c r="E789" s="348">
        <f t="shared" si="12"/>
        <v>1</v>
      </c>
      <c r="F789" s="138"/>
    </row>
    <row r="790" spans="2:6">
      <c r="B790" s="138" t="s">
        <v>658</v>
      </c>
      <c r="C790" s="157">
        <v>44</v>
      </c>
      <c r="D790" s="157">
        <v>44</v>
      </c>
      <c r="E790" s="348">
        <f t="shared" si="12"/>
        <v>1</v>
      </c>
      <c r="F790" s="138"/>
    </row>
    <row r="791" spans="2:6">
      <c r="B791" s="138" t="s">
        <v>659</v>
      </c>
      <c r="C791" s="157"/>
      <c r="D791" s="157"/>
      <c r="E791" s="348" t="e">
        <f t="shared" si="12"/>
        <v>#DIV/0!</v>
      </c>
      <c r="F791" s="138"/>
    </row>
    <row r="792" spans="2:6">
      <c r="B792" s="138" t="s">
        <v>660</v>
      </c>
      <c r="C792" s="157"/>
      <c r="D792" s="157"/>
      <c r="E792" s="348" t="e">
        <f t="shared" si="12"/>
        <v>#DIV/0!</v>
      </c>
      <c r="F792" s="138"/>
    </row>
    <row r="793" spans="2:6">
      <c r="B793" s="138" t="s">
        <v>661</v>
      </c>
      <c r="C793" s="157"/>
      <c r="D793" s="157"/>
      <c r="E793" s="348" t="e">
        <f t="shared" si="12"/>
        <v>#DIV/0!</v>
      </c>
      <c r="F793" s="138"/>
    </row>
    <row r="794" spans="2:6">
      <c r="B794" s="138" t="s">
        <v>662</v>
      </c>
      <c r="C794" s="157"/>
      <c r="D794" s="157"/>
      <c r="E794" s="348" t="e">
        <f t="shared" si="12"/>
        <v>#DIV/0!</v>
      </c>
      <c r="F794" s="138"/>
    </row>
    <row r="795" spans="1:6">
      <c r="A795" s="147">
        <v>5</v>
      </c>
      <c r="B795" s="138" t="s">
        <v>663</v>
      </c>
      <c r="C795" s="157">
        <f>SUM(C796:C797)</f>
        <v>0</v>
      </c>
      <c r="D795" s="157">
        <f>SUM(D796:D797)</f>
        <v>0</v>
      </c>
      <c r="E795" s="348" t="e">
        <f t="shared" si="12"/>
        <v>#DIV/0!</v>
      </c>
      <c r="F795" s="138"/>
    </row>
    <row r="796" spans="2:6">
      <c r="B796" s="138" t="s">
        <v>664</v>
      </c>
      <c r="C796" s="157"/>
      <c r="D796" s="157"/>
      <c r="E796" s="348" t="e">
        <f t="shared" si="12"/>
        <v>#DIV/0!</v>
      </c>
      <c r="F796" s="138"/>
    </row>
    <row r="797" spans="2:6">
      <c r="B797" s="138" t="s">
        <v>665</v>
      </c>
      <c r="C797" s="157"/>
      <c r="D797" s="157"/>
      <c r="E797" s="348" t="e">
        <f t="shared" si="12"/>
        <v>#DIV/0!</v>
      </c>
      <c r="F797" s="138"/>
    </row>
    <row r="798" spans="1:6">
      <c r="A798" s="147">
        <v>5</v>
      </c>
      <c r="B798" s="138" t="s">
        <v>666</v>
      </c>
      <c r="C798" s="157">
        <v>0</v>
      </c>
      <c r="D798" s="157">
        <v>0</v>
      </c>
      <c r="E798" s="348" t="e">
        <f t="shared" si="12"/>
        <v>#DIV/0!</v>
      </c>
      <c r="F798" s="138"/>
    </row>
    <row r="799" spans="2:6">
      <c r="B799" s="138" t="s">
        <v>667</v>
      </c>
      <c r="C799" s="157"/>
      <c r="D799" s="157"/>
      <c r="E799" s="348" t="e">
        <f t="shared" si="12"/>
        <v>#DIV/0!</v>
      </c>
      <c r="F799" s="138"/>
    </row>
    <row r="800" spans="2:6">
      <c r="B800" s="138" t="s">
        <v>668</v>
      </c>
      <c r="C800" s="157"/>
      <c r="D800" s="157"/>
      <c r="E800" s="348" t="e">
        <f t="shared" si="12"/>
        <v>#DIV/0!</v>
      </c>
      <c r="F800" s="138"/>
    </row>
    <row r="801" spans="1:6">
      <c r="A801" s="147">
        <v>5</v>
      </c>
      <c r="B801" s="138" t="s">
        <v>669</v>
      </c>
      <c r="C801" s="157">
        <f>SUM(C802)</f>
        <v>0</v>
      </c>
      <c r="D801" s="157">
        <f t="shared" ref="D801" si="13">ROUND(C801*0.8,0)</f>
        <v>0</v>
      </c>
      <c r="E801" s="348" t="e">
        <f t="shared" si="12"/>
        <v>#DIV/0!</v>
      </c>
      <c r="F801" s="138"/>
    </row>
    <row r="802" spans="2:6">
      <c r="B802" s="138" t="s">
        <v>670</v>
      </c>
      <c r="C802" s="157"/>
      <c r="D802" s="157"/>
      <c r="E802" s="348" t="e">
        <f t="shared" si="12"/>
        <v>#DIV/0!</v>
      </c>
      <c r="F802" s="138"/>
    </row>
    <row r="803" spans="1:6">
      <c r="A803" s="147">
        <v>5</v>
      </c>
      <c r="B803" s="138" t="s">
        <v>671</v>
      </c>
      <c r="C803" s="157">
        <f>SUM(C804)</f>
        <v>10</v>
      </c>
      <c r="D803" s="157">
        <f>SUM(D804)</f>
        <v>0</v>
      </c>
      <c r="E803" s="348">
        <f t="shared" si="12"/>
        <v>0</v>
      </c>
      <c r="F803" s="138"/>
    </row>
    <row r="804" spans="2:6">
      <c r="B804" s="138" t="s">
        <v>672</v>
      </c>
      <c r="C804" s="157">
        <v>10</v>
      </c>
      <c r="D804" s="157"/>
      <c r="E804" s="348">
        <f t="shared" si="12"/>
        <v>0</v>
      </c>
      <c r="F804" s="138"/>
    </row>
    <row r="805" spans="1:6">
      <c r="A805" s="147">
        <v>5</v>
      </c>
      <c r="B805" s="138" t="s">
        <v>673</v>
      </c>
      <c r="C805" s="157">
        <f>SUM(C806:C810)</f>
        <v>193</v>
      </c>
      <c r="D805" s="157">
        <f>SUM(D806:D810)</f>
        <v>195</v>
      </c>
      <c r="E805" s="348">
        <f t="shared" si="12"/>
        <v>1.01036269430052</v>
      </c>
      <c r="F805" s="138"/>
    </row>
    <row r="806" spans="2:6">
      <c r="B806" s="138" t="s">
        <v>674</v>
      </c>
      <c r="C806" s="157">
        <v>29</v>
      </c>
      <c r="D806" s="157">
        <v>30</v>
      </c>
      <c r="E806" s="348">
        <f t="shared" si="12"/>
        <v>1.03448275862069</v>
      </c>
      <c r="F806" s="138"/>
    </row>
    <row r="807" spans="2:6">
      <c r="B807" s="138" t="s">
        <v>675</v>
      </c>
      <c r="C807" s="157"/>
      <c r="D807" s="157"/>
      <c r="E807" s="348" t="e">
        <f t="shared" si="12"/>
        <v>#DIV/0!</v>
      </c>
      <c r="F807" s="138"/>
    </row>
    <row r="808" spans="2:6">
      <c r="B808" s="138" t="s">
        <v>676</v>
      </c>
      <c r="C808" s="157"/>
      <c r="D808" s="157"/>
      <c r="E808" s="348" t="e">
        <f t="shared" si="12"/>
        <v>#DIV/0!</v>
      </c>
      <c r="F808" s="138"/>
    </row>
    <row r="809" spans="2:6">
      <c r="B809" s="138" t="s">
        <v>677</v>
      </c>
      <c r="C809" s="157"/>
      <c r="D809" s="157"/>
      <c r="E809" s="348" t="e">
        <f t="shared" si="12"/>
        <v>#DIV/0!</v>
      </c>
      <c r="F809" s="138"/>
    </row>
    <row r="810" spans="2:6">
      <c r="B810" s="138" t="s">
        <v>678</v>
      </c>
      <c r="C810" s="157">
        <v>164</v>
      </c>
      <c r="D810" s="157">
        <v>165</v>
      </c>
      <c r="E810" s="348">
        <f t="shared" si="12"/>
        <v>1.00609756097561</v>
      </c>
      <c r="F810" s="138"/>
    </row>
    <row r="811" spans="1:6">
      <c r="A811" s="147">
        <v>5</v>
      </c>
      <c r="B811" s="138" t="s">
        <v>679</v>
      </c>
      <c r="C811" s="157">
        <f>C812</f>
        <v>0</v>
      </c>
      <c r="D811" s="157">
        <f>D812</f>
        <v>0</v>
      </c>
      <c r="E811" s="348" t="e">
        <f t="shared" si="12"/>
        <v>#DIV/0!</v>
      </c>
      <c r="F811" s="138"/>
    </row>
    <row r="812" spans="2:6">
      <c r="B812" s="138" t="s">
        <v>680</v>
      </c>
      <c r="C812" s="157"/>
      <c r="D812" s="157"/>
      <c r="E812" s="348" t="e">
        <f t="shared" si="12"/>
        <v>#DIV/0!</v>
      </c>
      <c r="F812" s="138"/>
    </row>
    <row r="813" spans="1:6">
      <c r="A813" s="147">
        <v>5</v>
      </c>
      <c r="B813" s="138" t="s">
        <v>681</v>
      </c>
      <c r="C813" s="157">
        <f>C814</f>
        <v>0</v>
      </c>
      <c r="D813" s="157">
        <f>D814</f>
        <v>0</v>
      </c>
      <c r="E813" s="348" t="e">
        <f t="shared" si="12"/>
        <v>#DIV/0!</v>
      </c>
      <c r="F813" s="138"/>
    </row>
    <row r="814" spans="2:6">
      <c r="B814" s="138" t="s">
        <v>682</v>
      </c>
      <c r="C814" s="157"/>
      <c r="D814" s="157"/>
      <c r="E814" s="348" t="e">
        <f t="shared" si="12"/>
        <v>#DIV/0!</v>
      </c>
      <c r="F814" s="138"/>
    </row>
    <row r="815" spans="1:6">
      <c r="A815" s="147">
        <v>5</v>
      </c>
      <c r="B815" s="138" t="s">
        <v>683</v>
      </c>
      <c r="C815" s="157">
        <f>SUM(C816:C829)</f>
        <v>0</v>
      </c>
      <c r="D815" s="157">
        <f>SUM(D816:D829)</f>
        <v>0</v>
      </c>
      <c r="E815" s="348" t="e">
        <f t="shared" si="12"/>
        <v>#DIV/0!</v>
      </c>
      <c r="F815" s="138"/>
    </row>
    <row r="816" spans="2:6">
      <c r="B816" s="138" t="s">
        <v>80</v>
      </c>
      <c r="C816" s="157"/>
      <c r="D816" s="157"/>
      <c r="E816" s="348" t="e">
        <f t="shared" si="12"/>
        <v>#DIV/0!</v>
      </c>
      <c r="F816" s="138"/>
    </row>
    <row r="817" spans="2:6">
      <c r="B817" s="138" t="s">
        <v>81</v>
      </c>
      <c r="C817" s="157"/>
      <c r="D817" s="157"/>
      <c r="E817" s="348" t="e">
        <f t="shared" si="12"/>
        <v>#DIV/0!</v>
      </c>
      <c r="F817" s="138"/>
    </row>
    <row r="818" spans="2:6">
      <c r="B818" s="138" t="s">
        <v>82</v>
      </c>
      <c r="C818" s="157"/>
      <c r="D818" s="157"/>
      <c r="E818" s="348" t="e">
        <f t="shared" si="12"/>
        <v>#DIV/0!</v>
      </c>
      <c r="F818" s="138"/>
    </row>
    <row r="819" spans="2:6">
      <c r="B819" s="138" t="s">
        <v>684</v>
      </c>
      <c r="C819" s="157"/>
      <c r="D819" s="157"/>
      <c r="E819" s="348" t="e">
        <f t="shared" si="12"/>
        <v>#DIV/0!</v>
      </c>
      <c r="F819" s="138"/>
    </row>
    <row r="820" spans="2:6">
      <c r="B820" s="138" t="s">
        <v>685</v>
      </c>
      <c r="C820" s="157"/>
      <c r="D820" s="157"/>
      <c r="E820" s="348" t="e">
        <f t="shared" si="12"/>
        <v>#DIV/0!</v>
      </c>
      <c r="F820" s="138"/>
    </row>
    <row r="821" spans="2:6">
      <c r="B821" s="138" t="s">
        <v>686</v>
      </c>
      <c r="C821" s="157"/>
      <c r="D821" s="157"/>
      <c r="E821" s="348" t="e">
        <f t="shared" si="12"/>
        <v>#DIV/0!</v>
      </c>
      <c r="F821" s="138"/>
    </row>
    <row r="822" spans="2:6">
      <c r="B822" s="138" t="s">
        <v>687</v>
      </c>
      <c r="C822" s="157"/>
      <c r="D822" s="157"/>
      <c r="E822" s="348" t="e">
        <f t="shared" si="12"/>
        <v>#DIV/0!</v>
      </c>
      <c r="F822" s="138"/>
    </row>
    <row r="823" spans="2:6">
      <c r="B823" s="138" t="s">
        <v>688</v>
      </c>
      <c r="C823" s="157"/>
      <c r="D823" s="157"/>
      <c r="E823" s="348" t="e">
        <f t="shared" si="12"/>
        <v>#DIV/0!</v>
      </c>
      <c r="F823" s="138"/>
    </row>
    <row r="824" spans="2:6">
      <c r="B824" s="138" t="s">
        <v>689</v>
      </c>
      <c r="C824" s="157"/>
      <c r="D824" s="157"/>
      <c r="E824" s="348" t="e">
        <f t="shared" si="12"/>
        <v>#DIV/0!</v>
      </c>
      <c r="F824" s="138"/>
    </row>
    <row r="825" spans="2:6">
      <c r="B825" s="138" t="s">
        <v>690</v>
      </c>
      <c r="C825" s="157"/>
      <c r="D825" s="157"/>
      <c r="E825" s="348" t="e">
        <f t="shared" si="12"/>
        <v>#DIV/0!</v>
      </c>
      <c r="F825" s="138"/>
    </row>
    <row r="826" spans="2:6">
      <c r="B826" s="138" t="s">
        <v>121</v>
      </c>
      <c r="C826" s="157"/>
      <c r="D826" s="157"/>
      <c r="E826" s="348" t="e">
        <f t="shared" si="12"/>
        <v>#DIV/0!</v>
      </c>
      <c r="F826" s="138"/>
    </row>
    <row r="827" spans="2:6">
      <c r="B827" s="138" t="s">
        <v>691</v>
      </c>
      <c r="C827" s="157"/>
      <c r="D827" s="157"/>
      <c r="E827" s="348" t="e">
        <f t="shared" si="12"/>
        <v>#DIV/0!</v>
      </c>
      <c r="F827" s="138"/>
    </row>
    <row r="828" spans="2:6">
      <c r="B828" s="138" t="s">
        <v>89</v>
      </c>
      <c r="C828" s="157"/>
      <c r="D828" s="157"/>
      <c r="E828" s="348" t="e">
        <f t="shared" si="12"/>
        <v>#DIV/0!</v>
      </c>
      <c r="F828" s="138"/>
    </row>
    <row r="829" spans="2:6">
      <c r="B829" s="138" t="s">
        <v>692</v>
      </c>
      <c r="C829" s="157"/>
      <c r="D829" s="157"/>
      <c r="E829" s="348" t="e">
        <f t="shared" si="12"/>
        <v>#DIV/0!</v>
      </c>
      <c r="F829" s="138"/>
    </row>
    <row r="830" spans="1:6">
      <c r="A830" s="147">
        <v>5</v>
      </c>
      <c r="B830" s="138" t="s">
        <v>693</v>
      </c>
      <c r="C830" s="157">
        <f>C831</f>
        <v>356</v>
      </c>
      <c r="D830" s="157">
        <f>D831</f>
        <v>300</v>
      </c>
      <c r="E830" s="348">
        <f t="shared" si="12"/>
        <v>0.842696629213483</v>
      </c>
      <c r="F830" s="138"/>
    </row>
    <row r="831" spans="2:6">
      <c r="B831" s="138" t="s">
        <v>694</v>
      </c>
      <c r="C831" s="157">
        <v>356</v>
      </c>
      <c r="D831" s="157">
        <v>300</v>
      </c>
      <c r="E831" s="348">
        <f t="shared" si="12"/>
        <v>0.842696629213483</v>
      </c>
      <c r="F831" s="138"/>
    </row>
    <row r="832" spans="1:6">
      <c r="A832" s="147">
        <v>3</v>
      </c>
      <c r="B832" s="138" t="s">
        <v>695</v>
      </c>
      <c r="C832" s="157">
        <f>SUM(C833,C844,C846,C849,C851,C853)</f>
        <v>61349</v>
      </c>
      <c r="D832" s="157">
        <f>SUM(D833,D844,D846,D849,D851,D853)</f>
        <v>47275</v>
      </c>
      <c r="E832" s="348">
        <f t="shared" si="12"/>
        <v>0.770591207680647</v>
      </c>
      <c r="F832" s="138"/>
    </row>
    <row r="833" spans="1:6">
      <c r="A833" s="147">
        <v>5</v>
      </c>
      <c r="B833" s="138" t="s">
        <v>696</v>
      </c>
      <c r="C833" s="157">
        <f>SUM(C834:C843)</f>
        <v>5700</v>
      </c>
      <c r="D833" s="157">
        <v>5075</v>
      </c>
      <c r="E833" s="348">
        <f t="shared" si="12"/>
        <v>0.890350877192982</v>
      </c>
      <c r="F833" s="138"/>
    </row>
    <row r="834" spans="2:6">
      <c r="B834" s="138" t="s">
        <v>80</v>
      </c>
      <c r="C834" s="157">
        <v>3696</v>
      </c>
      <c r="D834" s="157">
        <v>3450</v>
      </c>
      <c r="E834" s="348">
        <f t="shared" si="12"/>
        <v>0.933441558441558</v>
      </c>
      <c r="F834" s="138"/>
    </row>
    <row r="835" spans="2:6">
      <c r="B835" s="138" t="s">
        <v>81</v>
      </c>
      <c r="C835" s="157"/>
      <c r="D835" s="157"/>
      <c r="E835" s="348" t="e">
        <f t="shared" si="12"/>
        <v>#DIV/0!</v>
      </c>
      <c r="F835" s="138"/>
    </row>
    <row r="836" spans="2:6">
      <c r="B836" s="138" t="s">
        <v>82</v>
      </c>
      <c r="C836" s="157"/>
      <c r="D836" s="157"/>
      <c r="E836" s="348" t="e">
        <f t="shared" si="12"/>
        <v>#DIV/0!</v>
      </c>
      <c r="F836" s="138"/>
    </row>
    <row r="837" spans="2:6">
      <c r="B837" s="138" t="s">
        <v>697</v>
      </c>
      <c r="C837" s="157">
        <v>744</v>
      </c>
      <c r="D837" s="157">
        <v>700</v>
      </c>
      <c r="E837" s="348">
        <f t="shared" si="12"/>
        <v>0.940860215053763</v>
      </c>
      <c r="F837" s="138"/>
    </row>
    <row r="838" spans="2:6">
      <c r="B838" s="138" t="s">
        <v>698</v>
      </c>
      <c r="C838" s="157">
        <v>81</v>
      </c>
      <c r="D838" s="157">
        <v>80</v>
      </c>
      <c r="E838" s="348">
        <f t="shared" ref="E838:E901" si="14">D838/C838</f>
        <v>0.987654320987654</v>
      </c>
      <c r="F838" s="138"/>
    </row>
    <row r="839" spans="2:6">
      <c r="B839" s="138" t="s">
        <v>699</v>
      </c>
      <c r="C839" s="157">
        <v>36</v>
      </c>
      <c r="D839" s="157">
        <v>30</v>
      </c>
      <c r="E839" s="348">
        <f t="shared" si="14"/>
        <v>0.833333333333333</v>
      </c>
      <c r="F839" s="138"/>
    </row>
    <row r="840" spans="2:6">
      <c r="B840" s="138" t="s">
        <v>700</v>
      </c>
      <c r="C840" s="157"/>
      <c r="D840" s="157"/>
      <c r="E840" s="348" t="e">
        <f t="shared" si="14"/>
        <v>#DIV/0!</v>
      </c>
      <c r="F840" s="138"/>
    </row>
    <row r="841" spans="2:6">
      <c r="B841" s="138" t="s">
        <v>701</v>
      </c>
      <c r="C841" s="157">
        <v>15</v>
      </c>
      <c r="D841" s="157">
        <v>15</v>
      </c>
      <c r="E841" s="348">
        <f t="shared" si="14"/>
        <v>1</v>
      </c>
      <c r="F841" s="138"/>
    </row>
    <row r="842" spans="2:6">
      <c r="B842" s="138" t="s">
        <v>702</v>
      </c>
      <c r="C842" s="157"/>
      <c r="D842" s="157"/>
      <c r="E842" s="348" t="e">
        <f t="shared" si="14"/>
        <v>#DIV/0!</v>
      </c>
      <c r="F842" s="138"/>
    </row>
    <row r="843" spans="2:6">
      <c r="B843" s="138" t="s">
        <v>703</v>
      </c>
      <c r="C843" s="157">
        <v>1128</v>
      </c>
      <c r="D843" s="157">
        <v>1000</v>
      </c>
      <c r="E843" s="348">
        <f t="shared" si="14"/>
        <v>0.886524822695035</v>
      </c>
      <c r="F843" s="138"/>
    </row>
    <row r="844" spans="1:6">
      <c r="A844" s="147">
        <v>5</v>
      </c>
      <c r="B844" s="138" t="s">
        <v>704</v>
      </c>
      <c r="C844" s="157">
        <f>C845</f>
        <v>61</v>
      </c>
      <c r="D844" s="157">
        <f>D845</f>
        <v>50</v>
      </c>
      <c r="E844" s="348">
        <f t="shared" si="14"/>
        <v>0.819672131147541</v>
      </c>
      <c r="F844" s="138"/>
    </row>
    <row r="845" spans="2:6">
      <c r="B845" s="138" t="s">
        <v>705</v>
      </c>
      <c r="C845" s="157">
        <v>61</v>
      </c>
      <c r="D845" s="157">
        <v>50</v>
      </c>
      <c r="E845" s="348">
        <f t="shared" si="14"/>
        <v>0.819672131147541</v>
      </c>
      <c r="F845" s="138"/>
    </row>
    <row r="846" spans="1:6">
      <c r="A846" s="147">
        <v>5</v>
      </c>
      <c r="B846" s="138" t="s">
        <v>706</v>
      </c>
      <c r="C846" s="157">
        <f>SUM(C847:C848)</f>
        <v>1700</v>
      </c>
      <c r="D846" s="157">
        <f>SUM(D847:D848)</f>
        <v>11350</v>
      </c>
      <c r="E846" s="348">
        <f t="shared" si="14"/>
        <v>6.67647058823529</v>
      </c>
      <c r="F846" s="138"/>
    </row>
    <row r="847" spans="2:6">
      <c r="B847" s="138" t="s">
        <v>707</v>
      </c>
      <c r="C847" s="157">
        <v>153</v>
      </c>
      <c r="D847" s="157">
        <v>150</v>
      </c>
      <c r="E847" s="348">
        <f t="shared" si="14"/>
        <v>0.980392156862745</v>
      </c>
      <c r="F847" s="138"/>
    </row>
    <row r="848" spans="2:6">
      <c r="B848" s="138" t="s">
        <v>708</v>
      </c>
      <c r="C848" s="157">
        <v>1547</v>
      </c>
      <c r="D848" s="157">
        <v>11200</v>
      </c>
      <c r="E848" s="348">
        <f t="shared" si="14"/>
        <v>7.23981900452489</v>
      </c>
      <c r="F848" s="138"/>
    </row>
    <row r="849" spans="1:6">
      <c r="A849" s="147">
        <v>5</v>
      </c>
      <c r="B849" s="138" t="s">
        <v>709</v>
      </c>
      <c r="C849" s="157">
        <f>C850</f>
        <v>2923</v>
      </c>
      <c r="D849" s="157">
        <f>D850</f>
        <v>2800</v>
      </c>
      <c r="E849" s="348">
        <f t="shared" si="14"/>
        <v>0.957919945261717</v>
      </c>
      <c r="F849" s="138"/>
    </row>
    <row r="850" spans="2:6">
      <c r="B850" s="138" t="s">
        <v>710</v>
      </c>
      <c r="C850" s="157">
        <v>2923</v>
      </c>
      <c r="D850" s="157">
        <v>2800</v>
      </c>
      <c r="E850" s="348">
        <f t="shared" si="14"/>
        <v>0.957919945261717</v>
      </c>
      <c r="F850" s="138"/>
    </row>
    <row r="851" spans="1:6">
      <c r="A851" s="147">
        <v>5</v>
      </c>
      <c r="B851" s="138" t="s">
        <v>711</v>
      </c>
      <c r="C851" s="157"/>
      <c r="D851" s="157"/>
      <c r="E851" s="348" t="e">
        <f t="shared" si="14"/>
        <v>#DIV/0!</v>
      </c>
      <c r="F851" s="138"/>
    </row>
    <row r="852" spans="2:6">
      <c r="B852" s="138" t="s">
        <v>712</v>
      </c>
      <c r="C852" s="157"/>
      <c r="D852" s="157"/>
      <c r="E852" s="348" t="e">
        <f t="shared" si="14"/>
        <v>#DIV/0!</v>
      </c>
      <c r="F852" s="138"/>
    </row>
    <row r="853" spans="1:6">
      <c r="A853" s="147">
        <v>5</v>
      </c>
      <c r="B853" s="138" t="s">
        <v>713</v>
      </c>
      <c r="C853" s="157">
        <f>C854</f>
        <v>50965</v>
      </c>
      <c r="D853" s="157">
        <f>D854</f>
        <v>28000</v>
      </c>
      <c r="E853" s="348">
        <f t="shared" si="14"/>
        <v>0.549396644756205</v>
      </c>
      <c r="F853" s="138"/>
    </row>
    <row r="854" spans="2:6">
      <c r="B854" s="138" t="s">
        <v>714</v>
      </c>
      <c r="C854" s="157">
        <v>50965</v>
      </c>
      <c r="D854" s="157">
        <v>28000</v>
      </c>
      <c r="E854" s="348">
        <f t="shared" si="14"/>
        <v>0.549396644756205</v>
      </c>
      <c r="F854" s="138"/>
    </row>
    <row r="855" spans="1:6">
      <c r="A855" s="147">
        <v>3</v>
      </c>
      <c r="B855" s="138" t="s">
        <v>715</v>
      </c>
      <c r="C855" s="157">
        <f>SUM(C856,C881,C906,C932,C943,C954,C960,C967,C974,C977)</f>
        <v>45152</v>
      </c>
      <c r="D855" s="157">
        <f>SUM(D856,D881,D906,D932,D943,D954,D960,D967,D974,D977)</f>
        <v>26761</v>
      </c>
      <c r="E855" s="348">
        <f t="shared" si="14"/>
        <v>0.592686924167257</v>
      </c>
      <c r="F855" s="138"/>
    </row>
    <row r="856" spans="1:6">
      <c r="A856" s="147">
        <v>5</v>
      </c>
      <c r="B856" s="138" t="s">
        <v>716</v>
      </c>
      <c r="C856" s="157">
        <f>SUM(C857:C880)</f>
        <v>23904</v>
      </c>
      <c r="D856" s="157">
        <f>SUM(D857:D880)</f>
        <v>7319</v>
      </c>
      <c r="E856" s="348">
        <f t="shared" si="14"/>
        <v>0.306183065595716</v>
      </c>
      <c r="F856" s="138"/>
    </row>
    <row r="857" spans="2:6">
      <c r="B857" s="138" t="s">
        <v>80</v>
      </c>
      <c r="C857" s="157">
        <v>2479</v>
      </c>
      <c r="D857" s="157">
        <v>2200</v>
      </c>
      <c r="E857" s="348">
        <f t="shared" si="14"/>
        <v>0.887454618797902</v>
      </c>
      <c r="F857" s="138"/>
    </row>
    <row r="858" spans="2:6">
      <c r="B858" s="138" t="s">
        <v>81</v>
      </c>
      <c r="C858" s="157">
        <v>66</v>
      </c>
      <c r="D858" s="157">
        <v>50</v>
      </c>
      <c r="E858" s="348">
        <f t="shared" si="14"/>
        <v>0.757575757575758</v>
      </c>
      <c r="F858" s="138"/>
    </row>
    <row r="859" spans="2:6">
      <c r="B859" s="138" t="s">
        <v>82</v>
      </c>
      <c r="C859" s="157"/>
      <c r="D859" s="157"/>
      <c r="E859" s="348" t="e">
        <f t="shared" si="14"/>
        <v>#DIV/0!</v>
      </c>
      <c r="F859" s="138"/>
    </row>
    <row r="860" spans="2:6">
      <c r="B860" s="138" t="s">
        <v>89</v>
      </c>
      <c r="C860" s="157"/>
      <c r="D860" s="157"/>
      <c r="E860" s="348" t="e">
        <f t="shared" si="14"/>
        <v>#DIV/0!</v>
      </c>
      <c r="F860" s="138"/>
    </row>
    <row r="861" spans="2:6">
      <c r="B861" s="138" t="s">
        <v>717</v>
      </c>
      <c r="C861" s="157"/>
      <c r="D861" s="157"/>
      <c r="E861" s="348" t="e">
        <f t="shared" si="14"/>
        <v>#DIV/0!</v>
      </c>
      <c r="F861" s="138"/>
    </row>
    <row r="862" spans="2:6">
      <c r="B862" s="138" t="s">
        <v>718</v>
      </c>
      <c r="C862" s="157">
        <v>252</v>
      </c>
      <c r="D862" s="157">
        <v>255</v>
      </c>
      <c r="E862" s="348">
        <f t="shared" si="14"/>
        <v>1.01190476190476</v>
      </c>
      <c r="F862" s="138"/>
    </row>
    <row r="863" spans="2:6">
      <c r="B863" s="138" t="s">
        <v>719</v>
      </c>
      <c r="C863" s="157">
        <v>365</v>
      </c>
      <c r="D863" s="157">
        <v>365</v>
      </c>
      <c r="E863" s="348">
        <f t="shared" si="14"/>
        <v>1</v>
      </c>
      <c r="F863" s="138"/>
    </row>
    <row r="864" spans="2:6">
      <c r="B864" s="138" t="s">
        <v>720</v>
      </c>
      <c r="C864" s="157">
        <v>65</v>
      </c>
      <c r="D864" s="157">
        <v>65</v>
      </c>
      <c r="E864" s="348">
        <f t="shared" si="14"/>
        <v>1</v>
      </c>
      <c r="F864" s="138"/>
    </row>
    <row r="865" spans="2:6">
      <c r="B865" s="138" t="s">
        <v>721</v>
      </c>
      <c r="C865" s="157">
        <v>4</v>
      </c>
      <c r="D865" s="157">
        <v>5</v>
      </c>
      <c r="E865" s="348">
        <f t="shared" si="14"/>
        <v>1.25</v>
      </c>
      <c r="F865" s="138"/>
    </row>
    <row r="866" spans="2:6">
      <c r="B866" s="138" t="s">
        <v>722</v>
      </c>
      <c r="C866" s="157"/>
      <c r="D866" s="157"/>
      <c r="E866" s="348" t="e">
        <f t="shared" si="14"/>
        <v>#DIV/0!</v>
      </c>
      <c r="F866" s="138"/>
    </row>
    <row r="867" spans="2:6">
      <c r="B867" s="138" t="s">
        <v>723</v>
      </c>
      <c r="C867" s="157"/>
      <c r="D867" s="157"/>
      <c r="E867" s="348" t="e">
        <f t="shared" si="14"/>
        <v>#DIV/0!</v>
      </c>
      <c r="F867" s="138"/>
    </row>
    <row r="868" spans="2:6">
      <c r="B868" s="138" t="s">
        <v>724</v>
      </c>
      <c r="C868" s="157"/>
      <c r="D868" s="157"/>
      <c r="E868" s="348" t="e">
        <f t="shared" si="14"/>
        <v>#DIV/0!</v>
      </c>
      <c r="F868" s="138"/>
    </row>
    <row r="869" spans="2:6">
      <c r="B869" s="138" t="s">
        <v>725</v>
      </c>
      <c r="C869" s="157">
        <v>16</v>
      </c>
      <c r="D869" s="157">
        <v>16</v>
      </c>
      <c r="E869" s="348">
        <f t="shared" si="14"/>
        <v>1</v>
      </c>
      <c r="F869" s="138"/>
    </row>
    <row r="870" spans="2:6">
      <c r="B870" s="138" t="s">
        <v>726</v>
      </c>
      <c r="C870" s="157"/>
      <c r="D870" s="157"/>
      <c r="E870" s="348" t="e">
        <f t="shared" si="14"/>
        <v>#DIV/0!</v>
      </c>
      <c r="F870" s="138"/>
    </row>
    <row r="871" spans="2:6">
      <c r="B871" s="138" t="s">
        <v>727</v>
      </c>
      <c r="C871" s="157"/>
      <c r="D871" s="157"/>
      <c r="E871" s="348" t="e">
        <f t="shared" si="14"/>
        <v>#DIV/0!</v>
      </c>
      <c r="F871" s="138"/>
    </row>
    <row r="872" spans="2:6">
      <c r="B872" s="138" t="s">
        <v>728</v>
      </c>
      <c r="C872" s="157">
        <v>72</v>
      </c>
      <c r="D872" s="157">
        <v>70</v>
      </c>
      <c r="E872" s="348">
        <f t="shared" si="14"/>
        <v>0.972222222222222</v>
      </c>
      <c r="F872" s="138"/>
    </row>
    <row r="873" spans="2:6">
      <c r="B873" s="138" t="s">
        <v>729</v>
      </c>
      <c r="C873" s="157">
        <v>384</v>
      </c>
      <c r="D873" s="157">
        <v>350</v>
      </c>
      <c r="E873" s="348">
        <f t="shared" si="14"/>
        <v>0.911458333333333</v>
      </c>
      <c r="F873" s="138"/>
    </row>
    <row r="874" spans="2:6">
      <c r="B874" s="138" t="s">
        <v>730</v>
      </c>
      <c r="C874" s="157">
        <v>100</v>
      </c>
      <c r="D874" s="157">
        <v>100</v>
      </c>
      <c r="E874" s="348">
        <f t="shared" si="14"/>
        <v>1</v>
      </c>
      <c r="F874" s="138"/>
    </row>
    <row r="875" spans="2:6">
      <c r="B875" s="138" t="s">
        <v>731</v>
      </c>
      <c r="C875" s="157">
        <v>2354</v>
      </c>
      <c r="D875" s="157">
        <v>2000</v>
      </c>
      <c r="E875" s="348">
        <f t="shared" si="14"/>
        <v>0.849617672047579</v>
      </c>
      <c r="F875" s="138"/>
    </row>
    <row r="876" spans="2:6">
      <c r="B876" s="138" t="s">
        <v>732</v>
      </c>
      <c r="C876" s="157">
        <v>41</v>
      </c>
      <c r="D876" s="157">
        <v>40</v>
      </c>
      <c r="E876" s="348">
        <f t="shared" si="14"/>
        <v>0.975609756097561</v>
      </c>
      <c r="F876" s="138"/>
    </row>
    <row r="877" spans="2:6">
      <c r="B877" s="138" t="s">
        <v>733</v>
      </c>
      <c r="C877" s="157">
        <v>106</v>
      </c>
      <c r="D877" s="157">
        <v>100</v>
      </c>
      <c r="E877" s="348">
        <f t="shared" si="14"/>
        <v>0.943396226415094</v>
      </c>
      <c r="F877" s="138"/>
    </row>
    <row r="878" spans="2:6">
      <c r="B878" s="138" t="s">
        <v>734</v>
      </c>
      <c r="C878" s="157">
        <v>31</v>
      </c>
      <c r="D878" s="157">
        <v>31</v>
      </c>
      <c r="E878" s="348">
        <f t="shared" si="14"/>
        <v>1</v>
      </c>
      <c r="F878" s="138"/>
    </row>
    <row r="879" spans="2:6">
      <c r="B879" s="138" t="s">
        <v>735</v>
      </c>
      <c r="C879" s="157"/>
      <c r="D879" s="157"/>
      <c r="E879" s="348" t="e">
        <f t="shared" si="14"/>
        <v>#DIV/0!</v>
      </c>
      <c r="F879" s="138"/>
    </row>
    <row r="880" spans="2:6">
      <c r="B880" s="138" t="s">
        <v>736</v>
      </c>
      <c r="C880" s="157">
        <v>17569</v>
      </c>
      <c r="D880" s="157">
        <v>1672</v>
      </c>
      <c r="E880" s="348">
        <f t="shared" si="14"/>
        <v>0.0951676247936707</v>
      </c>
      <c r="F880" s="138"/>
    </row>
    <row r="881" spans="1:6">
      <c r="A881" s="147">
        <v>5</v>
      </c>
      <c r="B881" s="138" t="s">
        <v>737</v>
      </c>
      <c r="C881" s="157">
        <f>SUM(C882:C905)</f>
        <v>2932</v>
      </c>
      <c r="D881" s="157">
        <f>SUM(D882:D905)</f>
        <v>2680</v>
      </c>
      <c r="E881" s="348">
        <f t="shared" si="14"/>
        <v>0.914051841746248</v>
      </c>
      <c r="F881" s="138"/>
    </row>
    <row r="882" spans="2:6">
      <c r="B882" s="138" t="s">
        <v>80</v>
      </c>
      <c r="C882" s="157">
        <v>1325</v>
      </c>
      <c r="D882" s="157">
        <v>1180</v>
      </c>
      <c r="E882" s="348">
        <f t="shared" si="14"/>
        <v>0.890566037735849</v>
      </c>
      <c r="F882" s="138"/>
    </row>
    <row r="883" spans="2:6">
      <c r="B883" s="138" t="s">
        <v>81</v>
      </c>
      <c r="C883" s="157">
        <v>2</v>
      </c>
      <c r="D883" s="157"/>
      <c r="E883" s="348">
        <f t="shared" si="14"/>
        <v>0</v>
      </c>
      <c r="F883" s="138"/>
    </row>
    <row r="884" spans="2:6">
      <c r="B884" s="138" t="s">
        <v>82</v>
      </c>
      <c r="C884" s="157"/>
      <c r="D884" s="157"/>
      <c r="E884" s="348" t="e">
        <f t="shared" si="14"/>
        <v>#DIV/0!</v>
      </c>
      <c r="F884" s="138"/>
    </row>
    <row r="885" spans="2:6">
      <c r="B885" s="138" t="s">
        <v>738</v>
      </c>
      <c r="C885" s="157"/>
      <c r="D885" s="157"/>
      <c r="E885" s="348" t="e">
        <f t="shared" si="14"/>
        <v>#DIV/0!</v>
      </c>
      <c r="F885" s="138"/>
    </row>
    <row r="886" spans="2:6">
      <c r="B886" s="138" t="s">
        <v>739</v>
      </c>
      <c r="C886" s="157">
        <v>849</v>
      </c>
      <c r="D886" s="157">
        <v>800</v>
      </c>
      <c r="E886" s="348">
        <f t="shared" si="14"/>
        <v>0.942285041224971</v>
      </c>
      <c r="F886" s="138"/>
    </row>
    <row r="887" spans="2:6">
      <c r="B887" s="138" t="s">
        <v>740</v>
      </c>
      <c r="C887" s="157"/>
      <c r="D887" s="157"/>
      <c r="E887" s="348" t="e">
        <f t="shared" si="14"/>
        <v>#DIV/0!</v>
      </c>
      <c r="F887" s="138"/>
    </row>
    <row r="888" spans="2:6">
      <c r="B888" s="138" t="s">
        <v>741</v>
      </c>
      <c r="C888" s="157">
        <v>24</v>
      </c>
      <c r="D888" s="157">
        <v>20</v>
      </c>
      <c r="E888" s="348">
        <f t="shared" si="14"/>
        <v>0.833333333333333</v>
      </c>
      <c r="F888" s="138"/>
    </row>
    <row r="889" spans="2:6">
      <c r="B889" s="138" t="s">
        <v>742</v>
      </c>
      <c r="C889" s="157">
        <v>219</v>
      </c>
      <c r="D889" s="157">
        <v>220</v>
      </c>
      <c r="E889" s="348">
        <f t="shared" si="14"/>
        <v>1.00456621004566</v>
      </c>
      <c r="F889" s="138"/>
    </row>
    <row r="890" spans="2:6">
      <c r="B890" s="138" t="s">
        <v>743</v>
      </c>
      <c r="C890" s="157"/>
      <c r="D890" s="157"/>
      <c r="E890" s="348" t="e">
        <f t="shared" si="14"/>
        <v>#DIV/0!</v>
      </c>
      <c r="F890" s="138"/>
    </row>
    <row r="891" spans="2:6">
      <c r="B891" s="138" t="s">
        <v>744</v>
      </c>
      <c r="C891" s="157"/>
      <c r="D891" s="157"/>
      <c r="E891" s="348" t="e">
        <f t="shared" si="14"/>
        <v>#DIV/0!</v>
      </c>
      <c r="F891" s="138"/>
    </row>
    <row r="892" spans="2:6">
      <c r="B892" s="138" t="s">
        <v>745</v>
      </c>
      <c r="C892" s="157"/>
      <c r="D892" s="157"/>
      <c r="E892" s="348" t="e">
        <f t="shared" si="14"/>
        <v>#DIV/0!</v>
      </c>
      <c r="F892" s="138"/>
    </row>
    <row r="893" spans="2:6">
      <c r="B893" s="138" t="s">
        <v>746</v>
      </c>
      <c r="C893" s="157">
        <v>25</v>
      </c>
      <c r="D893" s="157">
        <v>25</v>
      </c>
      <c r="E893" s="348">
        <f t="shared" si="14"/>
        <v>1</v>
      </c>
      <c r="F893" s="138"/>
    </row>
    <row r="894" spans="2:6">
      <c r="B894" s="138" t="s">
        <v>747</v>
      </c>
      <c r="C894" s="157"/>
      <c r="D894" s="157"/>
      <c r="E894" s="348" t="e">
        <f t="shared" si="14"/>
        <v>#DIV/0!</v>
      </c>
      <c r="F894" s="138"/>
    </row>
    <row r="895" spans="2:6">
      <c r="B895" s="138" t="s">
        <v>748</v>
      </c>
      <c r="C895" s="157"/>
      <c r="D895" s="157"/>
      <c r="E895" s="348" t="e">
        <f t="shared" si="14"/>
        <v>#DIV/0!</v>
      </c>
      <c r="F895" s="138"/>
    </row>
    <row r="896" spans="2:6">
      <c r="B896" s="138" t="s">
        <v>749</v>
      </c>
      <c r="C896" s="157"/>
      <c r="D896" s="157"/>
      <c r="E896" s="348" t="e">
        <f t="shared" si="14"/>
        <v>#DIV/0!</v>
      </c>
      <c r="F896" s="138"/>
    </row>
    <row r="897" spans="2:6">
      <c r="B897" s="138" t="s">
        <v>750</v>
      </c>
      <c r="C897" s="157"/>
      <c r="D897" s="157"/>
      <c r="E897" s="348" t="e">
        <f t="shared" si="14"/>
        <v>#DIV/0!</v>
      </c>
      <c r="F897" s="138"/>
    </row>
    <row r="898" spans="2:6">
      <c r="B898" s="138" t="s">
        <v>751</v>
      </c>
      <c r="C898" s="157">
        <v>24</v>
      </c>
      <c r="D898" s="157">
        <v>25</v>
      </c>
      <c r="E898" s="348">
        <f t="shared" si="14"/>
        <v>1.04166666666667</v>
      </c>
      <c r="F898" s="138"/>
    </row>
    <row r="899" spans="2:6">
      <c r="B899" s="138" t="s">
        <v>752</v>
      </c>
      <c r="C899" s="157"/>
      <c r="D899" s="157"/>
      <c r="E899" s="348" t="e">
        <f t="shared" si="14"/>
        <v>#DIV/0!</v>
      </c>
      <c r="F899" s="138"/>
    </row>
    <row r="900" spans="2:6">
      <c r="B900" s="138" t="s">
        <v>753</v>
      </c>
      <c r="C900" s="157"/>
      <c r="D900" s="157"/>
      <c r="E900" s="348" t="e">
        <f t="shared" si="14"/>
        <v>#DIV/0!</v>
      </c>
      <c r="F900" s="138"/>
    </row>
    <row r="901" spans="2:6">
      <c r="B901" s="138" t="s">
        <v>754</v>
      </c>
      <c r="C901" s="157">
        <v>10</v>
      </c>
      <c r="D901" s="157">
        <v>10</v>
      </c>
      <c r="E901" s="348">
        <f t="shared" si="14"/>
        <v>1</v>
      </c>
      <c r="F901" s="138"/>
    </row>
    <row r="902" spans="2:6">
      <c r="B902" s="138" t="s">
        <v>755</v>
      </c>
      <c r="C902" s="157"/>
      <c r="D902" s="157"/>
      <c r="E902" s="348" t="e">
        <f t="shared" ref="E902:E965" si="15">D902/C902</f>
        <v>#DIV/0!</v>
      </c>
      <c r="F902" s="138"/>
    </row>
    <row r="903" spans="2:6">
      <c r="B903" s="138" t="s">
        <v>756</v>
      </c>
      <c r="C903" s="157"/>
      <c r="D903" s="157"/>
      <c r="E903" s="348" t="e">
        <f t="shared" si="15"/>
        <v>#DIV/0!</v>
      </c>
      <c r="F903" s="138"/>
    </row>
    <row r="904" spans="2:6">
      <c r="B904" s="138" t="s">
        <v>757</v>
      </c>
      <c r="C904" s="157"/>
      <c r="D904" s="157"/>
      <c r="E904" s="348" t="e">
        <f t="shared" si="15"/>
        <v>#DIV/0!</v>
      </c>
      <c r="F904" s="138"/>
    </row>
    <row r="905" spans="2:6">
      <c r="B905" s="138" t="s">
        <v>758</v>
      </c>
      <c r="C905" s="157">
        <v>454</v>
      </c>
      <c r="D905" s="157">
        <v>400</v>
      </c>
      <c r="E905" s="348">
        <f t="shared" si="15"/>
        <v>0.881057268722467</v>
      </c>
      <c r="F905" s="138"/>
    </row>
    <row r="906" spans="1:6">
      <c r="A906" s="147">
        <v>5</v>
      </c>
      <c r="B906" s="138" t="s">
        <v>759</v>
      </c>
      <c r="C906" s="157">
        <f>SUM(C907:C931)</f>
        <v>6361</v>
      </c>
      <c r="D906" s="157">
        <f>SUM(D907:D931)</f>
        <v>5650</v>
      </c>
      <c r="E906" s="348">
        <f t="shared" si="15"/>
        <v>0.888225121836189</v>
      </c>
      <c r="F906" s="138"/>
    </row>
    <row r="907" spans="2:6">
      <c r="B907" s="138" t="s">
        <v>80</v>
      </c>
      <c r="C907" s="157">
        <v>926</v>
      </c>
      <c r="D907" s="157">
        <v>850</v>
      </c>
      <c r="E907" s="348">
        <f t="shared" si="15"/>
        <v>0.91792656587473</v>
      </c>
      <c r="F907" s="138"/>
    </row>
    <row r="908" spans="2:6">
      <c r="B908" s="138" t="s">
        <v>81</v>
      </c>
      <c r="C908" s="157">
        <v>7</v>
      </c>
      <c r="D908" s="157"/>
      <c r="E908" s="348">
        <f t="shared" si="15"/>
        <v>0</v>
      </c>
      <c r="F908" s="138"/>
    </row>
    <row r="909" spans="2:6">
      <c r="B909" s="138" t="s">
        <v>82</v>
      </c>
      <c r="C909" s="157"/>
      <c r="D909" s="157"/>
      <c r="E909" s="348" t="e">
        <f t="shared" si="15"/>
        <v>#DIV/0!</v>
      </c>
      <c r="F909" s="138"/>
    </row>
    <row r="910" spans="2:6">
      <c r="B910" s="138" t="s">
        <v>760</v>
      </c>
      <c r="C910" s="157">
        <v>70</v>
      </c>
      <c r="D910" s="157">
        <v>60</v>
      </c>
      <c r="E910" s="348">
        <f t="shared" si="15"/>
        <v>0.857142857142857</v>
      </c>
      <c r="F910" s="138"/>
    </row>
    <row r="911" spans="2:6">
      <c r="B911" s="138" t="s">
        <v>761</v>
      </c>
      <c r="C911" s="157">
        <v>1046</v>
      </c>
      <c r="D911" s="157">
        <v>1000</v>
      </c>
      <c r="E911" s="348">
        <f t="shared" si="15"/>
        <v>0.956022944550669</v>
      </c>
      <c r="F911" s="138"/>
    </row>
    <row r="912" spans="2:6">
      <c r="B912" s="138" t="s">
        <v>762</v>
      </c>
      <c r="C912" s="157">
        <v>94</v>
      </c>
      <c r="D912" s="157">
        <v>90</v>
      </c>
      <c r="E912" s="348">
        <f t="shared" si="15"/>
        <v>0.957446808510638</v>
      </c>
      <c r="F912" s="138"/>
    </row>
    <row r="913" spans="2:6">
      <c r="B913" s="138" t="s">
        <v>763</v>
      </c>
      <c r="C913" s="157"/>
      <c r="D913" s="157"/>
      <c r="E913" s="348" t="e">
        <f t="shared" si="15"/>
        <v>#DIV/0!</v>
      </c>
      <c r="F913" s="138"/>
    </row>
    <row r="914" spans="2:6">
      <c r="B914" s="138" t="s">
        <v>764</v>
      </c>
      <c r="C914" s="157"/>
      <c r="D914" s="157"/>
      <c r="E914" s="348" t="e">
        <f t="shared" si="15"/>
        <v>#DIV/0!</v>
      </c>
      <c r="F914" s="138"/>
    </row>
    <row r="915" spans="2:6">
      <c r="B915" s="138" t="s">
        <v>765</v>
      </c>
      <c r="C915" s="157"/>
      <c r="D915" s="157"/>
      <c r="E915" s="348" t="e">
        <f t="shared" si="15"/>
        <v>#DIV/0!</v>
      </c>
      <c r="F915" s="138"/>
    </row>
    <row r="916" spans="2:6">
      <c r="B916" s="138" t="s">
        <v>766</v>
      </c>
      <c r="C916" s="157">
        <v>143</v>
      </c>
      <c r="D916" s="157">
        <v>140</v>
      </c>
      <c r="E916" s="348">
        <f t="shared" si="15"/>
        <v>0.979020979020979</v>
      </c>
      <c r="F916" s="138"/>
    </row>
    <row r="917" spans="2:6">
      <c r="B917" s="138" t="s">
        <v>767</v>
      </c>
      <c r="C917" s="157"/>
      <c r="D917" s="157"/>
      <c r="E917" s="348" t="e">
        <f t="shared" si="15"/>
        <v>#DIV/0!</v>
      </c>
      <c r="F917" s="138"/>
    </row>
    <row r="918" spans="2:6">
      <c r="B918" s="138" t="s">
        <v>768</v>
      </c>
      <c r="C918" s="157">
        <v>20</v>
      </c>
      <c r="D918" s="157">
        <v>20</v>
      </c>
      <c r="E918" s="348">
        <f t="shared" si="15"/>
        <v>1</v>
      </c>
      <c r="F918" s="138"/>
    </row>
    <row r="919" spans="2:6">
      <c r="B919" s="138" t="s">
        <v>769</v>
      </c>
      <c r="C919" s="157"/>
      <c r="D919" s="157"/>
      <c r="E919" s="348" t="e">
        <f t="shared" si="15"/>
        <v>#DIV/0!</v>
      </c>
      <c r="F919" s="138"/>
    </row>
    <row r="920" spans="2:6">
      <c r="B920" s="138" t="s">
        <v>770</v>
      </c>
      <c r="C920" s="157">
        <v>483</v>
      </c>
      <c r="D920" s="157">
        <v>500</v>
      </c>
      <c r="E920" s="348">
        <f t="shared" si="15"/>
        <v>1.0351966873706</v>
      </c>
      <c r="F920" s="138"/>
    </row>
    <row r="921" spans="2:6">
      <c r="B921" s="138" t="s">
        <v>771</v>
      </c>
      <c r="C921" s="157"/>
      <c r="D921" s="157"/>
      <c r="E921" s="348" t="e">
        <f t="shared" si="15"/>
        <v>#DIV/0!</v>
      </c>
      <c r="F921" s="138"/>
    </row>
    <row r="922" spans="2:6">
      <c r="B922" s="138" t="s">
        <v>772</v>
      </c>
      <c r="C922" s="157">
        <v>645</v>
      </c>
      <c r="D922" s="157">
        <v>600</v>
      </c>
      <c r="E922" s="348">
        <f t="shared" si="15"/>
        <v>0.930232558139535</v>
      </c>
      <c r="F922" s="138"/>
    </row>
    <row r="923" spans="2:6">
      <c r="B923" s="138" t="s">
        <v>773</v>
      </c>
      <c r="C923" s="157"/>
      <c r="D923" s="157"/>
      <c r="E923" s="348" t="e">
        <f t="shared" si="15"/>
        <v>#DIV/0!</v>
      </c>
      <c r="F923" s="138"/>
    </row>
    <row r="924" spans="2:6">
      <c r="B924" s="138" t="s">
        <v>774</v>
      </c>
      <c r="C924" s="157"/>
      <c r="D924" s="157"/>
      <c r="E924" s="348" t="e">
        <f t="shared" si="15"/>
        <v>#DIV/0!</v>
      </c>
      <c r="F924" s="138"/>
    </row>
    <row r="925" spans="2:6">
      <c r="B925" s="138" t="s">
        <v>775</v>
      </c>
      <c r="C925" s="157"/>
      <c r="D925" s="157"/>
      <c r="E925" s="348" t="e">
        <f t="shared" si="15"/>
        <v>#DIV/0!</v>
      </c>
      <c r="F925" s="138"/>
    </row>
    <row r="926" spans="2:6">
      <c r="B926" s="138" t="s">
        <v>776</v>
      </c>
      <c r="C926" s="157">
        <v>366</v>
      </c>
      <c r="D926" s="157">
        <v>365</v>
      </c>
      <c r="E926" s="348">
        <f t="shared" si="15"/>
        <v>0.997267759562842</v>
      </c>
      <c r="F926" s="138"/>
    </row>
    <row r="927" spans="2:6">
      <c r="B927" s="138" t="s">
        <v>777</v>
      </c>
      <c r="C927" s="157"/>
      <c r="D927" s="157"/>
      <c r="E927" s="348" t="e">
        <f t="shared" si="15"/>
        <v>#DIV/0!</v>
      </c>
      <c r="F927" s="138"/>
    </row>
    <row r="928" spans="2:6">
      <c r="B928" s="138" t="s">
        <v>750</v>
      </c>
      <c r="C928" s="157"/>
      <c r="D928" s="157"/>
      <c r="E928" s="348" t="e">
        <f t="shared" si="15"/>
        <v>#DIV/0!</v>
      </c>
      <c r="F928" s="138"/>
    </row>
    <row r="929" spans="2:6">
      <c r="B929" s="138" t="s">
        <v>778</v>
      </c>
      <c r="C929" s="157"/>
      <c r="D929" s="157"/>
      <c r="E929" s="348" t="e">
        <f t="shared" si="15"/>
        <v>#DIV/0!</v>
      </c>
      <c r="F929" s="138"/>
    </row>
    <row r="930" spans="2:6">
      <c r="B930" s="138" t="s">
        <v>779</v>
      </c>
      <c r="C930" s="157">
        <v>25</v>
      </c>
      <c r="D930" s="157">
        <v>25</v>
      </c>
      <c r="E930" s="348">
        <f t="shared" si="15"/>
        <v>1</v>
      </c>
      <c r="F930" s="138"/>
    </row>
    <row r="931" spans="2:6">
      <c r="B931" s="138" t="s">
        <v>780</v>
      </c>
      <c r="C931" s="157">
        <v>2536</v>
      </c>
      <c r="D931" s="157">
        <v>2000</v>
      </c>
      <c r="E931" s="348">
        <f t="shared" si="15"/>
        <v>0.788643533123028</v>
      </c>
      <c r="F931" s="138"/>
    </row>
    <row r="932" spans="1:6">
      <c r="A932" s="147">
        <v>5</v>
      </c>
      <c r="B932" s="138" t="s">
        <v>781</v>
      </c>
      <c r="C932" s="157">
        <f>SUM(C933:C942)</f>
        <v>0</v>
      </c>
      <c r="D932" s="157">
        <f>SUM(D933:D942)</f>
        <v>0</v>
      </c>
      <c r="E932" s="348" t="e">
        <f t="shared" si="15"/>
        <v>#DIV/0!</v>
      </c>
      <c r="F932" s="138"/>
    </row>
    <row r="933" spans="2:6">
      <c r="B933" s="138" t="s">
        <v>80</v>
      </c>
      <c r="C933" s="157"/>
      <c r="D933" s="157"/>
      <c r="E933" s="348" t="e">
        <f t="shared" si="15"/>
        <v>#DIV/0!</v>
      </c>
      <c r="F933" s="138"/>
    </row>
    <row r="934" spans="2:6">
      <c r="B934" s="138" t="s">
        <v>81</v>
      </c>
      <c r="C934" s="157"/>
      <c r="D934" s="157"/>
      <c r="E934" s="348" t="e">
        <f t="shared" si="15"/>
        <v>#DIV/0!</v>
      </c>
      <c r="F934" s="138"/>
    </row>
    <row r="935" spans="2:6">
      <c r="B935" s="138" t="s">
        <v>82</v>
      </c>
      <c r="C935" s="157"/>
      <c r="D935" s="157"/>
      <c r="E935" s="348" t="e">
        <f t="shared" si="15"/>
        <v>#DIV/0!</v>
      </c>
      <c r="F935" s="138"/>
    </row>
    <row r="936" spans="2:6">
      <c r="B936" s="138" t="s">
        <v>782</v>
      </c>
      <c r="C936" s="157"/>
      <c r="D936" s="157"/>
      <c r="E936" s="348" t="e">
        <f t="shared" si="15"/>
        <v>#DIV/0!</v>
      </c>
      <c r="F936" s="138"/>
    </row>
    <row r="937" spans="2:6">
      <c r="B937" s="138" t="s">
        <v>783</v>
      </c>
      <c r="C937" s="157"/>
      <c r="D937" s="157"/>
      <c r="E937" s="348" t="e">
        <f t="shared" si="15"/>
        <v>#DIV/0!</v>
      </c>
      <c r="F937" s="138"/>
    </row>
    <row r="938" spans="2:6">
      <c r="B938" s="138" t="s">
        <v>784</v>
      </c>
      <c r="C938" s="157"/>
      <c r="D938" s="157"/>
      <c r="E938" s="348" t="e">
        <f t="shared" si="15"/>
        <v>#DIV/0!</v>
      </c>
      <c r="F938" s="138"/>
    </row>
    <row r="939" spans="2:6">
      <c r="B939" s="138" t="s">
        <v>785</v>
      </c>
      <c r="C939" s="157"/>
      <c r="D939" s="157"/>
      <c r="E939" s="348" t="e">
        <f t="shared" si="15"/>
        <v>#DIV/0!</v>
      </c>
      <c r="F939" s="138"/>
    </row>
    <row r="940" spans="2:6">
      <c r="B940" s="138" t="s">
        <v>786</v>
      </c>
      <c r="C940" s="157"/>
      <c r="D940" s="157"/>
      <c r="E940" s="348" t="e">
        <f t="shared" si="15"/>
        <v>#DIV/0!</v>
      </c>
      <c r="F940" s="138"/>
    </row>
    <row r="941" spans="2:6">
      <c r="B941" s="138" t="s">
        <v>787</v>
      </c>
      <c r="C941" s="157"/>
      <c r="D941" s="157"/>
      <c r="E941" s="348" t="e">
        <f t="shared" si="15"/>
        <v>#DIV/0!</v>
      </c>
      <c r="F941" s="138"/>
    </row>
    <row r="942" spans="2:6">
      <c r="B942" s="138" t="s">
        <v>788</v>
      </c>
      <c r="C942" s="157"/>
      <c r="D942" s="157"/>
      <c r="E942" s="348" t="e">
        <f t="shared" si="15"/>
        <v>#DIV/0!</v>
      </c>
      <c r="F942" s="138"/>
    </row>
    <row r="943" spans="1:6">
      <c r="A943" s="147">
        <v>5</v>
      </c>
      <c r="B943" s="138" t="s">
        <v>789</v>
      </c>
      <c r="C943" s="157">
        <f>SUM(C944:C953)</f>
        <v>2744</v>
      </c>
      <c r="D943" s="157">
        <f>SUM(D944:D953)</f>
        <v>3603</v>
      </c>
      <c r="E943" s="348">
        <f t="shared" si="15"/>
        <v>1.31304664723032</v>
      </c>
      <c r="F943" s="138"/>
    </row>
    <row r="944" spans="2:6">
      <c r="B944" s="138" t="s">
        <v>80</v>
      </c>
      <c r="C944" s="157">
        <v>10</v>
      </c>
      <c r="D944" s="157">
        <v>10</v>
      </c>
      <c r="E944" s="348">
        <f t="shared" si="15"/>
        <v>1</v>
      </c>
      <c r="F944" s="138"/>
    </row>
    <row r="945" spans="2:6">
      <c r="B945" s="138" t="s">
        <v>81</v>
      </c>
      <c r="C945" s="157">
        <v>20</v>
      </c>
      <c r="D945" s="157">
        <v>20</v>
      </c>
      <c r="E945" s="348">
        <f t="shared" si="15"/>
        <v>1</v>
      </c>
      <c r="F945" s="138"/>
    </row>
    <row r="946" spans="2:6">
      <c r="B946" s="138" t="s">
        <v>82</v>
      </c>
      <c r="C946" s="157"/>
      <c r="D946" s="157"/>
      <c r="E946" s="348" t="e">
        <f t="shared" si="15"/>
        <v>#DIV/0!</v>
      </c>
      <c r="F946" s="138"/>
    </row>
    <row r="947" spans="2:6">
      <c r="B947" s="138" t="s">
        <v>790</v>
      </c>
      <c r="C947" s="157">
        <v>289</v>
      </c>
      <c r="D947" s="157">
        <v>290</v>
      </c>
      <c r="E947" s="348">
        <f t="shared" si="15"/>
        <v>1.00346020761246</v>
      </c>
      <c r="F947" s="138"/>
    </row>
    <row r="948" spans="2:6">
      <c r="B948" s="138" t="s">
        <v>791</v>
      </c>
      <c r="C948" s="157">
        <v>116</v>
      </c>
      <c r="D948" s="157">
        <v>110</v>
      </c>
      <c r="E948" s="348">
        <f t="shared" si="15"/>
        <v>0.948275862068966</v>
      </c>
      <c r="F948" s="138"/>
    </row>
    <row r="949" spans="2:6">
      <c r="B949" s="138" t="s">
        <v>792</v>
      </c>
      <c r="C949" s="157"/>
      <c r="D949" s="157"/>
      <c r="E949" s="348" t="e">
        <f t="shared" si="15"/>
        <v>#DIV/0!</v>
      </c>
      <c r="F949" s="138"/>
    </row>
    <row r="950" spans="2:6">
      <c r="B950" s="138" t="s">
        <v>793</v>
      </c>
      <c r="C950" s="157"/>
      <c r="D950" s="157"/>
      <c r="E950" s="348" t="e">
        <f t="shared" si="15"/>
        <v>#DIV/0!</v>
      </c>
      <c r="F950" s="138"/>
    </row>
    <row r="951" spans="2:6">
      <c r="B951" s="138" t="s">
        <v>794</v>
      </c>
      <c r="C951" s="157"/>
      <c r="D951" s="157"/>
      <c r="E951" s="348" t="e">
        <f t="shared" si="15"/>
        <v>#DIV/0!</v>
      </c>
      <c r="F951" s="138"/>
    </row>
    <row r="952" spans="2:6">
      <c r="B952" s="138" t="s">
        <v>795</v>
      </c>
      <c r="C952" s="157"/>
      <c r="D952" s="157"/>
      <c r="E952" s="348" t="e">
        <f t="shared" si="15"/>
        <v>#DIV/0!</v>
      </c>
      <c r="F952" s="138"/>
    </row>
    <row r="953" spans="2:6">
      <c r="B953" s="138" t="s">
        <v>796</v>
      </c>
      <c r="C953" s="157">
        <v>2309</v>
      </c>
      <c r="D953" s="157">
        <v>3173</v>
      </c>
      <c r="E953" s="348">
        <f t="shared" si="15"/>
        <v>1.37418796015591</v>
      </c>
      <c r="F953" s="138"/>
    </row>
    <row r="954" spans="1:6">
      <c r="A954" s="147">
        <v>5</v>
      </c>
      <c r="B954" s="138" t="s">
        <v>797</v>
      </c>
      <c r="C954" s="157">
        <f>SUM(C955:C959)</f>
        <v>873</v>
      </c>
      <c r="D954" s="157">
        <f>SUM(D955:D959)</f>
        <v>0</v>
      </c>
      <c r="E954" s="348">
        <f t="shared" si="15"/>
        <v>0</v>
      </c>
      <c r="F954" s="138"/>
    </row>
    <row r="955" spans="2:6">
      <c r="B955" s="138" t="s">
        <v>374</v>
      </c>
      <c r="C955" s="157">
        <v>231</v>
      </c>
      <c r="D955" s="157"/>
      <c r="E955" s="348">
        <f t="shared" si="15"/>
        <v>0</v>
      </c>
      <c r="F955" s="138"/>
    </row>
    <row r="956" spans="2:6">
      <c r="B956" s="138" t="s">
        <v>798</v>
      </c>
      <c r="C956" s="157">
        <v>591</v>
      </c>
      <c r="D956" s="157"/>
      <c r="E956" s="348">
        <f t="shared" si="15"/>
        <v>0</v>
      </c>
      <c r="F956" s="138"/>
    </row>
    <row r="957" spans="2:6">
      <c r="B957" s="138" t="s">
        <v>799</v>
      </c>
      <c r="C957" s="157"/>
      <c r="D957" s="157"/>
      <c r="E957" s="348" t="e">
        <f t="shared" si="15"/>
        <v>#DIV/0!</v>
      </c>
      <c r="F957" s="138"/>
    </row>
    <row r="958" spans="2:6">
      <c r="B958" s="138" t="s">
        <v>800</v>
      </c>
      <c r="C958" s="157"/>
      <c r="D958" s="157"/>
      <c r="E958" s="348" t="e">
        <f t="shared" si="15"/>
        <v>#DIV/0!</v>
      </c>
      <c r="F958" s="138"/>
    </row>
    <row r="959" spans="2:6">
      <c r="B959" s="138" t="s">
        <v>801</v>
      </c>
      <c r="C959" s="157">
        <v>51</v>
      </c>
      <c r="D959" s="157"/>
      <c r="E959" s="348">
        <f t="shared" si="15"/>
        <v>0</v>
      </c>
      <c r="F959" s="138"/>
    </row>
    <row r="960" spans="1:6">
      <c r="A960" s="147">
        <v>5</v>
      </c>
      <c r="B960" s="138" t="s">
        <v>802</v>
      </c>
      <c r="C960" s="157">
        <f>SUM(C961:C966)</f>
        <v>6749</v>
      </c>
      <c r="D960" s="157">
        <f>SUM(D961:D966)</f>
        <v>6236</v>
      </c>
      <c r="E960" s="348">
        <f t="shared" si="15"/>
        <v>0.923988739072455</v>
      </c>
      <c r="F960" s="138"/>
    </row>
    <row r="961" spans="2:6">
      <c r="B961" s="138" t="s">
        <v>803</v>
      </c>
      <c r="C961" s="157">
        <v>499</v>
      </c>
      <c r="D961" s="157">
        <v>400</v>
      </c>
      <c r="E961" s="348">
        <f t="shared" si="15"/>
        <v>0.801603206412826</v>
      </c>
      <c r="F961" s="138"/>
    </row>
    <row r="962" spans="2:6">
      <c r="B962" s="138" t="s">
        <v>804</v>
      </c>
      <c r="C962" s="157">
        <v>6</v>
      </c>
      <c r="D962" s="157">
        <v>6</v>
      </c>
      <c r="E962" s="348">
        <f t="shared" si="15"/>
        <v>1</v>
      </c>
      <c r="F962" s="138"/>
    </row>
    <row r="963" spans="2:6">
      <c r="B963" s="138" t="s">
        <v>805</v>
      </c>
      <c r="C963" s="157">
        <v>4056</v>
      </c>
      <c r="D963" s="157">
        <v>4000</v>
      </c>
      <c r="E963" s="348">
        <f t="shared" si="15"/>
        <v>0.986193293885602</v>
      </c>
      <c r="F963" s="138"/>
    </row>
    <row r="964" spans="2:6">
      <c r="B964" s="138" t="s">
        <v>806</v>
      </c>
      <c r="C964" s="157">
        <v>210</v>
      </c>
      <c r="D964" s="157">
        <v>200</v>
      </c>
      <c r="E964" s="348">
        <f t="shared" si="15"/>
        <v>0.952380952380952</v>
      </c>
      <c r="F964" s="138"/>
    </row>
    <row r="965" spans="2:6">
      <c r="B965" s="138" t="s">
        <v>807</v>
      </c>
      <c r="C965" s="157">
        <v>135</v>
      </c>
      <c r="D965" s="157">
        <v>130</v>
      </c>
      <c r="E965" s="348">
        <f t="shared" si="15"/>
        <v>0.962962962962963</v>
      </c>
      <c r="F965" s="138"/>
    </row>
    <row r="966" spans="2:6">
      <c r="B966" s="138" t="s">
        <v>808</v>
      </c>
      <c r="C966" s="157">
        <v>1843</v>
      </c>
      <c r="D966" s="157">
        <v>1500</v>
      </c>
      <c r="E966" s="348">
        <f t="shared" ref="E966:E1029" si="16">D966/C966</f>
        <v>0.813890396093326</v>
      </c>
      <c r="F966" s="138"/>
    </row>
    <row r="967" spans="1:6">
      <c r="A967" s="147">
        <v>5</v>
      </c>
      <c r="B967" s="138" t="s">
        <v>809</v>
      </c>
      <c r="C967" s="157">
        <f>SUM(C968:C973)</f>
        <v>1413</v>
      </c>
      <c r="D967" s="157">
        <f>SUM(D968:D973)</f>
        <v>1098</v>
      </c>
      <c r="E967" s="348">
        <f t="shared" si="16"/>
        <v>0.777070063694268</v>
      </c>
      <c r="F967" s="138"/>
    </row>
    <row r="968" spans="2:6">
      <c r="B968" s="138" t="s">
        <v>810</v>
      </c>
      <c r="C968" s="157"/>
      <c r="D968" s="157"/>
      <c r="E968" s="348" t="e">
        <f t="shared" si="16"/>
        <v>#DIV/0!</v>
      </c>
      <c r="F968" s="138"/>
    </row>
    <row r="969" spans="2:6">
      <c r="B969" s="138" t="s">
        <v>811</v>
      </c>
      <c r="C969" s="157"/>
      <c r="D969" s="157"/>
      <c r="E969" s="348" t="e">
        <f t="shared" si="16"/>
        <v>#DIV/0!</v>
      </c>
      <c r="F969" s="138"/>
    </row>
    <row r="970" spans="2:6">
      <c r="B970" s="138" t="s">
        <v>812</v>
      </c>
      <c r="C970" s="157">
        <v>997</v>
      </c>
      <c r="D970" s="157">
        <v>998</v>
      </c>
      <c r="E970" s="348">
        <f t="shared" si="16"/>
        <v>1.00100300902708</v>
      </c>
      <c r="F970" s="138"/>
    </row>
    <row r="971" spans="2:6">
      <c r="B971" s="138" t="s">
        <v>813</v>
      </c>
      <c r="C971" s="157">
        <v>116</v>
      </c>
      <c r="D971" s="157">
        <v>100</v>
      </c>
      <c r="E971" s="348">
        <f t="shared" si="16"/>
        <v>0.862068965517241</v>
      </c>
      <c r="F971" s="138"/>
    </row>
    <row r="972" spans="2:6">
      <c r="B972" s="138" t="s">
        <v>814</v>
      </c>
      <c r="C972" s="157"/>
      <c r="D972" s="157"/>
      <c r="E972" s="348" t="e">
        <f t="shared" si="16"/>
        <v>#DIV/0!</v>
      </c>
      <c r="F972" s="138"/>
    </row>
    <row r="973" spans="2:6">
      <c r="B973" s="138" t="s">
        <v>815</v>
      </c>
      <c r="C973" s="157">
        <v>300</v>
      </c>
      <c r="D973" s="157"/>
      <c r="E973" s="348">
        <f t="shared" si="16"/>
        <v>0</v>
      </c>
      <c r="F973" s="138"/>
    </row>
    <row r="974" spans="1:6">
      <c r="A974" s="147">
        <v>5</v>
      </c>
      <c r="B974" s="138" t="s">
        <v>816</v>
      </c>
      <c r="C974" s="157">
        <f>SUM(C975:C976)</f>
        <v>75</v>
      </c>
      <c r="D974" s="157">
        <f>SUM(D975:D976)</f>
        <v>75</v>
      </c>
      <c r="E974" s="348">
        <f t="shared" si="16"/>
        <v>1</v>
      </c>
      <c r="F974" s="138"/>
    </row>
    <row r="975" spans="2:6">
      <c r="B975" s="138" t="s">
        <v>817</v>
      </c>
      <c r="C975" s="157"/>
      <c r="D975" s="157"/>
      <c r="E975" s="348" t="e">
        <f t="shared" si="16"/>
        <v>#DIV/0!</v>
      </c>
      <c r="F975" s="138"/>
    </row>
    <row r="976" spans="2:6">
      <c r="B976" s="138" t="s">
        <v>818</v>
      </c>
      <c r="C976" s="157">
        <v>75</v>
      </c>
      <c r="D976" s="157">
        <v>75</v>
      </c>
      <c r="E976" s="348">
        <f t="shared" si="16"/>
        <v>1</v>
      </c>
      <c r="F976" s="138"/>
    </row>
    <row r="977" spans="1:6">
      <c r="A977" s="147">
        <v>5</v>
      </c>
      <c r="B977" s="138" t="s">
        <v>819</v>
      </c>
      <c r="C977" s="157">
        <f>SUM(C978:C979)</f>
        <v>101</v>
      </c>
      <c r="D977" s="157">
        <f>SUM(D978:D979)</f>
        <v>100</v>
      </c>
      <c r="E977" s="348">
        <f t="shared" si="16"/>
        <v>0.99009900990099</v>
      </c>
      <c r="F977" s="138"/>
    </row>
    <row r="978" spans="2:6">
      <c r="B978" s="138" t="s">
        <v>820</v>
      </c>
      <c r="C978" s="157"/>
      <c r="D978" s="157"/>
      <c r="E978" s="348" t="e">
        <f t="shared" si="16"/>
        <v>#DIV/0!</v>
      </c>
      <c r="F978" s="138"/>
    </row>
    <row r="979" spans="2:6">
      <c r="B979" s="138" t="s">
        <v>821</v>
      </c>
      <c r="C979" s="157">
        <v>101</v>
      </c>
      <c r="D979" s="157">
        <v>100</v>
      </c>
      <c r="E979" s="348">
        <f t="shared" si="16"/>
        <v>0.99009900990099</v>
      </c>
      <c r="F979" s="138"/>
    </row>
    <row r="980" spans="1:6">
      <c r="A980" s="147">
        <v>3</v>
      </c>
      <c r="B980" s="138" t="s">
        <v>822</v>
      </c>
      <c r="C980" s="157">
        <f>SUM(C981,C1004,C1014,C1024,C1029,C1036,C1041)</f>
        <v>13698</v>
      </c>
      <c r="D980" s="157">
        <f>SUM(D981,D1004,D1014,D1024,D1029,D1036,D1041)</f>
        <v>11930</v>
      </c>
      <c r="E980" s="348">
        <f t="shared" si="16"/>
        <v>0.870930062782888</v>
      </c>
      <c r="F980" s="138"/>
    </row>
    <row r="981" spans="1:6">
      <c r="A981" s="147">
        <v>5</v>
      </c>
      <c r="B981" s="138" t="s">
        <v>823</v>
      </c>
      <c r="C981" s="157">
        <f>SUM(C982:C1003)</f>
        <v>11346</v>
      </c>
      <c r="D981" s="157">
        <f>SUM(D982:D1003)</f>
        <v>10610</v>
      </c>
      <c r="E981" s="348">
        <f t="shared" si="16"/>
        <v>0.93513132381456</v>
      </c>
      <c r="F981" s="138"/>
    </row>
    <row r="982" spans="2:6">
      <c r="B982" s="138" t="s">
        <v>80</v>
      </c>
      <c r="C982" s="157">
        <v>2922</v>
      </c>
      <c r="D982" s="157">
        <v>2620</v>
      </c>
      <c r="E982" s="348">
        <f t="shared" si="16"/>
        <v>0.896646132785763</v>
      </c>
      <c r="F982" s="138"/>
    </row>
    <row r="983" spans="2:6">
      <c r="B983" s="138" t="s">
        <v>81</v>
      </c>
      <c r="C983" s="157">
        <v>2</v>
      </c>
      <c r="D983" s="157"/>
      <c r="E983" s="348">
        <f t="shared" si="16"/>
        <v>0</v>
      </c>
      <c r="F983" s="138"/>
    </row>
    <row r="984" spans="2:6">
      <c r="B984" s="138" t="s">
        <v>82</v>
      </c>
      <c r="C984" s="157"/>
      <c r="D984" s="157"/>
      <c r="E984" s="348" t="e">
        <f t="shared" si="16"/>
        <v>#DIV/0!</v>
      </c>
      <c r="F984" s="138"/>
    </row>
    <row r="985" spans="2:6">
      <c r="B985" s="138" t="s">
        <v>824</v>
      </c>
      <c r="C985" s="157">
        <v>2540</v>
      </c>
      <c r="D985" s="157">
        <v>2500</v>
      </c>
      <c r="E985" s="348">
        <f t="shared" si="16"/>
        <v>0.984251968503937</v>
      </c>
      <c r="F985" s="138"/>
    </row>
    <row r="986" spans="2:6">
      <c r="B986" s="138" t="s">
        <v>825</v>
      </c>
      <c r="C986" s="157">
        <v>606</v>
      </c>
      <c r="D986" s="157">
        <v>600</v>
      </c>
      <c r="E986" s="348">
        <f t="shared" si="16"/>
        <v>0.99009900990099</v>
      </c>
      <c r="F986" s="138"/>
    </row>
    <row r="987" spans="2:6">
      <c r="B987" s="138" t="s">
        <v>826</v>
      </c>
      <c r="C987" s="157"/>
      <c r="D987" s="157"/>
      <c r="E987" s="348" t="e">
        <f t="shared" si="16"/>
        <v>#DIV/0!</v>
      </c>
      <c r="F987" s="138"/>
    </row>
    <row r="988" spans="2:6">
      <c r="B988" s="138" t="s">
        <v>827</v>
      </c>
      <c r="C988" s="157"/>
      <c r="D988" s="157"/>
      <c r="E988" s="348" t="e">
        <f t="shared" si="16"/>
        <v>#DIV/0!</v>
      </c>
      <c r="F988" s="138"/>
    </row>
    <row r="989" spans="2:6">
      <c r="B989" s="138" t="s">
        <v>828</v>
      </c>
      <c r="C989" s="157"/>
      <c r="D989" s="157"/>
      <c r="E989" s="348" t="e">
        <f t="shared" si="16"/>
        <v>#DIV/0!</v>
      </c>
      <c r="F989" s="138"/>
    </row>
    <row r="990" spans="2:6">
      <c r="B990" s="138" t="s">
        <v>829</v>
      </c>
      <c r="C990" s="157">
        <v>511</v>
      </c>
      <c r="D990" s="157">
        <v>450</v>
      </c>
      <c r="E990" s="348">
        <f t="shared" si="16"/>
        <v>0.880626223091976</v>
      </c>
      <c r="F990" s="138"/>
    </row>
    <row r="991" spans="2:6">
      <c r="B991" s="138" t="s">
        <v>830</v>
      </c>
      <c r="C991" s="157"/>
      <c r="D991" s="157"/>
      <c r="E991" s="348" t="e">
        <f t="shared" si="16"/>
        <v>#DIV/0!</v>
      </c>
      <c r="F991" s="138"/>
    </row>
    <row r="992" spans="2:6">
      <c r="B992" s="138" t="s">
        <v>831</v>
      </c>
      <c r="C992" s="157"/>
      <c r="D992" s="157"/>
      <c r="E992" s="348" t="e">
        <f t="shared" si="16"/>
        <v>#DIV/0!</v>
      </c>
      <c r="F992" s="138"/>
    </row>
    <row r="993" spans="2:6">
      <c r="B993" s="138" t="s">
        <v>832</v>
      </c>
      <c r="C993" s="157"/>
      <c r="D993" s="157"/>
      <c r="E993" s="348" t="e">
        <f t="shared" si="16"/>
        <v>#DIV/0!</v>
      </c>
      <c r="F993" s="138"/>
    </row>
    <row r="994" spans="2:6">
      <c r="B994" s="138" t="s">
        <v>833</v>
      </c>
      <c r="C994" s="157"/>
      <c r="D994" s="157"/>
      <c r="E994" s="348" t="e">
        <f t="shared" si="16"/>
        <v>#DIV/0!</v>
      </c>
      <c r="F994" s="138"/>
    </row>
    <row r="995" spans="2:6">
      <c r="B995" s="138" t="s">
        <v>834</v>
      </c>
      <c r="C995" s="157"/>
      <c r="D995" s="157"/>
      <c r="E995" s="348" t="e">
        <f t="shared" si="16"/>
        <v>#DIV/0!</v>
      </c>
      <c r="F995" s="138"/>
    </row>
    <row r="996" spans="2:6">
      <c r="B996" s="138" t="s">
        <v>835</v>
      </c>
      <c r="C996" s="157"/>
      <c r="D996" s="157"/>
      <c r="E996" s="348" t="e">
        <f t="shared" si="16"/>
        <v>#DIV/0!</v>
      </c>
      <c r="F996" s="138"/>
    </row>
    <row r="997" spans="2:6">
      <c r="B997" s="138" t="s">
        <v>836</v>
      </c>
      <c r="C997" s="157"/>
      <c r="D997" s="157"/>
      <c r="E997" s="348" t="e">
        <f t="shared" si="16"/>
        <v>#DIV/0!</v>
      </c>
      <c r="F997" s="138"/>
    </row>
    <row r="998" spans="2:6">
      <c r="B998" s="138" t="s">
        <v>837</v>
      </c>
      <c r="C998" s="157">
        <v>21</v>
      </c>
      <c r="D998" s="157">
        <v>20</v>
      </c>
      <c r="E998" s="348">
        <f t="shared" si="16"/>
        <v>0.952380952380952</v>
      </c>
      <c r="F998" s="138"/>
    </row>
    <row r="999" spans="2:6">
      <c r="B999" s="138" t="s">
        <v>838</v>
      </c>
      <c r="C999" s="157"/>
      <c r="D999" s="157"/>
      <c r="E999" s="348" t="e">
        <f t="shared" si="16"/>
        <v>#DIV/0!</v>
      </c>
      <c r="F999" s="138"/>
    </row>
    <row r="1000" spans="2:6">
      <c r="B1000" s="138" t="s">
        <v>839</v>
      </c>
      <c r="C1000" s="157">
        <v>125</v>
      </c>
      <c r="D1000" s="157">
        <v>120</v>
      </c>
      <c r="E1000" s="348">
        <f t="shared" si="16"/>
        <v>0.96</v>
      </c>
      <c r="F1000" s="138"/>
    </row>
    <row r="1001" spans="2:6">
      <c r="B1001" s="138" t="s">
        <v>840</v>
      </c>
      <c r="C1001" s="157"/>
      <c r="D1001" s="157"/>
      <c r="E1001" s="348" t="e">
        <f t="shared" si="16"/>
        <v>#DIV/0!</v>
      </c>
      <c r="F1001" s="138"/>
    </row>
    <row r="1002" spans="2:6">
      <c r="B1002" s="138" t="s">
        <v>841</v>
      </c>
      <c r="C1002" s="157"/>
      <c r="D1002" s="157"/>
      <c r="E1002" s="348" t="e">
        <f t="shared" si="16"/>
        <v>#DIV/0!</v>
      </c>
      <c r="F1002" s="138"/>
    </row>
    <row r="1003" spans="2:6">
      <c r="B1003" s="138" t="s">
        <v>842</v>
      </c>
      <c r="C1003" s="157">
        <v>4619</v>
      </c>
      <c r="D1003" s="157">
        <v>4300</v>
      </c>
      <c r="E1003" s="348">
        <f t="shared" si="16"/>
        <v>0.930937432344663</v>
      </c>
      <c r="F1003" s="138"/>
    </row>
    <row r="1004" spans="1:6">
      <c r="A1004" s="147">
        <v>5</v>
      </c>
      <c r="B1004" s="138" t="s">
        <v>843</v>
      </c>
      <c r="C1004" s="157">
        <f>SUM(C1005:C1013)</f>
        <v>0</v>
      </c>
      <c r="D1004" s="157">
        <f>SUM(D1005:D1013)</f>
        <v>0</v>
      </c>
      <c r="E1004" s="348" t="e">
        <f t="shared" si="16"/>
        <v>#DIV/0!</v>
      </c>
      <c r="F1004" s="138"/>
    </row>
    <row r="1005" spans="2:6">
      <c r="B1005" s="138" t="s">
        <v>80</v>
      </c>
      <c r="C1005" s="157"/>
      <c r="D1005" s="157"/>
      <c r="E1005" s="348" t="e">
        <f t="shared" si="16"/>
        <v>#DIV/0!</v>
      </c>
      <c r="F1005" s="138"/>
    </row>
    <row r="1006" spans="2:6">
      <c r="B1006" s="138" t="s">
        <v>81</v>
      </c>
      <c r="C1006" s="157"/>
      <c r="D1006" s="157"/>
      <c r="E1006" s="348" t="e">
        <f t="shared" si="16"/>
        <v>#DIV/0!</v>
      </c>
      <c r="F1006" s="138"/>
    </row>
    <row r="1007" spans="2:6">
      <c r="B1007" s="138" t="s">
        <v>82</v>
      </c>
      <c r="C1007" s="157"/>
      <c r="D1007" s="157"/>
      <c r="E1007" s="348" t="e">
        <f t="shared" si="16"/>
        <v>#DIV/0!</v>
      </c>
      <c r="F1007" s="138"/>
    </row>
    <row r="1008" spans="2:6">
      <c r="B1008" s="138" t="s">
        <v>844</v>
      </c>
      <c r="C1008" s="157"/>
      <c r="D1008" s="157"/>
      <c r="E1008" s="348" t="e">
        <f t="shared" si="16"/>
        <v>#DIV/0!</v>
      </c>
      <c r="F1008" s="138"/>
    </row>
    <row r="1009" spans="2:6">
      <c r="B1009" s="138" t="s">
        <v>845</v>
      </c>
      <c r="C1009" s="157"/>
      <c r="D1009" s="157"/>
      <c r="E1009" s="348" t="e">
        <f t="shared" si="16"/>
        <v>#DIV/0!</v>
      </c>
      <c r="F1009" s="138"/>
    </row>
    <row r="1010" spans="2:6">
      <c r="B1010" s="138" t="s">
        <v>846</v>
      </c>
      <c r="C1010" s="157"/>
      <c r="D1010" s="157"/>
      <c r="E1010" s="348" t="e">
        <f t="shared" si="16"/>
        <v>#DIV/0!</v>
      </c>
      <c r="F1010" s="138"/>
    </row>
    <row r="1011" spans="2:6">
      <c r="B1011" s="138" t="s">
        <v>847</v>
      </c>
      <c r="C1011" s="157"/>
      <c r="D1011" s="157"/>
      <c r="E1011" s="348" t="e">
        <f t="shared" si="16"/>
        <v>#DIV/0!</v>
      </c>
      <c r="F1011" s="138"/>
    </row>
    <row r="1012" spans="2:6">
      <c r="B1012" s="138" t="s">
        <v>848</v>
      </c>
      <c r="C1012" s="157"/>
      <c r="D1012" s="157"/>
      <c r="E1012" s="348" t="e">
        <f t="shared" si="16"/>
        <v>#DIV/0!</v>
      </c>
      <c r="F1012" s="138"/>
    </row>
    <row r="1013" spans="2:6">
      <c r="B1013" s="138" t="s">
        <v>849</v>
      </c>
      <c r="C1013" s="157"/>
      <c r="D1013" s="157"/>
      <c r="E1013" s="348" t="e">
        <f t="shared" si="16"/>
        <v>#DIV/0!</v>
      </c>
      <c r="F1013" s="138"/>
    </row>
    <row r="1014" spans="1:6">
      <c r="A1014" s="147">
        <v>5</v>
      </c>
      <c r="B1014" s="138" t="s">
        <v>850</v>
      </c>
      <c r="C1014" s="157">
        <f>SUM(C1015:C1023)</f>
        <v>0</v>
      </c>
      <c r="D1014" s="157">
        <f>SUM(D1015:D1023)</f>
        <v>0</v>
      </c>
      <c r="E1014" s="348" t="e">
        <f t="shared" si="16"/>
        <v>#DIV/0!</v>
      </c>
      <c r="F1014" s="138"/>
    </row>
    <row r="1015" spans="2:6">
      <c r="B1015" s="138" t="s">
        <v>80</v>
      </c>
      <c r="C1015" s="157"/>
      <c r="D1015" s="157"/>
      <c r="E1015" s="348" t="e">
        <f t="shared" si="16"/>
        <v>#DIV/0!</v>
      </c>
      <c r="F1015" s="138"/>
    </row>
    <row r="1016" spans="2:6">
      <c r="B1016" s="138" t="s">
        <v>81</v>
      </c>
      <c r="C1016" s="157"/>
      <c r="D1016" s="157"/>
      <c r="E1016" s="348" t="e">
        <f t="shared" si="16"/>
        <v>#DIV/0!</v>
      </c>
      <c r="F1016" s="138"/>
    </row>
    <row r="1017" spans="2:6">
      <c r="B1017" s="138" t="s">
        <v>82</v>
      </c>
      <c r="C1017" s="157"/>
      <c r="D1017" s="157"/>
      <c r="E1017" s="348" t="e">
        <f t="shared" si="16"/>
        <v>#DIV/0!</v>
      </c>
      <c r="F1017" s="138"/>
    </row>
    <row r="1018" spans="2:6">
      <c r="B1018" s="138" t="s">
        <v>851</v>
      </c>
      <c r="C1018" s="157"/>
      <c r="D1018" s="157"/>
      <c r="E1018" s="348" t="e">
        <f t="shared" si="16"/>
        <v>#DIV/0!</v>
      </c>
      <c r="F1018" s="138"/>
    </row>
    <row r="1019" spans="2:6">
      <c r="B1019" s="138" t="s">
        <v>852</v>
      </c>
      <c r="C1019" s="157"/>
      <c r="D1019" s="157"/>
      <c r="E1019" s="348" t="e">
        <f t="shared" si="16"/>
        <v>#DIV/0!</v>
      </c>
      <c r="F1019" s="138"/>
    </row>
    <row r="1020" spans="2:6">
      <c r="B1020" s="138" t="s">
        <v>853</v>
      </c>
      <c r="C1020" s="157"/>
      <c r="D1020" s="157"/>
      <c r="E1020" s="348" t="e">
        <f t="shared" si="16"/>
        <v>#DIV/0!</v>
      </c>
      <c r="F1020" s="138"/>
    </row>
    <row r="1021" spans="2:6">
      <c r="B1021" s="138" t="s">
        <v>854</v>
      </c>
      <c r="C1021" s="157"/>
      <c r="D1021" s="157"/>
      <c r="E1021" s="348" t="e">
        <f t="shared" si="16"/>
        <v>#DIV/0!</v>
      </c>
      <c r="F1021" s="138"/>
    </row>
    <row r="1022" spans="2:6">
      <c r="B1022" s="138" t="s">
        <v>855</v>
      </c>
      <c r="C1022" s="157"/>
      <c r="D1022" s="157"/>
      <c r="E1022" s="348" t="e">
        <f t="shared" si="16"/>
        <v>#DIV/0!</v>
      </c>
      <c r="F1022" s="138"/>
    </row>
    <row r="1023" spans="2:6">
      <c r="B1023" s="138" t="s">
        <v>856</v>
      </c>
      <c r="C1023" s="157"/>
      <c r="D1023" s="157"/>
      <c r="E1023" s="348" t="e">
        <f t="shared" si="16"/>
        <v>#DIV/0!</v>
      </c>
      <c r="F1023" s="138"/>
    </row>
    <row r="1024" spans="1:6">
      <c r="A1024" s="147">
        <v>5</v>
      </c>
      <c r="B1024" s="138" t="s">
        <v>857</v>
      </c>
      <c r="C1024" s="157">
        <f>SUM(C1025:C1028)</f>
        <v>820</v>
      </c>
      <c r="D1024" s="157">
        <f>SUM(D1025:D1028)</f>
        <v>0</v>
      </c>
      <c r="E1024" s="348">
        <f t="shared" si="16"/>
        <v>0</v>
      </c>
      <c r="F1024" s="138"/>
    </row>
    <row r="1025" spans="2:6">
      <c r="B1025" s="138" t="s">
        <v>858</v>
      </c>
      <c r="C1025" s="157">
        <v>87</v>
      </c>
      <c r="D1025" s="157"/>
      <c r="E1025" s="348">
        <f t="shared" si="16"/>
        <v>0</v>
      </c>
      <c r="F1025" s="138"/>
    </row>
    <row r="1026" spans="2:6">
      <c r="B1026" s="138" t="s">
        <v>859</v>
      </c>
      <c r="C1026" s="157">
        <v>387</v>
      </c>
      <c r="D1026" s="157"/>
      <c r="E1026" s="348">
        <f t="shared" si="16"/>
        <v>0</v>
      </c>
      <c r="F1026" s="138"/>
    </row>
    <row r="1027" spans="2:6">
      <c r="B1027" s="138" t="s">
        <v>860</v>
      </c>
      <c r="C1027" s="157">
        <v>70</v>
      </c>
      <c r="D1027" s="157"/>
      <c r="E1027" s="348">
        <f t="shared" si="16"/>
        <v>0</v>
      </c>
      <c r="F1027" s="138"/>
    </row>
    <row r="1028" spans="2:6">
      <c r="B1028" s="138" t="s">
        <v>861</v>
      </c>
      <c r="C1028" s="157">
        <v>276</v>
      </c>
      <c r="D1028" s="157"/>
      <c r="E1028" s="348">
        <f t="shared" si="16"/>
        <v>0</v>
      </c>
      <c r="F1028" s="138"/>
    </row>
    <row r="1029" spans="1:6">
      <c r="A1029" s="147">
        <v>5</v>
      </c>
      <c r="B1029" s="138" t="s">
        <v>862</v>
      </c>
      <c r="C1029" s="157">
        <f>SUM(C1030:C1035)</f>
        <v>0</v>
      </c>
      <c r="D1029" s="157">
        <f>SUM(D1030:D1035)</f>
        <v>0</v>
      </c>
      <c r="E1029" s="348" t="e">
        <f t="shared" si="16"/>
        <v>#DIV/0!</v>
      </c>
      <c r="F1029" s="138"/>
    </row>
    <row r="1030" spans="2:6">
      <c r="B1030" s="138" t="s">
        <v>80</v>
      </c>
      <c r="C1030" s="157"/>
      <c r="D1030" s="157"/>
      <c r="E1030" s="348" t="e">
        <f t="shared" ref="E1030:E1093" si="17">D1030/C1030</f>
        <v>#DIV/0!</v>
      </c>
      <c r="F1030" s="138"/>
    </row>
    <row r="1031" spans="2:6">
      <c r="B1031" s="138" t="s">
        <v>81</v>
      </c>
      <c r="C1031" s="157"/>
      <c r="D1031" s="157"/>
      <c r="E1031" s="348" t="e">
        <f t="shared" si="17"/>
        <v>#DIV/0!</v>
      </c>
      <c r="F1031" s="138"/>
    </row>
    <row r="1032" spans="2:6">
      <c r="B1032" s="138" t="s">
        <v>82</v>
      </c>
      <c r="C1032" s="157"/>
      <c r="D1032" s="157"/>
      <c r="E1032" s="348" t="e">
        <f t="shared" si="17"/>
        <v>#DIV/0!</v>
      </c>
      <c r="F1032" s="138"/>
    </row>
    <row r="1033" spans="2:6">
      <c r="B1033" s="138" t="s">
        <v>848</v>
      </c>
      <c r="C1033" s="157"/>
      <c r="D1033" s="157"/>
      <c r="E1033" s="348" t="e">
        <f t="shared" si="17"/>
        <v>#DIV/0!</v>
      </c>
      <c r="F1033" s="138"/>
    </row>
    <row r="1034" spans="2:6">
      <c r="B1034" s="138" t="s">
        <v>863</v>
      </c>
      <c r="C1034" s="157"/>
      <c r="D1034" s="157"/>
      <c r="E1034" s="348" t="e">
        <f t="shared" si="17"/>
        <v>#DIV/0!</v>
      </c>
      <c r="F1034" s="138"/>
    </row>
    <row r="1035" spans="2:6">
      <c r="B1035" s="138" t="s">
        <v>864</v>
      </c>
      <c r="C1035" s="157"/>
      <c r="D1035" s="157"/>
      <c r="E1035" s="348" t="e">
        <f t="shared" si="17"/>
        <v>#DIV/0!</v>
      </c>
      <c r="F1035" s="138"/>
    </row>
    <row r="1036" spans="1:6">
      <c r="A1036" s="147">
        <v>5</v>
      </c>
      <c r="B1036" s="138" t="s">
        <v>865</v>
      </c>
      <c r="C1036" s="157">
        <f>SUM(C1037:C1040)</f>
        <v>1131</v>
      </c>
      <c r="D1036" s="157">
        <f>SUM(D1037:D1040)</f>
        <v>1100</v>
      </c>
      <c r="E1036" s="348">
        <f t="shared" si="17"/>
        <v>0.972590627763042</v>
      </c>
      <c r="F1036" s="138"/>
    </row>
    <row r="1037" spans="2:6">
      <c r="B1037" s="138" t="s">
        <v>866</v>
      </c>
      <c r="C1037" s="157"/>
      <c r="D1037" s="157"/>
      <c r="E1037" s="348" t="e">
        <f t="shared" si="17"/>
        <v>#DIV/0!</v>
      </c>
      <c r="F1037" s="138"/>
    </row>
    <row r="1038" spans="2:6">
      <c r="B1038" s="138" t="s">
        <v>867</v>
      </c>
      <c r="C1038" s="157"/>
      <c r="D1038" s="157"/>
      <c r="E1038" s="348" t="e">
        <f t="shared" si="17"/>
        <v>#DIV/0!</v>
      </c>
      <c r="F1038" s="138"/>
    </row>
    <row r="1039" spans="2:6">
      <c r="B1039" s="138" t="s">
        <v>868</v>
      </c>
      <c r="C1039" s="157"/>
      <c r="D1039" s="157"/>
      <c r="E1039" s="348" t="e">
        <f t="shared" si="17"/>
        <v>#DIV/0!</v>
      </c>
      <c r="F1039" s="138"/>
    </row>
    <row r="1040" spans="2:6">
      <c r="B1040" s="138" t="s">
        <v>869</v>
      </c>
      <c r="C1040" s="157">
        <v>1131</v>
      </c>
      <c r="D1040" s="157">
        <v>1100</v>
      </c>
      <c r="E1040" s="348">
        <f t="shared" si="17"/>
        <v>0.972590627763042</v>
      </c>
      <c r="F1040" s="138"/>
    </row>
    <row r="1041" spans="1:6">
      <c r="A1041" s="147">
        <v>5</v>
      </c>
      <c r="B1041" s="138" t="s">
        <v>870</v>
      </c>
      <c r="C1041" s="157">
        <f>SUM(C1042:C1043)</f>
        <v>401</v>
      </c>
      <c r="D1041" s="157">
        <f>SUM(D1042:D1043)</f>
        <v>220</v>
      </c>
      <c r="E1041" s="348">
        <f t="shared" si="17"/>
        <v>0.548628428927681</v>
      </c>
      <c r="F1041" s="138"/>
    </row>
    <row r="1042" spans="2:6">
      <c r="B1042" s="138" t="s">
        <v>871</v>
      </c>
      <c r="C1042" s="157">
        <v>216</v>
      </c>
      <c r="D1042" s="157">
        <v>220</v>
      </c>
      <c r="E1042" s="348">
        <f t="shared" si="17"/>
        <v>1.01851851851852</v>
      </c>
      <c r="F1042" s="138"/>
    </row>
    <row r="1043" spans="2:6">
      <c r="B1043" s="138" t="s">
        <v>872</v>
      </c>
      <c r="C1043" s="157">
        <v>185</v>
      </c>
      <c r="D1043" s="157"/>
      <c r="E1043" s="348">
        <f t="shared" si="17"/>
        <v>0</v>
      </c>
      <c r="F1043" s="138"/>
    </row>
    <row r="1044" spans="1:6">
      <c r="A1044" s="147">
        <v>3</v>
      </c>
      <c r="B1044" s="138" t="s">
        <v>873</v>
      </c>
      <c r="C1044" s="157">
        <f>SUM(C1045,C1055,C1071,C1076,C1090,C1097,C1104)</f>
        <v>2269</v>
      </c>
      <c r="D1044" s="157">
        <f>SUM(D1045,D1055,D1071,D1076,D1090,D1097,D1104)</f>
        <v>1077</v>
      </c>
      <c r="E1044" s="348">
        <f t="shared" si="17"/>
        <v>0.47465843984134</v>
      </c>
      <c r="F1044" s="138"/>
    </row>
    <row r="1045" spans="1:6">
      <c r="A1045" s="147">
        <v>5</v>
      </c>
      <c r="B1045" s="138" t="s">
        <v>874</v>
      </c>
      <c r="C1045" s="157">
        <f>SUM(C1046:C1054)</f>
        <v>44</v>
      </c>
      <c r="D1045" s="157">
        <f>SUM(D1046:D1054)</f>
        <v>0</v>
      </c>
      <c r="E1045" s="348">
        <f t="shared" si="17"/>
        <v>0</v>
      </c>
      <c r="F1045" s="138"/>
    </row>
    <row r="1046" spans="2:6">
      <c r="B1046" s="138" t="s">
        <v>80</v>
      </c>
      <c r="C1046" s="157"/>
      <c r="D1046" s="157"/>
      <c r="E1046" s="348" t="e">
        <f t="shared" si="17"/>
        <v>#DIV/0!</v>
      </c>
      <c r="F1046" s="138"/>
    </row>
    <row r="1047" spans="2:6">
      <c r="B1047" s="138" t="s">
        <v>81</v>
      </c>
      <c r="C1047" s="157"/>
      <c r="D1047" s="157"/>
      <c r="E1047" s="348" t="e">
        <f t="shared" si="17"/>
        <v>#DIV/0!</v>
      </c>
      <c r="F1047" s="138"/>
    </row>
    <row r="1048" spans="2:6">
      <c r="B1048" s="138" t="s">
        <v>82</v>
      </c>
      <c r="C1048" s="157"/>
      <c r="D1048" s="157"/>
      <c r="E1048" s="348" t="e">
        <f t="shared" si="17"/>
        <v>#DIV/0!</v>
      </c>
      <c r="F1048" s="138"/>
    </row>
    <row r="1049" spans="2:6">
      <c r="B1049" s="138" t="s">
        <v>875</v>
      </c>
      <c r="C1049" s="157"/>
      <c r="D1049" s="157"/>
      <c r="E1049" s="348" t="e">
        <f t="shared" si="17"/>
        <v>#DIV/0!</v>
      </c>
      <c r="F1049" s="138"/>
    </row>
    <row r="1050" spans="2:6">
      <c r="B1050" s="138" t="s">
        <v>876</v>
      </c>
      <c r="C1050" s="157"/>
      <c r="D1050" s="157"/>
      <c r="E1050" s="348" t="e">
        <f t="shared" si="17"/>
        <v>#DIV/0!</v>
      </c>
      <c r="F1050" s="138"/>
    </row>
    <row r="1051" spans="2:6">
      <c r="B1051" s="138" t="s">
        <v>877</v>
      </c>
      <c r="C1051" s="157"/>
      <c r="D1051" s="157"/>
      <c r="E1051" s="348" t="e">
        <f t="shared" si="17"/>
        <v>#DIV/0!</v>
      </c>
      <c r="F1051" s="138"/>
    </row>
    <row r="1052" spans="2:6">
      <c r="B1052" s="138" t="s">
        <v>878</v>
      </c>
      <c r="C1052" s="157"/>
      <c r="D1052" s="157"/>
      <c r="E1052" s="348" t="e">
        <f t="shared" si="17"/>
        <v>#DIV/0!</v>
      </c>
      <c r="F1052" s="138"/>
    </row>
    <row r="1053" spans="2:6">
      <c r="B1053" s="138" t="s">
        <v>879</v>
      </c>
      <c r="C1053" s="157"/>
      <c r="D1053" s="157"/>
      <c r="E1053" s="348" t="e">
        <f t="shared" si="17"/>
        <v>#DIV/0!</v>
      </c>
      <c r="F1053" s="138"/>
    </row>
    <row r="1054" spans="2:6">
      <c r="B1054" s="138" t="s">
        <v>880</v>
      </c>
      <c r="C1054" s="157">
        <v>44</v>
      </c>
      <c r="D1054" s="157"/>
      <c r="E1054" s="348">
        <f t="shared" si="17"/>
        <v>0</v>
      </c>
      <c r="F1054" s="138"/>
    </row>
    <row r="1055" spans="1:6">
      <c r="A1055" s="147">
        <v>5</v>
      </c>
      <c r="B1055" s="138" t="s">
        <v>881</v>
      </c>
      <c r="C1055" s="157">
        <f>SUM(C1056:C1070)</f>
        <v>0</v>
      </c>
      <c r="D1055" s="157">
        <f>SUM(D1056:D1070)</f>
        <v>0</v>
      </c>
      <c r="E1055" s="348" t="e">
        <f t="shared" si="17"/>
        <v>#DIV/0!</v>
      </c>
      <c r="F1055" s="138"/>
    </row>
    <row r="1056" spans="2:6">
      <c r="B1056" s="138" t="s">
        <v>80</v>
      </c>
      <c r="C1056" s="157"/>
      <c r="D1056" s="157"/>
      <c r="E1056" s="348" t="e">
        <f t="shared" si="17"/>
        <v>#DIV/0!</v>
      </c>
      <c r="F1056" s="138"/>
    </row>
    <row r="1057" spans="2:6">
      <c r="B1057" s="138" t="s">
        <v>81</v>
      </c>
      <c r="C1057" s="157"/>
      <c r="D1057" s="157"/>
      <c r="E1057" s="348" t="e">
        <f t="shared" si="17"/>
        <v>#DIV/0!</v>
      </c>
      <c r="F1057" s="138"/>
    </row>
    <row r="1058" spans="2:6">
      <c r="B1058" s="138" t="s">
        <v>82</v>
      </c>
      <c r="C1058" s="157"/>
      <c r="D1058" s="157"/>
      <c r="E1058" s="348" t="e">
        <f t="shared" si="17"/>
        <v>#DIV/0!</v>
      </c>
      <c r="F1058" s="138"/>
    </row>
    <row r="1059" spans="2:6">
      <c r="B1059" s="138" t="s">
        <v>882</v>
      </c>
      <c r="C1059" s="157"/>
      <c r="D1059" s="157"/>
      <c r="E1059" s="348" t="e">
        <f t="shared" si="17"/>
        <v>#DIV/0!</v>
      </c>
      <c r="F1059" s="138"/>
    </row>
    <row r="1060" spans="2:6">
      <c r="B1060" s="138" t="s">
        <v>883</v>
      </c>
      <c r="C1060" s="157"/>
      <c r="D1060" s="157"/>
      <c r="E1060" s="348" t="e">
        <f t="shared" si="17"/>
        <v>#DIV/0!</v>
      </c>
      <c r="F1060" s="138"/>
    </row>
    <row r="1061" spans="2:6">
      <c r="B1061" s="138" t="s">
        <v>884</v>
      </c>
      <c r="C1061" s="157"/>
      <c r="D1061" s="157"/>
      <c r="E1061" s="348" t="e">
        <f t="shared" si="17"/>
        <v>#DIV/0!</v>
      </c>
      <c r="F1061" s="138"/>
    </row>
    <row r="1062" spans="2:6">
      <c r="B1062" s="138" t="s">
        <v>885</v>
      </c>
      <c r="C1062" s="157"/>
      <c r="D1062" s="157"/>
      <c r="E1062" s="348" t="e">
        <f t="shared" si="17"/>
        <v>#DIV/0!</v>
      </c>
      <c r="F1062" s="138"/>
    </row>
    <row r="1063" spans="2:6">
      <c r="B1063" s="138" t="s">
        <v>886</v>
      </c>
      <c r="C1063" s="157"/>
      <c r="D1063" s="157"/>
      <c r="E1063" s="348" t="e">
        <f t="shared" si="17"/>
        <v>#DIV/0!</v>
      </c>
      <c r="F1063" s="138"/>
    </row>
    <row r="1064" spans="2:6">
      <c r="B1064" s="138" t="s">
        <v>887</v>
      </c>
      <c r="C1064" s="157"/>
      <c r="D1064" s="157"/>
      <c r="E1064" s="348" t="e">
        <f t="shared" si="17"/>
        <v>#DIV/0!</v>
      </c>
      <c r="F1064" s="138"/>
    </row>
    <row r="1065" spans="2:6">
      <c r="B1065" s="138" t="s">
        <v>888</v>
      </c>
      <c r="C1065" s="157"/>
      <c r="D1065" s="157"/>
      <c r="E1065" s="348" t="e">
        <f t="shared" si="17"/>
        <v>#DIV/0!</v>
      </c>
      <c r="F1065" s="138"/>
    </row>
    <row r="1066" spans="2:6">
      <c r="B1066" s="138" t="s">
        <v>889</v>
      </c>
      <c r="C1066" s="157"/>
      <c r="D1066" s="157"/>
      <c r="E1066" s="348" t="e">
        <f t="shared" si="17"/>
        <v>#DIV/0!</v>
      </c>
      <c r="F1066" s="138"/>
    </row>
    <row r="1067" spans="2:6">
      <c r="B1067" s="138" t="s">
        <v>890</v>
      </c>
      <c r="C1067" s="157"/>
      <c r="D1067" s="157"/>
      <c r="E1067" s="348" t="e">
        <f t="shared" si="17"/>
        <v>#DIV/0!</v>
      </c>
      <c r="F1067" s="138"/>
    </row>
    <row r="1068" spans="2:6">
      <c r="B1068" s="138" t="s">
        <v>891</v>
      </c>
      <c r="C1068" s="157"/>
      <c r="D1068" s="157"/>
      <c r="E1068" s="348" t="e">
        <f t="shared" si="17"/>
        <v>#DIV/0!</v>
      </c>
      <c r="F1068" s="138"/>
    </row>
    <row r="1069" spans="2:6">
      <c r="B1069" s="138" t="s">
        <v>892</v>
      </c>
      <c r="C1069" s="157"/>
      <c r="D1069" s="157"/>
      <c r="E1069" s="348" t="e">
        <f t="shared" si="17"/>
        <v>#DIV/0!</v>
      </c>
      <c r="F1069" s="138"/>
    </row>
    <row r="1070" spans="2:6">
      <c r="B1070" s="138" t="s">
        <v>893</v>
      </c>
      <c r="C1070" s="157"/>
      <c r="D1070" s="157"/>
      <c r="E1070" s="348" t="e">
        <f t="shared" si="17"/>
        <v>#DIV/0!</v>
      </c>
      <c r="F1070" s="138"/>
    </row>
    <row r="1071" spans="1:6">
      <c r="A1071" s="147">
        <v>5</v>
      </c>
      <c r="B1071" s="138" t="s">
        <v>894</v>
      </c>
      <c r="C1071" s="157">
        <f>SUM(C1072:C1075)</f>
        <v>0</v>
      </c>
      <c r="D1071" s="157">
        <f>SUM(D1072:D1075)</f>
        <v>0</v>
      </c>
      <c r="E1071" s="348" t="e">
        <f t="shared" si="17"/>
        <v>#DIV/0!</v>
      </c>
      <c r="F1071" s="138"/>
    </row>
    <row r="1072" spans="2:6">
      <c r="B1072" s="138" t="s">
        <v>80</v>
      </c>
      <c r="C1072" s="157"/>
      <c r="D1072" s="157"/>
      <c r="E1072" s="348" t="e">
        <f t="shared" si="17"/>
        <v>#DIV/0!</v>
      </c>
      <c r="F1072" s="138"/>
    </row>
    <row r="1073" spans="2:6">
      <c r="B1073" s="138" t="s">
        <v>81</v>
      </c>
      <c r="C1073" s="157"/>
      <c r="D1073" s="157"/>
      <c r="E1073" s="348" t="e">
        <f t="shared" si="17"/>
        <v>#DIV/0!</v>
      </c>
      <c r="F1073" s="138"/>
    </row>
    <row r="1074" spans="2:6">
      <c r="B1074" s="138" t="s">
        <v>82</v>
      </c>
      <c r="C1074" s="157"/>
      <c r="D1074" s="157"/>
      <c r="E1074" s="348" t="e">
        <f t="shared" si="17"/>
        <v>#DIV/0!</v>
      </c>
      <c r="F1074" s="138"/>
    </row>
    <row r="1075" spans="2:6">
      <c r="B1075" s="138" t="s">
        <v>895</v>
      </c>
      <c r="C1075" s="157"/>
      <c r="D1075" s="157"/>
      <c r="E1075" s="348" t="e">
        <f t="shared" si="17"/>
        <v>#DIV/0!</v>
      </c>
      <c r="F1075" s="138"/>
    </row>
    <row r="1076" spans="1:6">
      <c r="A1076" s="147">
        <v>5</v>
      </c>
      <c r="B1076" s="138" t="s">
        <v>896</v>
      </c>
      <c r="C1076" s="157">
        <f>SUM(C1077:C1089)</f>
        <v>1086</v>
      </c>
      <c r="D1076" s="157">
        <f>SUM(D1077:D1089)</f>
        <v>700</v>
      </c>
      <c r="E1076" s="348">
        <f t="shared" si="17"/>
        <v>0.644567219152855</v>
      </c>
      <c r="F1076" s="138"/>
    </row>
    <row r="1077" spans="2:6">
      <c r="B1077" s="138" t="s">
        <v>80</v>
      </c>
      <c r="C1077" s="157">
        <v>236</v>
      </c>
      <c r="D1077" s="157">
        <v>200</v>
      </c>
      <c r="E1077" s="348">
        <f t="shared" si="17"/>
        <v>0.847457627118644</v>
      </c>
      <c r="F1077" s="138"/>
    </row>
    <row r="1078" spans="2:6">
      <c r="B1078" s="138" t="s">
        <v>81</v>
      </c>
      <c r="C1078" s="157">
        <v>771</v>
      </c>
      <c r="D1078" s="157">
        <v>500</v>
      </c>
      <c r="E1078" s="348">
        <f t="shared" si="17"/>
        <v>0.648508430609598</v>
      </c>
      <c r="F1078" s="138"/>
    </row>
    <row r="1079" spans="2:6">
      <c r="B1079" s="138" t="s">
        <v>82</v>
      </c>
      <c r="C1079" s="157"/>
      <c r="D1079" s="157"/>
      <c r="E1079" s="348" t="e">
        <f t="shared" si="17"/>
        <v>#DIV/0!</v>
      </c>
      <c r="F1079" s="138"/>
    </row>
    <row r="1080" spans="2:6">
      <c r="B1080" s="138" t="s">
        <v>897</v>
      </c>
      <c r="C1080" s="157"/>
      <c r="D1080" s="157"/>
      <c r="E1080" s="348" t="e">
        <f t="shared" si="17"/>
        <v>#DIV/0!</v>
      </c>
      <c r="F1080" s="138"/>
    </row>
    <row r="1081" spans="2:6">
      <c r="B1081" s="138" t="s">
        <v>898</v>
      </c>
      <c r="C1081" s="157"/>
      <c r="D1081" s="157"/>
      <c r="E1081" s="348" t="e">
        <f t="shared" si="17"/>
        <v>#DIV/0!</v>
      </c>
      <c r="F1081" s="138"/>
    </row>
    <row r="1082" spans="2:6">
      <c r="B1082" s="138" t="s">
        <v>899</v>
      </c>
      <c r="C1082" s="157"/>
      <c r="D1082" s="157"/>
      <c r="E1082" s="348" t="e">
        <f t="shared" si="17"/>
        <v>#DIV/0!</v>
      </c>
      <c r="F1082" s="138"/>
    </row>
    <row r="1083" spans="2:6">
      <c r="B1083" s="138" t="s">
        <v>900</v>
      </c>
      <c r="C1083" s="157"/>
      <c r="D1083" s="157"/>
      <c r="E1083" s="348" t="e">
        <f t="shared" si="17"/>
        <v>#DIV/0!</v>
      </c>
      <c r="F1083" s="138"/>
    </row>
    <row r="1084" spans="2:6">
      <c r="B1084" s="138" t="s">
        <v>901</v>
      </c>
      <c r="C1084" s="157"/>
      <c r="D1084" s="157"/>
      <c r="E1084" s="348" t="e">
        <f t="shared" si="17"/>
        <v>#DIV/0!</v>
      </c>
      <c r="F1084" s="138"/>
    </row>
    <row r="1085" spans="2:6">
      <c r="B1085" s="138" t="s">
        <v>902</v>
      </c>
      <c r="C1085" s="157"/>
      <c r="D1085" s="157"/>
      <c r="E1085" s="348" t="e">
        <f t="shared" si="17"/>
        <v>#DIV/0!</v>
      </c>
      <c r="F1085" s="138"/>
    </row>
    <row r="1086" spans="2:6">
      <c r="B1086" s="138" t="s">
        <v>903</v>
      </c>
      <c r="C1086" s="157"/>
      <c r="D1086" s="157"/>
      <c r="E1086" s="348" t="e">
        <f t="shared" si="17"/>
        <v>#DIV/0!</v>
      </c>
      <c r="F1086" s="138"/>
    </row>
    <row r="1087" spans="2:6">
      <c r="B1087" s="138" t="s">
        <v>848</v>
      </c>
      <c r="C1087" s="157"/>
      <c r="D1087" s="157"/>
      <c r="E1087" s="348" t="e">
        <f t="shared" si="17"/>
        <v>#DIV/0!</v>
      </c>
      <c r="F1087" s="138"/>
    </row>
    <row r="1088" spans="2:6">
      <c r="B1088" s="138" t="s">
        <v>904</v>
      </c>
      <c r="C1088" s="157"/>
      <c r="D1088" s="157"/>
      <c r="E1088" s="348" t="e">
        <f t="shared" si="17"/>
        <v>#DIV/0!</v>
      </c>
      <c r="F1088" s="138"/>
    </row>
    <row r="1089" spans="2:6">
      <c r="B1089" s="138" t="s">
        <v>905</v>
      </c>
      <c r="C1089" s="157">
        <v>79</v>
      </c>
      <c r="D1089" s="157"/>
      <c r="E1089" s="348">
        <f t="shared" si="17"/>
        <v>0</v>
      </c>
      <c r="F1089" s="138"/>
    </row>
    <row r="1090" spans="1:6">
      <c r="A1090" s="147">
        <v>5</v>
      </c>
      <c r="B1090" s="138" t="s">
        <v>906</v>
      </c>
      <c r="C1090" s="157">
        <f>SUM(C1091:C1096)</f>
        <v>294</v>
      </c>
      <c r="D1090" s="157">
        <f>SUM(D1091:D1096)</f>
        <v>0</v>
      </c>
      <c r="E1090" s="348">
        <f t="shared" si="17"/>
        <v>0</v>
      </c>
      <c r="F1090" s="138"/>
    </row>
    <row r="1091" spans="2:6">
      <c r="B1091" s="138" t="s">
        <v>80</v>
      </c>
      <c r="C1091" s="157">
        <v>230</v>
      </c>
      <c r="D1091" s="157"/>
      <c r="E1091" s="348">
        <f t="shared" si="17"/>
        <v>0</v>
      </c>
      <c r="F1091" s="138"/>
    </row>
    <row r="1092" spans="2:6">
      <c r="B1092" s="138" t="s">
        <v>81</v>
      </c>
      <c r="C1092" s="157"/>
      <c r="D1092" s="157"/>
      <c r="E1092" s="348" t="e">
        <f t="shared" si="17"/>
        <v>#DIV/0!</v>
      </c>
      <c r="F1092" s="138"/>
    </row>
    <row r="1093" spans="2:6">
      <c r="B1093" s="138" t="s">
        <v>82</v>
      </c>
      <c r="C1093" s="157"/>
      <c r="D1093" s="157"/>
      <c r="E1093" s="348" t="e">
        <f t="shared" si="17"/>
        <v>#DIV/0!</v>
      </c>
      <c r="F1093" s="138"/>
    </row>
    <row r="1094" spans="2:6">
      <c r="B1094" s="138" t="s">
        <v>907</v>
      </c>
      <c r="C1094" s="157"/>
      <c r="D1094" s="157"/>
      <c r="E1094" s="348" t="e">
        <f t="shared" ref="E1094:E1157" si="18">D1094/C1094</f>
        <v>#DIV/0!</v>
      </c>
      <c r="F1094" s="138"/>
    </row>
    <row r="1095" spans="2:6">
      <c r="B1095" s="138" t="s">
        <v>908</v>
      </c>
      <c r="C1095" s="157"/>
      <c r="D1095" s="157"/>
      <c r="E1095" s="348" t="e">
        <f t="shared" si="18"/>
        <v>#DIV/0!</v>
      </c>
      <c r="F1095" s="138"/>
    </row>
    <row r="1096" spans="2:6">
      <c r="B1096" s="138" t="s">
        <v>909</v>
      </c>
      <c r="C1096" s="157">
        <v>64</v>
      </c>
      <c r="D1096" s="157"/>
      <c r="E1096" s="348">
        <f t="shared" si="18"/>
        <v>0</v>
      </c>
      <c r="F1096" s="138"/>
    </row>
    <row r="1097" spans="1:6">
      <c r="A1097" s="147">
        <v>5</v>
      </c>
      <c r="B1097" s="138" t="s">
        <v>910</v>
      </c>
      <c r="C1097" s="157">
        <f>SUM(C1098:C1103)</f>
        <v>382</v>
      </c>
      <c r="D1097" s="157">
        <f>SUM(D1098:D1103)</f>
        <v>372</v>
      </c>
      <c r="E1097" s="348">
        <f t="shared" si="18"/>
        <v>0.973821989528796</v>
      </c>
      <c r="F1097" s="138"/>
    </row>
    <row r="1098" spans="2:6">
      <c r="B1098" s="138" t="s">
        <v>80</v>
      </c>
      <c r="C1098" s="157"/>
      <c r="D1098" s="157"/>
      <c r="E1098" s="348" t="e">
        <f t="shared" si="18"/>
        <v>#DIV/0!</v>
      </c>
      <c r="F1098" s="138"/>
    </row>
    <row r="1099" spans="2:6">
      <c r="B1099" s="138" t="s">
        <v>81</v>
      </c>
      <c r="C1099" s="157"/>
      <c r="D1099" s="157"/>
      <c r="E1099" s="348" t="e">
        <f t="shared" si="18"/>
        <v>#DIV/0!</v>
      </c>
      <c r="F1099" s="138"/>
    </row>
    <row r="1100" spans="2:6">
      <c r="B1100" s="138" t="s">
        <v>82</v>
      </c>
      <c r="C1100" s="157"/>
      <c r="D1100" s="157"/>
      <c r="E1100" s="348" t="e">
        <f t="shared" si="18"/>
        <v>#DIV/0!</v>
      </c>
      <c r="F1100" s="138"/>
    </row>
    <row r="1101" spans="2:6">
      <c r="B1101" s="138" t="s">
        <v>911</v>
      </c>
      <c r="C1101" s="157"/>
      <c r="D1101" s="157"/>
      <c r="E1101" s="348" t="e">
        <f t="shared" si="18"/>
        <v>#DIV/0!</v>
      </c>
      <c r="F1101" s="138"/>
    </row>
    <row r="1102" spans="2:6">
      <c r="B1102" s="138" t="s">
        <v>912</v>
      </c>
      <c r="C1102" s="157">
        <v>2</v>
      </c>
      <c r="D1102" s="157">
        <v>2</v>
      </c>
      <c r="E1102" s="348">
        <f t="shared" si="18"/>
        <v>1</v>
      </c>
      <c r="F1102" s="138"/>
    </row>
    <row r="1103" spans="2:6">
      <c r="B1103" s="138" t="s">
        <v>913</v>
      </c>
      <c r="C1103" s="157">
        <v>380</v>
      </c>
      <c r="D1103" s="157">
        <v>370</v>
      </c>
      <c r="E1103" s="348">
        <f t="shared" si="18"/>
        <v>0.973684210526316</v>
      </c>
      <c r="F1103" s="138"/>
    </row>
    <row r="1104" spans="1:6">
      <c r="A1104" s="147">
        <v>5</v>
      </c>
      <c r="B1104" s="138" t="s">
        <v>914</v>
      </c>
      <c r="C1104" s="157">
        <f>SUM(C1105:C1109)</f>
        <v>463</v>
      </c>
      <c r="D1104" s="157">
        <f>SUM(D1105:D1109)</f>
        <v>5</v>
      </c>
      <c r="E1104" s="348">
        <f t="shared" si="18"/>
        <v>0.0107991360691145</v>
      </c>
      <c r="F1104" s="138"/>
    </row>
    <row r="1105" spans="2:6">
      <c r="B1105" s="138" t="s">
        <v>915</v>
      </c>
      <c r="C1105" s="157"/>
      <c r="D1105" s="157"/>
      <c r="E1105" s="348" t="e">
        <f t="shared" si="18"/>
        <v>#DIV/0!</v>
      </c>
      <c r="F1105" s="138"/>
    </row>
    <row r="1106" spans="2:6">
      <c r="B1106" s="138" t="s">
        <v>916</v>
      </c>
      <c r="C1106" s="157">
        <v>7</v>
      </c>
      <c r="D1106" s="157">
        <v>5</v>
      </c>
      <c r="E1106" s="348">
        <f t="shared" si="18"/>
        <v>0.714285714285714</v>
      </c>
      <c r="F1106" s="138"/>
    </row>
    <row r="1107" spans="2:6">
      <c r="B1107" s="138" t="s">
        <v>917</v>
      </c>
      <c r="C1107" s="157"/>
      <c r="D1107" s="157"/>
      <c r="E1107" s="348" t="e">
        <f t="shared" si="18"/>
        <v>#DIV/0!</v>
      </c>
      <c r="F1107" s="138"/>
    </row>
    <row r="1108" spans="2:6">
      <c r="B1108" s="138" t="s">
        <v>918</v>
      </c>
      <c r="C1108" s="157"/>
      <c r="D1108" s="157"/>
      <c r="E1108" s="348" t="e">
        <f t="shared" si="18"/>
        <v>#DIV/0!</v>
      </c>
      <c r="F1108" s="138"/>
    </row>
    <row r="1109" spans="2:6">
      <c r="B1109" s="138" t="s">
        <v>919</v>
      </c>
      <c r="C1109" s="157">
        <v>456</v>
      </c>
      <c r="D1109" s="157"/>
      <c r="E1109" s="348">
        <f t="shared" si="18"/>
        <v>0</v>
      </c>
      <c r="F1109" s="138"/>
    </row>
    <row r="1110" spans="1:6">
      <c r="A1110" s="147">
        <v>3</v>
      </c>
      <c r="B1110" s="138" t="s">
        <v>920</v>
      </c>
      <c r="C1110" s="157">
        <f>SUM(C1111,C1121,C1127)</f>
        <v>1169</v>
      </c>
      <c r="D1110" s="157">
        <f>SUM(D1111,D1121,D1127)</f>
        <v>660</v>
      </c>
      <c r="E1110" s="348">
        <f t="shared" si="18"/>
        <v>0.564585115483319</v>
      </c>
      <c r="F1110" s="138"/>
    </row>
    <row r="1111" spans="1:6">
      <c r="A1111" s="147">
        <v>5</v>
      </c>
      <c r="B1111" s="138" t="s">
        <v>921</v>
      </c>
      <c r="C1111" s="157">
        <f>SUM(C1112:C1120)</f>
        <v>764</v>
      </c>
      <c r="D1111" s="157">
        <f>SUM(D1112:D1120)</f>
        <v>660</v>
      </c>
      <c r="E1111" s="348">
        <f t="shared" si="18"/>
        <v>0.863874345549738</v>
      </c>
      <c r="F1111" s="138"/>
    </row>
    <row r="1112" spans="2:6">
      <c r="B1112" s="138" t="s">
        <v>80</v>
      </c>
      <c r="C1112" s="157">
        <v>295</v>
      </c>
      <c r="D1112" s="157">
        <v>260</v>
      </c>
      <c r="E1112" s="348">
        <f t="shared" si="18"/>
        <v>0.88135593220339</v>
      </c>
      <c r="F1112" s="138"/>
    </row>
    <row r="1113" spans="2:6">
      <c r="B1113" s="138" t="s">
        <v>81</v>
      </c>
      <c r="C1113" s="157"/>
      <c r="D1113" s="157"/>
      <c r="E1113" s="348" t="e">
        <f t="shared" si="18"/>
        <v>#DIV/0!</v>
      </c>
      <c r="F1113" s="138"/>
    </row>
    <row r="1114" spans="2:6">
      <c r="B1114" s="138" t="s">
        <v>82</v>
      </c>
      <c r="C1114" s="157"/>
      <c r="D1114" s="157"/>
      <c r="E1114" s="348" t="e">
        <f t="shared" si="18"/>
        <v>#DIV/0!</v>
      </c>
      <c r="F1114" s="138"/>
    </row>
    <row r="1115" spans="2:6">
      <c r="B1115" s="138" t="s">
        <v>922</v>
      </c>
      <c r="C1115" s="157"/>
      <c r="D1115" s="157"/>
      <c r="E1115" s="348" t="e">
        <f t="shared" si="18"/>
        <v>#DIV/0!</v>
      </c>
      <c r="F1115" s="138"/>
    </row>
    <row r="1116" spans="2:6">
      <c r="B1116" s="138" t="s">
        <v>923</v>
      </c>
      <c r="C1116" s="157"/>
      <c r="D1116" s="157"/>
      <c r="E1116" s="348" t="e">
        <f t="shared" si="18"/>
        <v>#DIV/0!</v>
      </c>
      <c r="F1116" s="138"/>
    </row>
    <row r="1117" spans="2:6">
      <c r="B1117" s="138" t="s">
        <v>924</v>
      </c>
      <c r="C1117" s="157"/>
      <c r="D1117" s="157"/>
      <c r="E1117" s="348" t="e">
        <f t="shared" si="18"/>
        <v>#DIV/0!</v>
      </c>
      <c r="F1117" s="138"/>
    </row>
    <row r="1118" spans="2:6">
      <c r="B1118" s="138" t="s">
        <v>925</v>
      </c>
      <c r="C1118" s="157"/>
      <c r="D1118" s="157"/>
      <c r="E1118" s="348" t="e">
        <f t="shared" si="18"/>
        <v>#DIV/0!</v>
      </c>
      <c r="F1118" s="138"/>
    </row>
    <row r="1119" spans="2:6">
      <c r="B1119" s="138" t="s">
        <v>89</v>
      </c>
      <c r="C1119" s="157"/>
      <c r="D1119" s="157"/>
      <c r="E1119" s="348" t="e">
        <f t="shared" si="18"/>
        <v>#DIV/0!</v>
      </c>
      <c r="F1119" s="138"/>
    </row>
    <row r="1120" spans="2:6">
      <c r="B1120" s="138" t="s">
        <v>926</v>
      </c>
      <c r="C1120" s="157">
        <v>469</v>
      </c>
      <c r="D1120" s="157">
        <v>400</v>
      </c>
      <c r="E1120" s="348">
        <f t="shared" si="18"/>
        <v>0.852878464818763</v>
      </c>
      <c r="F1120" s="138"/>
    </row>
    <row r="1121" spans="1:6">
      <c r="A1121" s="147">
        <v>5</v>
      </c>
      <c r="B1121" s="138" t="s">
        <v>927</v>
      </c>
      <c r="C1121" s="157">
        <f>SUM(C1122:C1126)</f>
        <v>276</v>
      </c>
      <c r="D1121" s="157">
        <f>SUM(D1122:D1126)</f>
        <v>0</v>
      </c>
      <c r="E1121" s="348">
        <f t="shared" si="18"/>
        <v>0</v>
      </c>
      <c r="F1121" s="138"/>
    </row>
    <row r="1122" spans="2:6">
      <c r="B1122" s="138" t="s">
        <v>80</v>
      </c>
      <c r="C1122" s="157"/>
      <c r="D1122" s="157"/>
      <c r="E1122" s="348" t="e">
        <f t="shared" si="18"/>
        <v>#DIV/0!</v>
      </c>
      <c r="F1122" s="138"/>
    </row>
    <row r="1123" spans="2:6">
      <c r="B1123" s="138" t="s">
        <v>81</v>
      </c>
      <c r="C1123" s="157"/>
      <c r="D1123" s="157"/>
      <c r="E1123" s="348" t="e">
        <f t="shared" si="18"/>
        <v>#DIV/0!</v>
      </c>
      <c r="F1123" s="138"/>
    </row>
    <row r="1124" spans="2:6">
      <c r="B1124" s="138" t="s">
        <v>82</v>
      </c>
      <c r="C1124" s="157"/>
      <c r="D1124" s="157"/>
      <c r="E1124" s="348" t="e">
        <f t="shared" si="18"/>
        <v>#DIV/0!</v>
      </c>
      <c r="F1124" s="138"/>
    </row>
    <row r="1125" spans="2:6">
      <c r="B1125" s="138" t="s">
        <v>928</v>
      </c>
      <c r="C1125" s="157"/>
      <c r="D1125" s="157"/>
      <c r="E1125" s="348" t="e">
        <f t="shared" si="18"/>
        <v>#DIV/0!</v>
      </c>
      <c r="F1125" s="138"/>
    </row>
    <row r="1126" spans="2:6">
      <c r="B1126" s="138" t="s">
        <v>929</v>
      </c>
      <c r="C1126" s="157">
        <v>276</v>
      </c>
      <c r="D1126" s="157"/>
      <c r="E1126" s="348">
        <f t="shared" si="18"/>
        <v>0</v>
      </c>
      <c r="F1126" s="138"/>
    </row>
    <row r="1127" spans="1:6">
      <c r="A1127" s="147">
        <v>5</v>
      </c>
      <c r="B1127" s="138" t="s">
        <v>930</v>
      </c>
      <c r="C1127" s="157">
        <f>SUM(C1128:C1129)</f>
        <v>129</v>
      </c>
      <c r="D1127" s="157">
        <f>SUM(D1128:D1129)</f>
        <v>0</v>
      </c>
      <c r="E1127" s="348">
        <f t="shared" si="18"/>
        <v>0</v>
      </c>
      <c r="F1127" s="138"/>
    </row>
    <row r="1128" spans="2:6">
      <c r="B1128" s="138" t="s">
        <v>931</v>
      </c>
      <c r="C1128" s="157"/>
      <c r="D1128" s="157"/>
      <c r="E1128" s="348" t="e">
        <f t="shared" si="18"/>
        <v>#DIV/0!</v>
      </c>
      <c r="F1128" s="138"/>
    </row>
    <row r="1129" spans="2:6">
      <c r="B1129" s="138" t="s">
        <v>932</v>
      </c>
      <c r="C1129" s="157">
        <v>129</v>
      </c>
      <c r="D1129" s="157"/>
      <c r="E1129" s="348">
        <f t="shared" si="18"/>
        <v>0</v>
      </c>
      <c r="F1129" s="138"/>
    </row>
    <row r="1130" spans="1:6">
      <c r="A1130" s="147">
        <v>3</v>
      </c>
      <c r="B1130" s="138" t="s">
        <v>933</v>
      </c>
      <c r="C1130" s="157">
        <f>SUM(C1131,C1138,C1148,C1154,C1157)</f>
        <v>53</v>
      </c>
      <c r="D1130" s="157">
        <f>SUM(D1131,D1138,D1148,D1154,D1157)</f>
        <v>10</v>
      </c>
      <c r="E1130" s="348">
        <f t="shared" si="18"/>
        <v>0.188679245283019</v>
      </c>
      <c r="F1130" s="138"/>
    </row>
    <row r="1131" spans="1:6">
      <c r="A1131" s="147">
        <v>5</v>
      </c>
      <c r="B1131" s="138" t="s">
        <v>934</v>
      </c>
      <c r="C1131" s="157">
        <f>SUM(C1132:C1137)</f>
        <v>10</v>
      </c>
      <c r="D1131" s="157">
        <f>SUM(D1132:D1137)</f>
        <v>10</v>
      </c>
      <c r="E1131" s="348">
        <f t="shared" si="18"/>
        <v>1</v>
      </c>
      <c r="F1131" s="138"/>
    </row>
    <row r="1132" spans="2:6">
      <c r="B1132" s="138" t="s">
        <v>80</v>
      </c>
      <c r="C1132" s="157">
        <v>10</v>
      </c>
      <c r="D1132" s="157">
        <v>10</v>
      </c>
      <c r="E1132" s="348">
        <f t="shared" si="18"/>
        <v>1</v>
      </c>
      <c r="F1132" s="138"/>
    </row>
    <row r="1133" spans="2:6">
      <c r="B1133" s="138" t="s">
        <v>81</v>
      </c>
      <c r="C1133" s="157"/>
      <c r="D1133" s="157"/>
      <c r="E1133" s="348" t="e">
        <f t="shared" si="18"/>
        <v>#DIV/0!</v>
      </c>
      <c r="F1133" s="138"/>
    </row>
    <row r="1134" spans="2:6">
      <c r="B1134" s="138" t="s">
        <v>82</v>
      </c>
      <c r="C1134" s="157"/>
      <c r="D1134" s="157"/>
      <c r="E1134" s="348" t="e">
        <f t="shared" si="18"/>
        <v>#DIV/0!</v>
      </c>
      <c r="F1134" s="138"/>
    </row>
    <row r="1135" spans="2:6">
      <c r="B1135" s="138" t="s">
        <v>935</v>
      </c>
      <c r="C1135" s="157"/>
      <c r="D1135" s="157"/>
      <c r="E1135" s="348" t="e">
        <f t="shared" si="18"/>
        <v>#DIV/0!</v>
      </c>
      <c r="F1135" s="138"/>
    </row>
    <row r="1136" spans="2:6">
      <c r="B1136" s="138" t="s">
        <v>89</v>
      </c>
      <c r="C1136" s="157"/>
      <c r="D1136" s="157"/>
      <c r="E1136" s="348" t="e">
        <f t="shared" si="18"/>
        <v>#DIV/0!</v>
      </c>
      <c r="F1136" s="138"/>
    </row>
    <row r="1137" spans="2:6">
      <c r="B1137" s="138" t="s">
        <v>936</v>
      </c>
      <c r="C1137" s="157"/>
      <c r="D1137" s="157"/>
      <c r="E1137" s="348" t="e">
        <f t="shared" si="18"/>
        <v>#DIV/0!</v>
      </c>
      <c r="F1137" s="138"/>
    </row>
    <row r="1138" spans="1:6">
      <c r="A1138" s="147">
        <v>5</v>
      </c>
      <c r="B1138" s="138" t="s">
        <v>937</v>
      </c>
      <c r="C1138" s="157">
        <f>SUM(C1139:C1147)</f>
        <v>13</v>
      </c>
      <c r="D1138" s="157">
        <f>SUM(D1139:D1147)</f>
        <v>0</v>
      </c>
      <c r="E1138" s="348">
        <f t="shared" si="18"/>
        <v>0</v>
      </c>
      <c r="F1138" s="138"/>
    </row>
    <row r="1139" spans="2:6">
      <c r="B1139" s="138" t="s">
        <v>938</v>
      </c>
      <c r="C1139" s="157"/>
      <c r="D1139" s="157"/>
      <c r="E1139" s="348" t="e">
        <f t="shared" si="18"/>
        <v>#DIV/0!</v>
      </c>
      <c r="F1139" s="138"/>
    </row>
    <row r="1140" spans="2:6">
      <c r="B1140" s="138" t="s">
        <v>939</v>
      </c>
      <c r="C1140" s="157"/>
      <c r="D1140" s="157"/>
      <c r="E1140" s="348" t="e">
        <f t="shared" si="18"/>
        <v>#DIV/0!</v>
      </c>
      <c r="F1140" s="138"/>
    </row>
    <row r="1141" spans="2:6">
      <c r="B1141" s="138" t="s">
        <v>940</v>
      </c>
      <c r="C1141" s="157"/>
      <c r="D1141" s="157"/>
      <c r="E1141" s="348" t="e">
        <f t="shared" si="18"/>
        <v>#DIV/0!</v>
      </c>
      <c r="F1141" s="138"/>
    </row>
    <row r="1142" spans="2:6">
      <c r="B1142" s="138" t="s">
        <v>941</v>
      </c>
      <c r="C1142" s="157"/>
      <c r="D1142" s="157"/>
      <c r="E1142" s="348" t="e">
        <f t="shared" si="18"/>
        <v>#DIV/0!</v>
      </c>
      <c r="F1142" s="138"/>
    </row>
    <row r="1143" spans="2:6">
      <c r="B1143" s="138" t="s">
        <v>942</v>
      </c>
      <c r="C1143" s="157"/>
      <c r="D1143" s="157"/>
      <c r="E1143" s="348" t="e">
        <f t="shared" si="18"/>
        <v>#DIV/0!</v>
      </c>
      <c r="F1143" s="138"/>
    </row>
    <row r="1144" spans="2:6">
      <c r="B1144" s="138" t="s">
        <v>943</v>
      </c>
      <c r="C1144" s="157"/>
      <c r="D1144" s="157"/>
      <c r="E1144" s="348" t="e">
        <f t="shared" si="18"/>
        <v>#DIV/0!</v>
      </c>
      <c r="F1144" s="138"/>
    </row>
    <row r="1145" spans="2:6">
      <c r="B1145" s="138" t="s">
        <v>944</v>
      </c>
      <c r="C1145" s="157"/>
      <c r="D1145" s="157"/>
      <c r="E1145" s="348" t="e">
        <f t="shared" si="18"/>
        <v>#DIV/0!</v>
      </c>
      <c r="F1145" s="138"/>
    </row>
    <row r="1146" spans="2:6">
      <c r="B1146" s="138" t="s">
        <v>945</v>
      </c>
      <c r="C1146" s="157"/>
      <c r="D1146" s="157"/>
      <c r="E1146" s="348" t="e">
        <f t="shared" si="18"/>
        <v>#DIV/0!</v>
      </c>
      <c r="F1146" s="138"/>
    </row>
    <row r="1147" spans="2:6">
      <c r="B1147" s="138" t="s">
        <v>946</v>
      </c>
      <c r="C1147" s="157">
        <v>13</v>
      </c>
      <c r="D1147" s="157"/>
      <c r="E1147" s="348">
        <f t="shared" si="18"/>
        <v>0</v>
      </c>
      <c r="F1147" s="138"/>
    </row>
    <row r="1148" spans="1:6">
      <c r="A1148" s="147">
        <v>5</v>
      </c>
      <c r="B1148" s="138" t="s">
        <v>947</v>
      </c>
      <c r="C1148" s="157">
        <f>SUM(C1149:C1153)</f>
        <v>30</v>
      </c>
      <c r="D1148" s="157">
        <f>SUM(D1149:D1153)</f>
        <v>0</v>
      </c>
      <c r="E1148" s="348">
        <f t="shared" si="18"/>
        <v>0</v>
      </c>
      <c r="F1148" s="138"/>
    </row>
    <row r="1149" spans="2:6">
      <c r="B1149" s="138" t="s">
        <v>948</v>
      </c>
      <c r="C1149" s="157"/>
      <c r="D1149" s="157"/>
      <c r="E1149" s="348" t="e">
        <f t="shared" si="18"/>
        <v>#DIV/0!</v>
      </c>
      <c r="F1149" s="138"/>
    </row>
    <row r="1150" spans="2:6">
      <c r="B1150" s="138" t="s">
        <v>949</v>
      </c>
      <c r="C1150" s="157"/>
      <c r="D1150" s="157"/>
      <c r="E1150" s="348" t="e">
        <f t="shared" si="18"/>
        <v>#DIV/0!</v>
      </c>
      <c r="F1150" s="138"/>
    </row>
    <row r="1151" spans="2:6">
      <c r="B1151" s="138" t="s">
        <v>950</v>
      </c>
      <c r="C1151" s="157"/>
      <c r="D1151" s="157"/>
      <c r="E1151" s="348" t="e">
        <f t="shared" si="18"/>
        <v>#DIV/0!</v>
      </c>
      <c r="F1151" s="138"/>
    </row>
    <row r="1152" spans="2:6">
      <c r="B1152" s="138" t="s">
        <v>951</v>
      </c>
      <c r="C1152" s="157"/>
      <c r="D1152" s="157"/>
      <c r="E1152" s="348" t="e">
        <f t="shared" si="18"/>
        <v>#DIV/0!</v>
      </c>
      <c r="F1152" s="138"/>
    </row>
    <row r="1153" spans="2:6">
      <c r="B1153" s="138" t="s">
        <v>952</v>
      </c>
      <c r="C1153" s="157">
        <v>30</v>
      </c>
      <c r="D1153" s="157"/>
      <c r="E1153" s="348">
        <f t="shared" si="18"/>
        <v>0</v>
      </c>
      <c r="F1153" s="138"/>
    </row>
    <row r="1154" spans="1:6">
      <c r="A1154" s="147">
        <v>5</v>
      </c>
      <c r="B1154" s="138" t="s">
        <v>953</v>
      </c>
      <c r="C1154" s="157">
        <f>SUM(C1155:C1156)</f>
        <v>0</v>
      </c>
      <c r="D1154" s="157">
        <f>SUM(D1155:D1156)</f>
        <v>0</v>
      </c>
      <c r="E1154" s="348" t="e">
        <f t="shared" si="18"/>
        <v>#DIV/0!</v>
      </c>
      <c r="F1154" s="138"/>
    </row>
    <row r="1155" spans="2:6">
      <c r="B1155" s="138" t="s">
        <v>954</v>
      </c>
      <c r="C1155" s="157"/>
      <c r="D1155" s="157"/>
      <c r="E1155" s="348" t="e">
        <f t="shared" si="18"/>
        <v>#DIV/0!</v>
      </c>
      <c r="F1155" s="138"/>
    </row>
    <row r="1156" spans="2:6">
      <c r="B1156" s="138" t="s">
        <v>955</v>
      </c>
      <c r="C1156" s="157"/>
      <c r="D1156" s="157"/>
      <c r="E1156" s="348" t="e">
        <f t="shared" si="18"/>
        <v>#DIV/0!</v>
      </c>
      <c r="F1156" s="138"/>
    </row>
    <row r="1157" spans="1:6">
      <c r="A1157" s="147">
        <v>5</v>
      </c>
      <c r="B1157" s="138" t="s">
        <v>956</v>
      </c>
      <c r="C1157" s="157">
        <f>SUM(C1158)</f>
        <v>0</v>
      </c>
      <c r="D1157" s="157">
        <f>SUM(D1158)</f>
        <v>0</v>
      </c>
      <c r="E1157" s="348" t="e">
        <f t="shared" si="18"/>
        <v>#DIV/0!</v>
      </c>
      <c r="F1157" s="138"/>
    </row>
    <row r="1158" spans="2:6">
      <c r="B1158" s="138" t="s">
        <v>957</v>
      </c>
      <c r="C1158" s="157"/>
      <c r="D1158" s="157"/>
      <c r="E1158" s="348" t="e">
        <f t="shared" ref="E1158:E1221" si="19">D1158/C1158</f>
        <v>#DIV/0!</v>
      </c>
      <c r="F1158" s="138"/>
    </row>
    <row r="1159" spans="1:6">
      <c r="A1159" s="147">
        <v>3</v>
      </c>
      <c r="B1159" s="138" t="s">
        <v>958</v>
      </c>
      <c r="C1159" s="157">
        <f>SUM(C1160:C1168)</f>
        <v>0</v>
      </c>
      <c r="D1159" s="157">
        <f>SUM(D1160:D1168)</f>
        <v>0</v>
      </c>
      <c r="E1159" s="348" t="e">
        <f t="shared" si="19"/>
        <v>#DIV/0!</v>
      </c>
      <c r="F1159" s="138"/>
    </row>
    <row r="1160" spans="1:6">
      <c r="A1160" s="147">
        <v>5</v>
      </c>
      <c r="B1160" s="138" t="s">
        <v>959</v>
      </c>
      <c r="C1160" s="157">
        <v>0</v>
      </c>
      <c r="D1160" s="157">
        <v>0</v>
      </c>
      <c r="E1160" s="348" t="e">
        <f t="shared" si="19"/>
        <v>#DIV/0!</v>
      </c>
      <c r="F1160" s="138"/>
    </row>
    <row r="1161" spans="1:6">
      <c r="A1161" s="147">
        <v>5</v>
      </c>
      <c r="B1161" s="138" t="s">
        <v>960</v>
      </c>
      <c r="C1161" s="157"/>
      <c r="D1161" s="157"/>
      <c r="E1161" s="348" t="e">
        <f t="shared" si="19"/>
        <v>#DIV/0!</v>
      </c>
      <c r="F1161" s="138"/>
    </row>
    <row r="1162" spans="1:6">
      <c r="A1162" s="147">
        <v>5</v>
      </c>
      <c r="B1162" s="138" t="s">
        <v>961</v>
      </c>
      <c r="C1162" s="157">
        <v>0</v>
      </c>
      <c r="D1162" s="157">
        <v>0</v>
      </c>
      <c r="E1162" s="348" t="e">
        <f t="shared" si="19"/>
        <v>#DIV/0!</v>
      </c>
      <c r="F1162" s="138"/>
    </row>
    <row r="1163" spans="1:6">
      <c r="A1163" s="147">
        <v>5</v>
      </c>
      <c r="B1163" s="138" t="s">
        <v>962</v>
      </c>
      <c r="C1163" s="157">
        <v>0</v>
      </c>
      <c r="D1163" s="157">
        <v>0</v>
      </c>
      <c r="E1163" s="348" t="e">
        <f t="shared" si="19"/>
        <v>#DIV/0!</v>
      </c>
      <c r="F1163" s="138"/>
    </row>
    <row r="1164" spans="1:6">
      <c r="A1164" s="147">
        <v>5</v>
      </c>
      <c r="B1164" s="138" t="s">
        <v>963</v>
      </c>
      <c r="C1164" s="157">
        <v>0</v>
      </c>
      <c r="D1164" s="157">
        <v>0</v>
      </c>
      <c r="E1164" s="348" t="e">
        <f t="shared" si="19"/>
        <v>#DIV/0!</v>
      </c>
      <c r="F1164" s="138"/>
    </row>
    <row r="1165" spans="1:6">
      <c r="A1165" s="147">
        <v>5</v>
      </c>
      <c r="B1165" s="138" t="s">
        <v>716</v>
      </c>
      <c r="C1165" s="157"/>
      <c r="D1165" s="157"/>
      <c r="E1165" s="348" t="e">
        <f t="shared" si="19"/>
        <v>#DIV/0!</v>
      </c>
      <c r="F1165" s="138"/>
    </row>
    <row r="1166" spans="1:6">
      <c r="A1166" s="147">
        <v>5</v>
      </c>
      <c r="B1166" s="138" t="s">
        <v>964</v>
      </c>
      <c r="C1166" s="157">
        <v>0</v>
      </c>
      <c r="D1166" s="157">
        <v>0</v>
      </c>
      <c r="E1166" s="348" t="e">
        <f t="shared" si="19"/>
        <v>#DIV/0!</v>
      </c>
      <c r="F1166" s="138"/>
    </row>
    <row r="1167" spans="1:6">
      <c r="A1167" s="147">
        <v>5</v>
      </c>
      <c r="B1167" s="138" t="s">
        <v>965</v>
      </c>
      <c r="C1167" s="157">
        <v>0</v>
      </c>
      <c r="D1167" s="157">
        <v>0</v>
      </c>
      <c r="E1167" s="348" t="e">
        <f t="shared" si="19"/>
        <v>#DIV/0!</v>
      </c>
      <c r="F1167" s="138"/>
    </row>
    <row r="1168" spans="1:6">
      <c r="A1168" s="147">
        <v>5</v>
      </c>
      <c r="B1168" s="138" t="s">
        <v>966</v>
      </c>
      <c r="C1168" s="157"/>
      <c r="D1168" s="157"/>
      <c r="E1168" s="348" t="e">
        <f t="shared" si="19"/>
        <v>#DIV/0!</v>
      </c>
      <c r="F1168" s="138"/>
    </row>
    <row r="1169" spans="1:6">
      <c r="A1169" s="147">
        <v>3</v>
      </c>
      <c r="B1169" s="138" t="s">
        <v>967</v>
      </c>
      <c r="C1169" s="157">
        <f>SUM(C1170,C1189,C1208,C1217,C1232)</f>
        <v>3279</v>
      </c>
      <c r="D1169" s="157">
        <f>SUM(D1170,D1189,D1208,D1217,D1232)</f>
        <v>2925</v>
      </c>
      <c r="E1169" s="348">
        <f t="shared" si="19"/>
        <v>0.892040256175663</v>
      </c>
      <c r="F1169" s="138"/>
    </row>
    <row r="1170" spans="1:6">
      <c r="A1170" s="147">
        <v>5</v>
      </c>
      <c r="B1170" s="138" t="s">
        <v>968</v>
      </c>
      <c r="C1170" s="157">
        <f>SUM(C1171:C1188)</f>
        <v>3279</v>
      </c>
      <c r="D1170" s="157">
        <f>SUM(D1171:D1188)</f>
        <v>2925</v>
      </c>
      <c r="E1170" s="348">
        <f t="shared" si="19"/>
        <v>0.892040256175663</v>
      </c>
      <c r="F1170" s="138"/>
    </row>
    <row r="1171" spans="2:6">
      <c r="B1171" s="138" t="s">
        <v>80</v>
      </c>
      <c r="C1171" s="157">
        <v>856</v>
      </c>
      <c r="D1171" s="157">
        <v>700</v>
      </c>
      <c r="E1171" s="348">
        <f t="shared" si="19"/>
        <v>0.817757009345794</v>
      </c>
      <c r="F1171" s="138"/>
    </row>
    <row r="1172" spans="2:6">
      <c r="B1172" s="138" t="s">
        <v>81</v>
      </c>
      <c r="C1172" s="157">
        <v>5</v>
      </c>
      <c r="D1172" s="157"/>
      <c r="E1172" s="348">
        <f t="shared" si="19"/>
        <v>0</v>
      </c>
      <c r="F1172" s="138"/>
    </row>
    <row r="1173" spans="2:6">
      <c r="B1173" s="138" t="s">
        <v>82</v>
      </c>
      <c r="C1173" s="157">
        <v>17</v>
      </c>
      <c r="D1173" s="157"/>
      <c r="E1173" s="348">
        <f t="shared" si="19"/>
        <v>0</v>
      </c>
      <c r="F1173" s="138"/>
    </row>
    <row r="1174" spans="2:6">
      <c r="B1174" s="138" t="s">
        <v>969</v>
      </c>
      <c r="C1174" s="157">
        <v>28</v>
      </c>
      <c r="D1174" s="157">
        <v>25</v>
      </c>
      <c r="E1174" s="348">
        <f t="shared" si="19"/>
        <v>0.892857142857143</v>
      </c>
      <c r="F1174" s="138"/>
    </row>
    <row r="1175" spans="2:6">
      <c r="B1175" s="138" t="s">
        <v>970</v>
      </c>
      <c r="C1175" s="157">
        <v>147</v>
      </c>
      <c r="D1175" s="157">
        <v>140</v>
      </c>
      <c r="E1175" s="348">
        <f t="shared" si="19"/>
        <v>0.952380952380952</v>
      </c>
      <c r="F1175" s="138"/>
    </row>
    <row r="1176" spans="2:6">
      <c r="B1176" s="138" t="s">
        <v>971</v>
      </c>
      <c r="C1176" s="157">
        <v>18</v>
      </c>
      <c r="D1176" s="157">
        <v>15</v>
      </c>
      <c r="E1176" s="348">
        <f t="shared" si="19"/>
        <v>0.833333333333333</v>
      </c>
      <c r="F1176" s="138"/>
    </row>
    <row r="1177" spans="2:6">
      <c r="B1177" s="138" t="s">
        <v>972</v>
      </c>
      <c r="C1177" s="157"/>
      <c r="D1177" s="157"/>
      <c r="E1177" s="348" t="e">
        <f t="shared" si="19"/>
        <v>#DIV/0!</v>
      </c>
      <c r="F1177" s="138"/>
    </row>
    <row r="1178" spans="2:6">
      <c r="B1178" s="138" t="s">
        <v>973</v>
      </c>
      <c r="C1178" s="157">
        <v>10</v>
      </c>
      <c r="D1178" s="157"/>
      <c r="E1178" s="348">
        <f t="shared" si="19"/>
        <v>0</v>
      </c>
      <c r="F1178" s="138"/>
    </row>
    <row r="1179" spans="2:6">
      <c r="B1179" s="138" t="s">
        <v>974</v>
      </c>
      <c r="C1179" s="157"/>
      <c r="D1179" s="157"/>
      <c r="E1179" s="348" t="e">
        <f t="shared" si="19"/>
        <v>#DIV/0!</v>
      </c>
      <c r="F1179" s="138"/>
    </row>
    <row r="1180" spans="2:6">
      <c r="B1180" s="138" t="s">
        <v>975</v>
      </c>
      <c r="C1180" s="157">
        <v>236</v>
      </c>
      <c r="D1180" s="157">
        <v>230</v>
      </c>
      <c r="E1180" s="348">
        <f t="shared" si="19"/>
        <v>0.974576271186441</v>
      </c>
      <c r="F1180" s="138"/>
    </row>
    <row r="1181" spans="2:6">
      <c r="B1181" s="138" t="s">
        <v>976</v>
      </c>
      <c r="C1181" s="157">
        <v>17</v>
      </c>
      <c r="D1181" s="157">
        <v>15</v>
      </c>
      <c r="E1181" s="348">
        <f t="shared" si="19"/>
        <v>0.882352941176471</v>
      </c>
      <c r="F1181" s="138"/>
    </row>
    <row r="1182" spans="2:6">
      <c r="B1182" s="138" t="s">
        <v>977</v>
      </c>
      <c r="C1182" s="157"/>
      <c r="D1182" s="157"/>
      <c r="E1182" s="348" t="e">
        <f t="shared" si="19"/>
        <v>#DIV/0!</v>
      </c>
      <c r="F1182" s="138"/>
    </row>
    <row r="1183" spans="2:6">
      <c r="B1183" s="138" t="s">
        <v>978</v>
      </c>
      <c r="C1183" s="157"/>
      <c r="D1183" s="157"/>
      <c r="E1183" s="348" t="e">
        <f t="shared" si="19"/>
        <v>#DIV/0!</v>
      </c>
      <c r="F1183" s="138"/>
    </row>
    <row r="1184" spans="2:6">
      <c r="B1184" s="138" t="s">
        <v>979</v>
      </c>
      <c r="C1184" s="157"/>
      <c r="D1184" s="157"/>
      <c r="E1184" s="348" t="e">
        <f t="shared" si="19"/>
        <v>#DIV/0!</v>
      </c>
      <c r="F1184" s="138"/>
    </row>
    <row r="1185" spans="2:6">
      <c r="B1185" s="138" t="s">
        <v>980</v>
      </c>
      <c r="C1185" s="157"/>
      <c r="D1185" s="157"/>
      <c r="E1185" s="348" t="e">
        <f t="shared" si="19"/>
        <v>#DIV/0!</v>
      </c>
      <c r="F1185" s="138"/>
    </row>
    <row r="1186" spans="2:6">
      <c r="B1186" s="138" t="s">
        <v>981</v>
      </c>
      <c r="C1186" s="157"/>
      <c r="D1186" s="157"/>
      <c r="E1186" s="348" t="e">
        <f t="shared" si="19"/>
        <v>#DIV/0!</v>
      </c>
      <c r="F1186" s="138"/>
    </row>
    <row r="1187" spans="2:6">
      <c r="B1187" s="138" t="s">
        <v>89</v>
      </c>
      <c r="C1187" s="157"/>
      <c r="D1187" s="157"/>
      <c r="E1187" s="348" t="e">
        <f t="shared" si="19"/>
        <v>#DIV/0!</v>
      </c>
      <c r="F1187" s="138"/>
    </row>
    <row r="1188" spans="2:6">
      <c r="B1188" s="138" t="s">
        <v>982</v>
      </c>
      <c r="C1188" s="157">
        <v>1945</v>
      </c>
      <c r="D1188" s="157">
        <v>1800</v>
      </c>
      <c r="E1188" s="348">
        <f t="shared" si="19"/>
        <v>0.925449871465296</v>
      </c>
      <c r="F1188" s="138"/>
    </row>
    <row r="1189" spans="1:6">
      <c r="A1189" s="147">
        <v>5</v>
      </c>
      <c r="B1189" s="138" t="s">
        <v>983</v>
      </c>
      <c r="C1189" s="157">
        <v>0</v>
      </c>
      <c r="D1189" s="157">
        <v>0</v>
      </c>
      <c r="E1189" s="348" t="e">
        <f t="shared" si="19"/>
        <v>#DIV/0!</v>
      </c>
      <c r="F1189" s="138"/>
    </row>
    <row r="1190" spans="2:6">
      <c r="B1190" s="138" t="s">
        <v>80</v>
      </c>
      <c r="C1190" s="157"/>
      <c r="D1190" s="157"/>
      <c r="E1190" s="348" t="e">
        <f t="shared" si="19"/>
        <v>#DIV/0!</v>
      </c>
      <c r="F1190" s="138"/>
    </row>
    <row r="1191" spans="2:6">
      <c r="B1191" s="138" t="s">
        <v>81</v>
      </c>
      <c r="C1191" s="157"/>
      <c r="D1191" s="157"/>
      <c r="E1191" s="348" t="e">
        <f t="shared" si="19"/>
        <v>#DIV/0!</v>
      </c>
      <c r="F1191" s="138"/>
    </row>
    <row r="1192" spans="2:6">
      <c r="B1192" s="138" t="s">
        <v>82</v>
      </c>
      <c r="C1192" s="157"/>
      <c r="D1192" s="157"/>
      <c r="E1192" s="348" t="e">
        <f t="shared" si="19"/>
        <v>#DIV/0!</v>
      </c>
      <c r="F1192" s="138"/>
    </row>
    <row r="1193" spans="2:6">
      <c r="B1193" s="138" t="s">
        <v>984</v>
      </c>
      <c r="C1193" s="157"/>
      <c r="D1193" s="157"/>
      <c r="E1193" s="348" t="e">
        <f t="shared" si="19"/>
        <v>#DIV/0!</v>
      </c>
      <c r="F1193" s="138"/>
    </row>
    <row r="1194" spans="2:6">
      <c r="B1194" s="138" t="s">
        <v>985</v>
      </c>
      <c r="C1194" s="157"/>
      <c r="D1194" s="157"/>
      <c r="E1194" s="348" t="e">
        <f t="shared" si="19"/>
        <v>#DIV/0!</v>
      </c>
      <c r="F1194" s="138"/>
    </row>
    <row r="1195" spans="2:6">
      <c r="B1195" s="138" t="s">
        <v>986</v>
      </c>
      <c r="C1195" s="157"/>
      <c r="D1195" s="157"/>
      <c r="E1195" s="348" t="e">
        <f t="shared" si="19"/>
        <v>#DIV/0!</v>
      </c>
      <c r="F1195" s="138"/>
    </row>
    <row r="1196" spans="2:6">
      <c r="B1196" s="138" t="s">
        <v>987</v>
      </c>
      <c r="C1196" s="157"/>
      <c r="D1196" s="157"/>
      <c r="E1196" s="348" t="e">
        <f t="shared" si="19"/>
        <v>#DIV/0!</v>
      </c>
      <c r="F1196" s="138"/>
    </row>
    <row r="1197" spans="2:6">
      <c r="B1197" s="138" t="s">
        <v>988</v>
      </c>
      <c r="C1197" s="157"/>
      <c r="D1197" s="157"/>
      <c r="E1197" s="348" t="e">
        <f t="shared" si="19"/>
        <v>#DIV/0!</v>
      </c>
      <c r="F1197" s="138"/>
    </row>
    <row r="1198" spans="2:6">
      <c r="B1198" s="138" t="s">
        <v>989</v>
      </c>
      <c r="C1198" s="157"/>
      <c r="D1198" s="157"/>
      <c r="E1198" s="348" t="e">
        <f t="shared" si="19"/>
        <v>#DIV/0!</v>
      </c>
      <c r="F1198" s="138"/>
    </row>
    <row r="1199" spans="2:6">
      <c r="B1199" s="138" t="s">
        <v>990</v>
      </c>
      <c r="C1199" s="157"/>
      <c r="D1199" s="157"/>
      <c r="E1199" s="348" t="e">
        <f t="shared" si="19"/>
        <v>#DIV/0!</v>
      </c>
      <c r="F1199" s="138"/>
    </row>
    <row r="1200" spans="2:6">
      <c r="B1200" s="138" t="s">
        <v>991</v>
      </c>
      <c r="C1200" s="157"/>
      <c r="D1200" s="157"/>
      <c r="E1200" s="348" t="e">
        <f t="shared" si="19"/>
        <v>#DIV/0!</v>
      </c>
      <c r="F1200" s="138"/>
    </row>
    <row r="1201" spans="2:6">
      <c r="B1201" s="138" t="s">
        <v>992</v>
      </c>
      <c r="C1201" s="157"/>
      <c r="D1201" s="157"/>
      <c r="E1201" s="348" t="e">
        <f t="shared" si="19"/>
        <v>#DIV/0!</v>
      </c>
      <c r="F1201" s="138"/>
    </row>
    <row r="1202" spans="2:6">
      <c r="B1202" s="138" t="s">
        <v>993</v>
      </c>
      <c r="C1202" s="157"/>
      <c r="D1202" s="157"/>
      <c r="E1202" s="348" t="e">
        <f t="shared" si="19"/>
        <v>#DIV/0!</v>
      </c>
      <c r="F1202" s="138"/>
    </row>
    <row r="1203" spans="2:6">
      <c r="B1203" s="138" t="s">
        <v>994</v>
      </c>
      <c r="C1203" s="157"/>
      <c r="D1203" s="157"/>
      <c r="E1203" s="348" t="e">
        <f t="shared" si="19"/>
        <v>#DIV/0!</v>
      </c>
      <c r="F1203" s="138"/>
    </row>
    <row r="1204" spans="2:6">
      <c r="B1204" s="138" t="s">
        <v>995</v>
      </c>
      <c r="C1204" s="157"/>
      <c r="D1204" s="157"/>
      <c r="E1204" s="348" t="e">
        <f t="shared" si="19"/>
        <v>#DIV/0!</v>
      </c>
      <c r="F1204" s="138"/>
    </row>
    <row r="1205" spans="2:6">
      <c r="B1205" s="138" t="s">
        <v>996</v>
      </c>
      <c r="C1205" s="157"/>
      <c r="D1205" s="157"/>
      <c r="E1205" s="348" t="e">
        <f t="shared" si="19"/>
        <v>#DIV/0!</v>
      </c>
      <c r="F1205" s="138"/>
    </row>
    <row r="1206" spans="2:6">
      <c r="B1206" s="138" t="s">
        <v>89</v>
      </c>
      <c r="C1206" s="157"/>
      <c r="D1206" s="157"/>
      <c r="E1206" s="348" t="e">
        <f t="shared" si="19"/>
        <v>#DIV/0!</v>
      </c>
      <c r="F1206" s="138"/>
    </row>
    <row r="1207" spans="2:6">
      <c r="B1207" s="138" t="s">
        <v>997</v>
      </c>
      <c r="C1207" s="157"/>
      <c r="D1207" s="157"/>
      <c r="E1207" s="348" t="e">
        <f t="shared" si="19"/>
        <v>#DIV/0!</v>
      </c>
      <c r="F1207" s="138"/>
    </row>
    <row r="1208" spans="1:6">
      <c r="A1208" s="147">
        <v>5</v>
      </c>
      <c r="B1208" s="138" t="s">
        <v>998</v>
      </c>
      <c r="C1208" s="157">
        <f>SUM(C1209:C1216)</f>
        <v>0</v>
      </c>
      <c r="D1208" s="157">
        <f t="shared" ref="D1208" si="20">ROUND(C1208*0.8,0)</f>
        <v>0</v>
      </c>
      <c r="E1208" s="348" t="e">
        <f t="shared" si="19"/>
        <v>#DIV/0!</v>
      </c>
      <c r="F1208" s="138"/>
    </row>
    <row r="1209" spans="2:6">
      <c r="B1209" s="138" t="s">
        <v>80</v>
      </c>
      <c r="C1209" s="157"/>
      <c r="D1209" s="157"/>
      <c r="E1209" s="348" t="e">
        <f t="shared" si="19"/>
        <v>#DIV/0!</v>
      </c>
      <c r="F1209" s="138"/>
    </row>
    <row r="1210" spans="2:6">
      <c r="B1210" s="138" t="s">
        <v>81</v>
      </c>
      <c r="C1210" s="157"/>
      <c r="D1210" s="157"/>
      <c r="E1210" s="348" t="e">
        <f t="shared" si="19"/>
        <v>#DIV/0!</v>
      </c>
      <c r="F1210" s="138"/>
    </row>
    <row r="1211" spans="2:6">
      <c r="B1211" s="138" t="s">
        <v>82</v>
      </c>
      <c r="C1211" s="157"/>
      <c r="D1211" s="157"/>
      <c r="E1211" s="348" t="e">
        <f t="shared" si="19"/>
        <v>#DIV/0!</v>
      </c>
      <c r="F1211" s="138"/>
    </row>
    <row r="1212" spans="2:6">
      <c r="B1212" s="138" t="s">
        <v>999</v>
      </c>
      <c r="C1212" s="157"/>
      <c r="D1212" s="157"/>
      <c r="E1212" s="348" t="e">
        <f t="shared" si="19"/>
        <v>#DIV/0!</v>
      </c>
      <c r="F1212" s="138"/>
    </row>
    <row r="1213" spans="2:6">
      <c r="B1213" s="138" t="s">
        <v>1000</v>
      </c>
      <c r="C1213" s="157"/>
      <c r="D1213" s="157"/>
      <c r="E1213" s="348" t="e">
        <f t="shared" si="19"/>
        <v>#DIV/0!</v>
      </c>
      <c r="F1213" s="138"/>
    </row>
    <row r="1214" spans="2:6">
      <c r="B1214" s="138" t="s">
        <v>1001</v>
      </c>
      <c r="C1214" s="157"/>
      <c r="D1214" s="157"/>
      <c r="E1214" s="348" t="e">
        <f t="shared" si="19"/>
        <v>#DIV/0!</v>
      </c>
      <c r="F1214" s="138"/>
    </row>
    <row r="1215" spans="2:6">
      <c r="B1215" s="138" t="s">
        <v>89</v>
      </c>
      <c r="C1215" s="157"/>
      <c r="D1215" s="157"/>
      <c r="E1215" s="348" t="e">
        <f t="shared" si="19"/>
        <v>#DIV/0!</v>
      </c>
      <c r="F1215" s="138"/>
    </row>
    <row r="1216" spans="2:6">
      <c r="B1216" s="138" t="s">
        <v>1002</v>
      </c>
      <c r="C1216" s="157"/>
      <c r="D1216" s="157"/>
      <c r="E1216" s="348" t="e">
        <f t="shared" si="19"/>
        <v>#DIV/0!</v>
      </c>
      <c r="F1216" s="138"/>
    </row>
    <row r="1217" spans="1:6">
      <c r="A1217" s="147">
        <v>5</v>
      </c>
      <c r="B1217" s="138" t="s">
        <v>1003</v>
      </c>
      <c r="C1217" s="157">
        <f>SUM(C1218:C1231)</f>
        <v>0</v>
      </c>
      <c r="D1217" s="157">
        <f>SUM(D1218:D1231)</f>
        <v>0</v>
      </c>
      <c r="E1217" s="348" t="e">
        <f t="shared" si="19"/>
        <v>#DIV/0!</v>
      </c>
      <c r="F1217" s="138"/>
    </row>
    <row r="1218" spans="2:6">
      <c r="B1218" s="138" t="s">
        <v>80</v>
      </c>
      <c r="C1218" s="157"/>
      <c r="D1218" s="157"/>
      <c r="E1218" s="348" t="e">
        <f t="shared" si="19"/>
        <v>#DIV/0!</v>
      </c>
      <c r="F1218" s="138"/>
    </row>
    <row r="1219" spans="2:6">
      <c r="B1219" s="138" t="s">
        <v>81</v>
      </c>
      <c r="C1219" s="157"/>
      <c r="D1219" s="157"/>
      <c r="E1219" s="348" t="e">
        <f t="shared" si="19"/>
        <v>#DIV/0!</v>
      </c>
      <c r="F1219" s="138"/>
    </row>
    <row r="1220" spans="2:6">
      <c r="B1220" s="138" t="s">
        <v>82</v>
      </c>
      <c r="C1220" s="157"/>
      <c r="D1220" s="157"/>
      <c r="E1220" s="348" t="e">
        <f t="shared" si="19"/>
        <v>#DIV/0!</v>
      </c>
      <c r="F1220" s="138"/>
    </row>
    <row r="1221" spans="2:6">
      <c r="B1221" s="138" t="s">
        <v>1004</v>
      </c>
      <c r="C1221" s="157"/>
      <c r="D1221" s="157"/>
      <c r="E1221" s="348" t="e">
        <f t="shared" si="19"/>
        <v>#DIV/0!</v>
      </c>
      <c r="F1221" s="138"/>
    </row>
    <row r="1222" spans="2:6">
      <c r="B1222" s="138" t="s">
        <v>1005</v>
      </c>
      <c r="C1222" s="157"/>
      <c r="D1222" s="157"/>
      <c r="E1222" s="348" t="e">
        <f t="shared" ref="E1222:E1285" si="21">D1222/C1222</f>
        <v>#DIV/0!</v>
      </c>
      <c r="F1222" s="138"/>
    </row>
    <row r="1223" spans="2:6">
      <c r="B1223" s="138" t="s">
        <v>1006</v>
      </c>
      <c r="C1223" s="157"/>
      <c r="D1223" s="157"/>
      <c r="E1223" s="348" t="e">
        <f t="shared" si="21"/>
        <v>#DIV/0!</v>
      </c>
      <c r="F1223" s="138"/>
    </row>
    <row r="1224" spans="2:6">
      <c r="B1224" s="138" t="s">
        <v>1007</v>
      </c>
      <c r="C1224" s="157"/>
      <c r="D1224" s="157"/>
      <c r="E1224" s="348" t="e">
        <f t="shared" si="21"/>
        <v>#DIV/0!</v>
      </c>
      <c r="F1224" s="138"/>
    </row>
    <row r="1225" spans="2:6">
      <c r="B1225" s="138" t="s">
        <v>1008</v>
      </c>
      <c r="C1225" s="157"/>
      <c r="D1225" s="157"/>
      <c r="E1225" s="348" t="e">
        <f t="shared" si="21"/>
        <v>#DIV/0!</v>
      </c>
      <c r="F1225" s="138"/>
    </row>
    <row r="1226" spans="2:6">
      <c r="B1226" s="138" t="s">
        <v>1009</v>
      </c>
      <c r="C1226" s="157"/>
      <c r="D1226" s="157"/>
      <c r="E1226" s="348" t="e">
        <f t="shared" si="21"/>
        <v>#DIV/0!</v>
      </c>
      <c r="F1226" s="138"/>
    </row>
    <row r="1227" spans="2:6">
      <c r="B1227" s="138" t="s">
        <v>1010</v>
      </c>
      <c r="C1227" s="157"/>
      <c r="D1227" s="157"/>
      <c r="E1227" s="348" t="e">
        <f t="shared" si="21"/>
        <v>#DIV/0!</v>
      </c>
      <c r="F1227" s="138"/>
    </row>
    <row r="1228" spans="2:6">
      <c r="B1228" s="138" t="s">
        <v>1011</v>
      </c>
      <c r="C1228" s="157"/>
      <c r="D1228" s="157"/>
      <c r="E1228" s="348" t="e">
        <f t="shared" si="21"/>
        <v>#DIV/0!</v>
      </c>
      <c r="F1228" s="138"/>
    </row>
    <row r="1229" spans="2:6">
      <c r="B1229" s="138" t="s">
        <v>1012</v>
      </c>
      <c r="C1229" s="157"/>
      <c r="D1229" s="157"/>
      <c r="E1229" s="348" t="e">
        <f t="shared" si="21"/>
        <v>#DIV/0!</v>
      </c>
      <c r="F1229" s="138"/>
    </row>
    <row r="1230" spans="2:6">
      <c r="B1230" s="138" t="s">
        <v>1013</v>
      </c>
      <c r="C1230" s="157"/>
      <c r="D1230" s="157"/>
      <c r="E1230" s="348" t="e">
        <f t="shared" si="21"/>
        <v>#DIV/0!</v>
      </c>
      <c r="F1230" s="138"/>
    </row>
    <row r="1231" spans="2:6">
      <c r="B1231" s="138" t="s">
        <v>1014</v>
      </c>
      <c r="C1231" s="157"/>
      <c r="D1231" s="157"/>
      <c r="E1231" s="348" t="e">
        <f t="shared" si="21"/>
        <v>#DIV/0!</v>
      </c>
      <c r="F1231" s="138"/>
    </row>
    <row r="1232" spans="1:6">
      <c r="A1232" s="147">
        <v>5</v>
      </c>
      <c r="B1232" s="138" t="s">
        <v>1015</v>
      </c>
      <c r="C1232" s="157">
        <f>C1233</f>
        <v>0</v>
      </c>
      <c r="D1232" s="157">
        <f>D1233</f>
        <v>0</v>
      </c>
      <c r="E1232" s="348" t="e">
        <f t="shared" si="21"/>
        <v>#DIV/0!</v>
      </c>
      <c r="F1232" s="138"/>
    </row>
    <row r="1233" spans="2:6">
      <c r="B1233" s="138" t="s">
        <v>1016</v>
      </c>
      <c r="C1233" s="157"/>
      <c r="D1233" s="157"/>
      <c r="E1233" s="348" t="e">
        <f t="shared" si="21"/>
        <v>#DIV/0!</v>
      </c>
      <c r="F1233" s="138"/>
    </row>
    <row r="1234" spans="1:6">
      <c r="A1234" s="147">
        <v>3</v>
      </c>
      <c r="B1234" s="138" t="s">
        <v>1017</v>
      </c>
      <c r="C1234" s="157">
        <f>SUM(C1235,C1244,C1248)</f>
        <v>16163</v>
      </c>
      <c r="D1234" s="157">
        <f>SUM(D1235,D1244,D1248)</f>
        <v>15120</v>
      </c>
      <c r="E1234" s="348">
        <f t="shared" si="21"/>
        <v>0.935469900389779</v>
      </c>
      <c r="F1234" s="138"/>
    </row>
    <row r="1235" spans="1:6">
      <c r="A1235" s="147">
        <v>5</v>
      </c>
      <c r="B1235" s="138" t="s">
        <v>1018</v>
      </c>
      <c r="C1235" s="157">
        <f>SUM(C1236:C1243)</f>
        <v>11661</v>
      </c>
      <c r="D1235" s="157">
        <f>SUM(D1236:D1243)</f>
        <v>10620</v>
      </c>
      <c r="E1235" s="348">
        <f t="shared" si="21"/>
        <v>0.910728067918703</v>
      </c>
      <c r="F1235" s="138"/>
    </row>
    <row r="1236" spans="2:6">
      <c r="B1236" s="138" t="s">
        <v>1019</v>
      </c>
      <c r="C1236" s="157">
        <v>120</v>
      </c>
      <c r="D1236" s="157">
        <v>120</v>
      </c>
      <c r="E1236" s="348">
        <f t="shared" si="21"/>
        <v>1</v>
      </c>
      <c r="F1236" s="138"/>
    </row>
    <row r="1237" spans="2:6">
      <c r="B1237" s="138" t="s">
        <v>1020</v>
      </c>
      <c r="C1237" s="157"/>
      <c r="D1237" s="157"/>
      <c r="E1237" s="348" t="e">
        <f t="shared" si="21"/>
        <v>#DIV/0!</v>
      </c>
      <c r="F1237" s="138"/>
    </row>
    <row r="1238" spans="2:6">
      <c r="B1238" s="138" t="s">
        <v>1021</v>
      </c>
      <c r="C1238" s="157">
        <v>2128</v>
      </c>
      <c r="D1238" s="157">
        <v>2000</v>
      </c>
      <c r="E1238" s="348">
        <f t="shared" si="21"/>
        <v>0.93984962406015</v>
      </c>
      <c r="F1238" s="138"/>
    </row>
    <row r="1239" spans="2:6">
      <c r="B1239" s="138" t="s">
        <v>1022</v>
      </c>
      <c r="C1239" s="157"/>
      <c r="D1239" s="157"/>
      <c r="E1239" s="348" t="e">
        <f t="shared" si="21"/>
        <v>#DIV/0!</v>
      </c>
      <c r="F1239" s="138"/>
    </row>
    <row r="1240" spans="2:6">
      <c r="B1240" s="138" t="s">
        <v>1023</v>
      </c>
      <c r="C1240" s="157">
        <v>2203</v>
      </c>
      <c r="D1240" s="157">
        <v>1500</v>
      </c>
      <c r="E1240" s="348">
        <f t="shared" si="21"/>
        <v>0.680889695869269</v>
      </c>
      <c r="F1240" s="138"/>
    </row>
    <row r="1241" spans="2:6">
      <c r="B1241" s="138" t="s">
        <v>1024</v>
      </c>
      <c r="C1241" s="157"/>
      <c r="D1241" s="157"/>
      <c r="E1241" s="348" t="e">
        <f t="shared" si="21"/>
        <v>#DIV/0!</v>
      </c>
      <c r="F1241" s="138"/>
    </row>
    <row r="1242" spans="2:6">
      <c r="B1242" s="138" t="s">
        <v>1025</v>
      </c>
      <c r="C1242" s="157">
        <v>80</v>
      </c>
      <c r="D1242" s="157"/>
      <c r="E1242" s="348">
        <f t="shared" si="21"/>
        <v>0</v>
      </c>
      <c r="F1242" s="138"/>
    </row>
    <row r="1243" spans="2:6">
      <c r="B1243" s="138" t="s">
        <v>1026</v>
      </c>
      <c r="C1243" s="157">
        <v>7130</v>
      </c>
      <c r="D1243" s="157">
        <v>7000</v>
      </c>
      <c r="E1243" s="348">
        <f t="shared" si="21"/>
        <v>0.981767180925666</v>
      </c>
      <c r="F1243" s="138"/>
    </row>
    <row r="1244" spans="1:6">
      <c r="A1244" s="147">
        <v>5</v>
      </c>
      <c r="B1244" s="138" t="s">
        <v>1027</v>
      </c>
      <c r="C1244" s="157">
        <f>SUM(C1245:C1247)</f>
        <v>4502</v>
      </c>
      <c r="D1244" s="157">
        <f>SUM(D1245:D1247)</f>
        <v>4500</v>
      </c>
      <c r="E1244" s="348">
        <f t="shared" si="21"/>
        <v>0.999555752998667</v>
      </c>
      <c r="F1244" s="138"/>
    </row>
    <row r="1245" spans="2:6">
      <c r="B1245" s="138" t="s">
        <v>1028</v>
      </c>
      <c r="C1245" s="157">
        <v>4502</v>
      </c>
      <c r="D1245" s="157">
        <v>4500</v>
      </c>
      <c r="E1245" s="348">
        <f t="shared" si="21"/>
        <v>0.999555752998667</v>
      </c>
      <c r="F1245" s="138"/>
    </row>
    <row r="1246" spans="2:6">
      <c r="B1246" s="138" t="s">
        <v>1029</v>
      </c>
      <c r="C1246" s="157"/>
      <c r="D1246" s="157"/>
      <c r="E1246" s="348" t="e">
        <f t="shared" si="21"/>
        <v>#DIV/0!</v>
      </c>
      <c r="F1246" s="138"/>
    </row>
    <row r="1247" spans="2:6">
      <c r="B1247" s="138" t="s">
        <v>1030</v>
      </c>
      <c r="C1247" s="157"/>
      <c r="D1247" s="157"/>
      <c r="E1247" s="348" t="e">
        <f t="shared" si="21"/>
        <v>#DIV/0!</v>
      </c>
      <c r="F1247" s="138"/>
    </row>
    <row r="1248" spans="1:6">
      <c r="A1248" s="147">
        <v>5</v>
      </c>
      <c r="B1248" s="138" t="s">
        <v>1031</v>
      </c>
      <c r="C1248" s="157">
        <f>SUM(C1249:C1251)</f>
        <v>0</v>
      </c>
      <c r="D1248" s="157">
        <f>SUM(D1249:D1251)</f>
        <v>0</v>
      </c>
      <c r="E1248" s="348" t="e">
        <f t="shared" si="21"/>
        <v>#DIV/0!</v>
      </c>
      <c r="F1248" s="138"/>
    </row>
    <row r="1249" spans="2:6">
      <c r="B1249" s="138" t="s">
        <v>1032</v>
      </c>
      <c r="C1249" s="157"/>
      <c r="D1249" s="157"/>
      <c r="E1249" s="348" t="e">
        <f t="shared" si="21"/>
        <v>#DIV/0!</v>
      </c>
      <c r="F1249" s="138"/>
    </row>
    <row r="1250" spans="2:6">
      <c r="B1250" s="138" t="s">
        <v>1033</v>
      </c>
      <c r="C1250" s="157"/>
      <c r="D1250" s="157"/>
      <c r="E1250" s="348" t="e">
        <f t="shared" si="21"/>
        <v>#DIV/0!</v>
      </c>
      <c r="F1250" s="138"/>
    </row>
    <row r="1251" spans="2:6">
      <c r="B1251" s="138" t="s">
        <v>1034</v>
      </c>
      <c r="C1251" s="157"/>
      <c r="D1251" s="157"/>
      <c r="E1251" s="348" t="e">
        <f t="shared" si="21"/>
        <v>#DIV/0!</v>
      </c>
      <c r="F1251" s="138"/>
    </row>
    <row r="1252" spans="1:6">
      <c r="A1252" s="147">
        <v>3</v>
      </c>
      <c r="B1252" s="138" t="s">
        <v>1035</v>
      </c>
      <c r="C1252" s="157">
        <f>SUM(C1253,C1268,C1282,C1287,C1293)</f>
        <v>1678</v>
      </c>
      <c r="D1252" s="157">
        <f>SUM(D1253,D1268,D1282,D1287,D1293)</f>
        <v>1304</v>
      </c>
      <c r="E1252" s="348">
        <f t="shared" si="21"/>
        <v>0.777115613825983</v>
      </c>
      <c r="F1252" s="138"/>
    </row>
    <row r="1253" spans="1:6">
      <c r="A1253" s="147">
        <v>5</v>
      </c>
      <c r="B1253" s="138" t="s">
        <v>1036</v>
      </c>
      <c r="C1253" s="157">
        <f>SUM(C1254:C1267)</f>
        <v>1073</v>
      </c>
      <c r="D1253" s="157">
        <f>SUM(D1254:D1267)</f>
        <v>704</v>
      </c>
      <c r="E1253" s="348">
        <f t="shared" si="21"/>
        <v>0.656104380242311</v>
      </c>
      <c r="F1253" s="138"/>
    </row>
    <row r="1254" spans="2:6">
      <c r="B1254" s="138" t="s">
        <v>80</v>
      </c>
      <c r="C1254" s="157"/>
      <c r="D1254" s="157"/>
      <c r="E1254" s="348" t="e">
        <f t="shared" si="21"/>
        <v>#DIV/0!</v>
      </c>
      <c r="F1254" s="138"/>
    </row>
    <row r="1255" spans="2:6">
      <c r="B1255" s="138" t="s">
        <v>81</v>
      </c>
      <c r="C1255" s="157"/>
      <c r="D1255" s="157"/>
      <c r="E1255" s="348" t="e">
        <f t="shared" si="21"/>
        <v>#DIV/0!</v>
      </c>
      <c r="F1255" s="138"/>
    </row>
    <row r="1256" spans="2:6">
      <c r="B1256" s="138" t="s">
        <v>82</v>
      </c>
      <c r="C1256" s="157"/>
      <c r="D1256" s="157"/>
      <c r="E1256" s="348" t="e">
        <f t="shared" si="21"/>
        <v>#DIV/0!</v>
      </c>
      <c r="F1256" s="138"/>
    </row>
    <row r="1257" spans="2:6">
      <c r="B1257" s="138" t="s">
        <v>1037</v>
      </c>
      <c r="C1257" s="157"/>
      <c r="D1257" s="157"/>
      <c r="E1257" s="348" t="e">
        <f t="shared" si="21"/>
        <v>#DIV/0!</v>
      </c>
      <c r="F1257" s="138"/>
    </row>
    <row r="1258" spans="2:6">
      <c r="B1258" s="138" t="s">
        <v>1038</v>
      </c>
      <c r="C1258" s="157"/>
      <c r="D1258" s="157"/>
      <c r="E1258" s="348" t="e">
        <f t="shared" si="21"/>
        <v>#DIV/0!</v>
      </c>
      <c r="F1258" s="138"/>
    </row>
    <row r="1259" spans="2:6">
      <c r="B1259" s="138" t="s">
        <v>1039</v>
      </c>
      <c r="C1259" s="157"/>
      <c r="D1259" s="157"/>
      <c r="E1259" s="348" t="e">
        <f t="shared" si="21"/>
        <v>#DIV/0!</v>
      </c>
      <c r="F1259" s="138"/>
    </row>
    <row r="1260" spans="2:6">
      <c r="B1260" s="138" t="s">
        <v>1040</v>
      </c>
      <c r="C1260" s="157"/>
      <c r="D1260" s="157"/>
      <c r="E1260" s="348" t="e">
        <f t="shared" si="21"/>
        <v>#DIV/0!</v>
      </c>
      <c r="F1260" s="138"/>
    </row>
    <row r="1261" spans="2:6">
      <c r="B1261" s="138" t="s">
        <v>1041</v>
      </c>
      <c r="C1261" s="157"/>
      <c r="D1261" s="157"/>
      <c r="E1261" s="348" t="e">
        <f t="shared" si="21"/>
        <v>#DIV/0!</v>
      </c>
      <c r="F1261" s="138"/>
    </row>
    <row r="1262" spans="2:6">
      <c r="B1262" s="138" t="s">
        <v>1042</v>
      </c>
      <c r="C1262" s="157"/>
      <c r="D1262" s="157"/>
      <c r="E1262" s="348" t="e">
        <f t="shared" si="21"/>
        <v>#DIV/0!</v>
      </c>
      <c r="F1262" s="138"/>
    </row>
    <row r="1263" spans="2:6">
      <c r="B1263" s="138" t="s">
        <v>1043</v>
      </c>
      <c r="C1263" s="157"/>
      <c r="D1263" s="157"/>
      <c r="E1263" s="348" t="e">
        <f t="shared" si="21"/>
        <v>#DIV/0!</v>
      </c>
      <c r="F1263" s="138"/>
    </row>
    <row r="1264" spans="2:6">
      <c r="B1264" s="138" t="s">
        <v>1044</v>
      </c>
      <c r="C1264" s="157">
        <v>105</v>
      </c>
      <c r="D1264" s="157">
        <v>104</v>
      </c>
      <c r="E1264" s="348">
        <f t="shared" si="21"/>
        <v>0.990476190476191</v>
      </c>
      <c r="F1264" s="138"/>
    </row>
    <row r="1265" spans="2:6">
      <c r="B1265" s="138" t="s">
        <v>1045</v>
      </c>
      <c r="C1265" s="157"/>
      <c r="D1265" s="157"/>
      <c r="E1265" s="348" t="e">
        <f t="shared" si="21"/>
        <v>#DIV/0!</v>
      </c>
      <c r="F1265" s="138"/>
    </row>
    <row r="1266" spans="2:6">
      <c r="B1266" s="138" t="s">
        <v>89</v>
      </c>
      <c r="C1266" s="157"/>
      <c r="D1266" s="157"/>
      <c r="E1266" s="348" t="e">
        <f t="shared" si="21"/>
        <v>#DIV/0!</v>
      </c>
      <c r="F1266" s="138"/>
    </row>
    <row r="1267" spans="2:6">
      <c r="B1267" s="138" t="s">
        <v>1046</v>
      </c>
      <c r="C1267" s="157">
        <v>968</v>
      </c>
      <c r="D1267" s="157">
        <v>600</v>
      </c>
      <c r="E1267" s="348">
        <f t="shared" si="21"/>
        <v>0.619834710743802</v>
      </c>
      <c r="F1267" s="138"/>
    </row>
    <row r="1268" spans="1:6">
      <c r="A1268" s="147">
        <v>5</v>
      </c>
      <c r="B1268" s="138" t="s">
        <v>1047</v>
      </c>
      <c r="C1268" s="157">
        <f>SUM(C1269:C1281)</f>
        <v>0</v>
      </c>
      <c r="D1268" s="157">
        <f>SUM(D1269:D1281)</f>
        <v>0</v>
      </c>
      <c r="E1268" s="348" t="e">
        <f t="shared" si="21"/>
        <v>#DIV/0!</v>
      </c>
      <c r="F1268" s="138"/>
    </row>
    <row r="1269" spans="2:6">
      <c r="B1269" s="138" t="s">
        <v>80</v>
      </c>
      <c r="C1269" s="157"/>
      <c r="D1269" s="157"/>
      <c r="E1269" s="348" t="e">
        <f t="shared" si="21"/>
        <v>#DIV/0!</v>
      </c>
      <c r="F1269" s="138"/>
    </row>
    <row r="1270" spans="2:6">
      <c r="B1270" s="138" t="s">
        <v>81</v>
      </c>
      <c r="C1270" s="157"/>
      <c r="D1270" s="157"/>
      <c r="E1270" s="348" t="e">
        <f t="shared" si="21"/>
        <v>#DIV/0!</v>
      </c>
      <c r="F1270" s="138"/>
    </row>
    <row r="1271" spans="2:6">
      <c r="B1271" s="138" t="s">
        <v>82</v>
      </c>
      <c r="C1271" s="157"/>
      <c r="D1271" s="157"/>
      <c r="E1271" s="348" t="e">
        <f t="shared" si="21"/>
        <v>#DIV/0!</v>
      </c>
      <c r="F1271" s="138"/>
    </row>
    <row r="1272" spans="2:6">
      <c r="B1272" s="138" t="s">
        <v>1048</v>
      </c>
      <c r="C1272" s="157"/>
      <c r="D1272" s="157"/>
      <c r="E1272" s="348" t="e">
        <f t="shared" si="21"/>
        <v>#DIV/0!</v>
      </c>
      <c r="F1272" s="349"/>
    </row>
    <row r="1273" spans="2:6">
      <c r="B1273" s="138" t="s">
        <v>1049</v>
      </c>
      <c r="C1273" s="157"/>
      <c r="D1273" s="157"/>
      <c r="E1273" s="348" t="e">
        <f t="shared" si="21"/>
        <v>#DIV/0!</v>
      </c>
      <c r="F1273" s="155"/>
    </row>
    <row r="1274" spans="2:6">
      <c r="B1274" s="138" t="s">
        <v>1050</v>
      </c>
      <c r="C1274" s="157"/>
      <c r="D1274" s="157"/>
      <c r="E1274" s="348" t="e">
        <f t="shared" si="21"/>
        <v>#DIV/0!</v>
      </c>
      <c r="F1274" s="155"/>
    </row>
    <row r="1275" spans="2:6">
      <c r="B1275" s="138" t="s">
        <v>1051</v>
      </c>
      <c r="C1275" s="157"/>
      <c r="D1275" s="157"/>
      <c r="E1275" s="348" t="e">
        <f t="shared" si="21"/>
        <v>#DIV/0!</v>
      </c>
      <c r="F1275" s="155"/>
    </row>
    <row r="1276" spans="2:6">
      <c r="B1276" s="138" t="s">
        <v>1052</v>
      </c>
      <c r="C1276" s="157"/>
      <c r="D1276" s="157"/>
      <c r="E1276" s="348" t="e">
        <f t="shared" si="21"/>
        <v>#DIV/0!</v>
      </c>
      <c r="F1276" s="155"/>
    </row>
    <row r="1277" spans="2:6">
      <c r="B1277" s="138" t="s">
        <v>1053</v>
      </c>
      <c r="C1277" s="157"/>
      <c r="D1277" s="157"/>
      <c r="E1277" s="348" t="e">
        <f t="shared" si="21"/>
        <v>#DIV/0!</v>
      </c>
      <c r="F1277" s="155"/>
    </row>
    <row r="1278" spans="2:6">
      <c r="B1278" s="138" t="s">
        <v>1054</v>
      </c>
      <c r="C1278" s="157"/>
      <c r="D1278" s="157"/>
      <c r="E1278" s="348" t="e">
        <f t="shared" si="21"/>
        <v>#DIV/0!</v>
      </c>
      <c r="F1278" s="155"/>
    </row>
    <row r="1279" spans="2:6">
      <c r="B1279" s="138" t="s">
        <v>1055</v>
      </c>
      <c r="C1279" s="157"/>
      <c r="D1279" s="157"/>
      <c r="E1279" s="348" t="e">
        <f t="shared" si="21"/>
        <v>#DIV/0!</v>
      </c>
      <c r="F1279" s="155"/>
    </row>
    <row r="1280" spans="2:6">
      <c r="B1280" s="138" t="s">
        <v>89</v>
      </c>
      <c r="C1280" s="157"/>
      <c r="D1280" s="157"/>
      <c r="E1280" s="348" t="e">
        <f t="shared" si="21"/>
        <v>#DIV/0!</v>
      </c>
      <c r="F1280" s="155"/>
    </row>
    <row r="1281" spans="2:6">
      <c r="B1281" s="138" t="s">
        <v>1056</v>
      </c>
      <c r="C1281" s="157"/>
      <c r="D1281" s="157"/>
      <c r="E1281" s="348" t="e">
        <f t="shared" si="21"/>
        <v>#DIV/0!</v>
      </c>
      <c r="F1281" s="155"/>
    </row>
    <row r="1282" spans="1:6">
      <c r="A1282" s="147">
        <v>5</v>
      </c>
      <c r="B1282" s="138" t="s">
        <v>1057</v>
      </c>
      <c r="C1282" s="157">
        <v>0</v>
      </c>
      <c r="D1282" s="157">
        <v>0</v>
      </c>
      <c r="E1282" s="348" t="e">
        <f t="shared" si="21"/>
        <v>#DIV/0!</v>
      </c>
      <c r="F1282" s="155"/>
    </row>
    <row r="1283" spans="2:6">
      <c r="B1283" s="138" t="s">
        <v>1058</v>
      </c>
      <c r="C1283" s="157"/>
      <c r="D1283" s="157"/>
      <c r="E1283" s="348" t="e">
        <f t="shared" si="21"/>
        <v>#DIV/0!</v>
      </c>
      <c r="F1283" s="155"/>
    </row>
    <row r="1284" spans="2:6">
      <c r="B1284" s="138" t="s">
        <v>1059</v>
      </c>
      <c r="C1284" s="157"/>
      <c r="D1284" s="157"/>
      <c r="E1284" s="348" t="e">
        <f t="shared" si="21"/>
        <v>#DIV/0!</v>
      </c>
      <c r="F1284" s="155"/>
    </row>
    <row r="1285" spans="2:6">
      <c r="B1285" s="138" t="s">
        <v>1060</v>
      </c>
      <c r="C1285" s="157"/>
      <c r="D1285" s="157"/>
      <c r="E1285" s="348" t="e">
        <f t="shared" si="21"/>
        <v>#DIV/0!</v>
      </c>
      <c r="F1285" s="155"/>
    </row>
    <row r="1286" spans="2:6">
      <c r="B1286" s="138" t="s">
        <v>1061</v>
      </c>
      <c r="C1286" s="157"/>
      <c r="D1286" s="157"/>
      <c r="E1286" s="348" t="e">
        <f t="shared" ref="E1286:E1349" si="22">D1286/C1286</f>
        <v>#DIV/0!</v>
      </c>
      <c r="F1286" s="155"/>
    </row>
    <row r="1287" spans="1:6">
      <c r="A1287" s="147">
        <v>5</v>
      </c>
      <c r="B1287" s="138" t="s">
        <v>1062</v>
      </c>
      <c r="C1287" s="157">
        <f>SUM(C1288:C1292)</f>
        <v>605</v>
      </c>
      <c r="D1287" s="157">
        <f>SUM(D1288:D1292)</f>
        <v>600</v>
      </c>
      <c r="E1287" s="348">
        <f t="shared" si="22"/>
        <v>0.991735537190083</v>
      </c>
      <c r="F1287" s="155"/>
    </row>
    <row r="1288" spans="2:6">
      <c r="B1288" s="138" t="s">
        <v>1063</v>
      </c>
      <c r="C1288" s="157"/>
      <c r="D1288" s="157"/>
      <c r="E1288" s="348" t="e">
        <f t="shared" si="22"/>
        <v>#DIV/0!</v>
      </c>
      <c r="F1288" s="155"/>
    </row>
    <row r="1289" spans="2:6">
      <c r="B1289" s="138" t="s">
        <v>1064</v>
      </c>
      <c r="C1289" s="157"/>
      <c r="D1289" s="157"/>
      <c r="E1289" s="348" t="e">
        <f t="shared" si="22"/>
        <v>#DIV/0!</v>
      </c>
      <c r="F1289" s="155"/>
    </row>
    <row r="1290" spans="2:6">
      <c r="B1290" s="138" t="s">
        <v>1065</v>
      </c>
      <c r="C1290" s="157"/>
      <c r="D1290" s="157"/>
      <c r="E1290" s="348" t="e">
        <f t="shared" si="22"/>
        <v>#DIV/0!</v>
      </c>
      <c r="F1290" s="155"/>
    </row>
    <row r="1291" spans="2:6">
      <c r="B1291" s="138" t="s">
        <v>1066</v>
      </c>
      <c r="C1291" s="157"/>
      <c r="D1291" s="157"/>
      <c r="E1291" s="348" t="e">
        <f t="shared" si="22"/>
        <v>#DIV/0!</v>
      </c>
      <c r="F1291" s="155"/>
    </row>
    <row r="1292" spans="2:6">
      <c r="B1292" s="138" t="s">
        <v>1067</v>
      </c>
      <c r="C1292" s="157">
        <v>605</v>
      </c>
      <c r="D1292" s="157">
        <v>600</v>
      </c>
      <c r="E1292" s="348">
        <f t="shared" si="22"/>
        <v>0.991735537190083</v>
      </c>
      <c r="F1292" s="155"/>
    </row>
    <row r="1293" spans="1:6">
      <c r="A1293" s="147">
        <v>5</v>
      </c>
      <c r="B1293" s="138" t="s">
        <v>1068</v>
      </c>
      <c r="C1293" s="157">
        <f>SUM(C1294:C1304)</f>
        <v>0</v>
      </c>
      <c r="D1293" s="157">
        <f>SUM(D1294:D1304)</f>
        <v>0</v>
      </c>
      <c r="E1293" s="348" t="e">
        <f t="shared" si="22"/>
        <v>#DIV/0!</v>
      </c>
      <c r="F1293" s="155"/>
    </row>
    <row r="1294" spans="2:6">
      <c r="B1294" s="138" t="s">
        <v>1069</v>
      </c>
      <c r="C1294" s="157"/>
      <c r="D1294" s="157"/>
      <c r="E1294" s="348" t="e">
        <f t="shared" si="22"/>
        <v>#DIV/0!</v>
      </c>
      <c r="F1294" s="155"/>
    </row>
    <row r="1295" spans="2:6">
      <c r="B1295" s="138" t="s">
        <v>1070</v>
      </c>
      <c r="C1295" s="157"/>
      <c r="D1295" s="157"/>
      <c r="E1295" s="348" t="e">
        <f t="shared" si="22"/>
        <v>#DIV/0!</v>
      </c>
      <c r="F1295" s="155"/>
    </row>
    <row r="1296" spans="2:6">
      <c r="B1296" s="138" t="s">
        <v>1071</v>
      </c>
      <c r="C1296" s="157"/>
      <c r="D1296" s="157"/>
      <c r="E1296" s="348" t="e">
        <f t="shared" si="22"/>
        <v>#DIV/0!</v>
      </c>
      <c r="F1296" s="155"/>
    </row>
    <row r="1297" spans="2:6">
      <c r="B1297" s="138" t="s">
        <v>1072</v>
      </c>
      <c r="C1297" s="157"/>
      <c r="D1297" s="157"/>
      <c r="E1297" s="348" t="e">
        <f t="shared" si="22"/>
        <v>#DIV/0!</v>
      </c>
      <c r="F1297" s="155"/>
    </row>
    <row r="1298" spans="2:6">
      <c r="B1298" s="138" t="s">
        <v>1073</v>
      </c>
      <c r="C1298" s="157"/>
      <c r="D1298" s="157"/>
      <c r="E1298" s="348" t="e">
        <f t="shared" si="22"/>
        <v>#DIV/0!</v>
      </c>
      <c r="F1298" s="155"/>
    </row>
    <row r="1299" spans="2:6">
      <c r="B1299" s="138" t="s">
        <v>1074</v>
      </c>
      <c r="C1299" s="157"/>
      <c r="D1299" s="157"/>
      <c r="E1299" s="348" t="e">
        <f t="shared" si="22"/>
        <v>#DIV/0!</v>
      </c>
      <c r="F1299" s="155"/>
    </row>
    <row r="1300" spans="2:6">
      <c r="B1300" s="138" t="s">
        <v>1075</v>
      </c>
      <c r="C1300" s="157"/>
      <c r="D1300" s="157"/>
      <c r="E1300" s="348" t="e">
        <f t="shared" si="22"/>
        <v>#DIV/0!</v>
      </c>
      <c r="F1300" s="155"/>
    </row>
    <row r="1301" spans="2:6">
      <c r="B1301" s="138" t="s">
        <v>1076</v>
      </c>
      <c r="C1301" s="157"/>
      <c r="D1301" s="157"/>
      <c r="E1301" s="348" t="e">
        <f t="shared" si="22"/>
        <v>#DIV/0!</v>
      </c>
      <c r="F1301" s="155"/>
    </row>
    <row r="1302" spans="2:6">
      <c r="B1302" s="138" t="s">
        <v>1077</v>
      </c>
      <c r="C1302" s="157"/>
      <c r="D1302" s="157"/>
      <c r="E1302" s="348" t="e">
        <f t="shared" si="22"/>
        <v>#DIV/0!</v>
      </c>
      <c r="F1302" s="155"/>
    </row>
    <row r="1303" spans="2:6">
      <c r="B1303" s="138" t="s">
        <v>1078</v>
      </c>
      <c r="C1303" s="157"/>
      <c r="D1303" s="157"/>
      <c r="E1303" s="348" t="e">
        <f t="shared" si="22"/>
        <v>#DIV/0!</v>
      </c>
      <c r="F1303" s="155"/>
    </row>
    <row r="1304" spans="2:6">
      <c r="B1304" s="138" t="s">
        <v>1079</v>
      </c>
      <c r="C1304" s="157"/>
      <c r="D1304" s="157"/>
      <c r="E1304" s="348" t="e">
        <f t="shared" si="22"/>
        <v>#DIV/0!</v>
      </c>
      <c r="F1304" s="155"/>
    </row>
    <row r="1305" spans="1:6">
      <c r="A1305" s="147">
        <v>3</v>
      </c>
      <c r="B1305" s="138" t="s">
        <v>1080</v>
      </c>
      <c r="C1305" s="157">
        <f>SUM(C1306,C1318,C1324,C1330,C1338,C1351,C1355,C1361)</f>
        <v>1925</v>
      </c>
      <c r="D1305" s="157">
        <f>SUM(D1306,D1318,D1324,D1330,D1338,D1351,D1355,D1361)</f>
        <v>1847</v>
      </c>
      <c r="E1305" s="348">
        <f t="shared" si="22"/>
        <v>0.959480519480519</v>
      </c>
      <c r="F1305" s="155"/>
    </row>
    <row r="1306" spans="1:6">
      <c r="A1306" s="147">
        <v>5</v>
      </c>
      <c r="B1306" s="138" t="s">
        <v>1081</v>
      </c>
      <c r="C1306" s="157">
        <f>SUM(C1307:C1317)</f>
        <v>485</v>
      </c>
      <c r="D1306" s="157">
        <f>SUM(D1307:D1317)</f>
        <v>430</v>
      </c>
      <c r="E1306" s="348">
        <f t="shared" si="22"/>
        <v>0.88659793814433</v>
      </c>
      <c r="F1306" s="155"/>
    </row>
    <row r="1307" spans="2:6">
      <c r="B1307" s="138" t="s">
        <v>80</v>
      </c>
      <c r="C1307" s="157">
        <v>227</v>
      </c>
      <c r="D1307" s="157">
        <v>190</v>
      </c>
      <c r="E1307" s="348">
        <f t="shared" si="22"/>
        <v>0.837004405286344</v>
      </c>
      <c r="F1307" s="155"/>
    </row>
    <row r="1308" spans="2:6">
      <c r="B1308" s="138" t="s">
        <v>81</v>
      </c>
      <c r="C1308" s="157">
        <v>5</v>
      </c>
      <c r="D1308" s="157"/>
      <c r="E1308" s="348">
        <f t="shared" si="22"/>
        <v>0</v>
      </c>
      <c r="F1308" s="155"/>
    </row>
    <row r="1309" spans="2:6">
      <c r="B1309" s="138" t="s">
        <v>82</v>
      </c>
      <c r="C1309" s="157"/>
      <c r="D1309" s="157"/>
      <c r="E1309" s="348" t="e">
        <f t="shared" si="22"/>
        <v>#DIV/0!</v>
      </c>
      <c r="F1309" s="155"/>
    </row>
    <row r="1310" spans="2:6">
      <c r="B1310" s="138" t="s">
        <v>1082</v>
      </c>
      <c r="C1310" s="157"/>
      <c r="D1310" s="157"/>
      <c r="E1310" s="348" t="e">
        <f t="shared" si="22"/>
        <v>#DIV/0!</v>
      </c>
      <c r="F1310" s="155"/>
    </row>
    <row r="1311" spans="2:6">
      <c r="B1311" s="138" t="s">
        <v>1083</v>
      </c>
      <c r="C1311" s="157"/>
      <c r="D1311" s="157"/>
      <c r="E1311" s="348" t="e">
        <f t="shared" si="22"/>
        <v>#DIV/0!</v>
      </c>
      <c r="F1311" s="155"/>
    </row>
    <row r="1312" spans="2:6">
      <c r="B1312" s="138" t="s">
        <v>1084</v>
      </c>
      <c r="C1312" s="157">
        <v>69</v>
      </c>
      <c r="D1312" s="157">
        <v>65</v>
      </c>
      <c r="E1312" s="348">
        <f t="shared" si="22"/>
        <v>0.942028985507246</v>
      </c>
      <c r="F1312" s="155"/>
    </row>
    <row r="1313" spans="2:6">
      <c r="B1313" s="138" t="s">
        <v>1085</v>
      </c>
      <c r="C1313" s="157"/>
      <c r="D1313" s="157"/>
      <c r="E1313" s="348" t="e">
        <f t="shared" si="22"/>
        <v>#DIV/0!</v>
      </c>
      <c r="F1313" s="155"/>
    </row>
    <row r="1314" spans="2:6">
      <c r="B1314" s="138" t="s">
        <v>1086</v>
      </c>
      <c r="C1314" s="157">
        <v>14</v>
      </c>
      <c r="D1314" s="157">
        <v>15</v>
      </c>
      <c r="E1314" s="348">
        <f t="shared" si="22"/>
        <v>1.07142857142857</v>
      </c>
      <c r="F1314" s="155"/>
    </row>
    <row r="1315" spans="2:6">
      <c r="B1315" s="138" t="s">
        <v>1087</v>
      </c>
      <c r="C1315" s="157"/>
      <c r="D1315" s="157"/>
      <c r="E1315" s="348" t="e">
        <f t="shared" si="22"/>
        <v>#DIV/0!</v>
      </c>
      <c r="F1315" s="155"/>
    </row>
    <row r="1316" spans="2:6">
      <c r="B1316" s="138" t="s">
        <v>89</v>
      </c>
      <c r="C1316" s="157"/>
      <c r="D1316" s="157"/>
      <c r="E1316" s="348" t="e">
        <f t="shared" si="22"/>
        <v>#DIV/0!</v>
      </c>
      <c r="F1316" s="155"/>
    </row>
    <row r="1317" spans="2:6">
      <c r="B1317" s="138" t="s">
        <v>1088</v>
      </c>
      <c r="C1317" s="157">
        <v>170</v>
      </c>
      <c r="D1317" s="157">
        <v>160</v>
      </c>
      <c r="E1317" s="348">
        <f t="shared" si="22"/>
        <v>0.941176470588235</v>
      </c>
      <c r="F1317" s="155"/>
    </row>
    <row r="1318" spans="1:6">
      <c r="A1318" s="147">
        <v>5</v>
      </c>
      <c r="B1318" s="138" t="s">
        <v>1089</v>
      </c>
      <c r="C1318" s="157">
        <v>514</v>
      </c>
      <c r="D1318" s="157">
        <f>SUM(D1319:D1323)</f>
        <v>479</v>
      </c>
      <c r="E1318" s="348">
        <f t="shared" si="22"/>
        <v>0.931906614785992</v>
      </c>
      <c r="F1318" s="155"/>
    </row>
    <row r="1319" spans="2:6">
      <c r="B1319" s="138" t="s">
        <v>80</v>
      </c>
      <c r="C1319" s="157"/>
      <c r="D1319" s="157"/>
      <c r="E1319" s="348" t="e">
        <f t="shared" si="22"/>
        <v>#DIV/0!</v>
      </c>
      <c r="F1319" s="155"/>
    </row>
    <row r="1320" spans="2:6">
      <c r="B1320" s="138" t="s">
        <v>81</v>
      </c>
      <c r="C1320" s="157">
        <v>14</v>
      </c>
      <c r="D1320" s="157"/>
      <c r="E1320" s="348">
        <f t="shared" si="22"/>
        <v>0</v>
      </c>
      <c r="F1320" s="155"/>
    </row>
    <row r="1321" spans="2:6">
      <c r="B1321" s="138" t="s">
        <v>82</v>
      </c>
      <c r="C1321" s="157"/>
      <c r="D1321" s="157"/>
      <c r="E1321" s="348" t="e">
        <f t="shared" si="22"/>
        <v>#DIV/0!</v>
      </c>
      <c r="F1321" s="155"/>
    </row>
    <row r="1322" spans="2:6">
      <c r="B1322" s="138" t="s">
        <v>1090</v>
      </c>
      <c r="C1322" s="157">
        <v>471</v>
      </c>
      <c r="D1322" s="157">
        <v>450</v>
      </c>
      <c r="E1322" s="348">
        <f t="shared" si="22"/>
        <v>0.955414012738854</v>
      </c>
      <c r="F1322" s="155"/>
    </row>
    <row r="1323" spans="2:6">
      <c r="B1323" s="138" t="s">
        <v>1091</v>
      </c>
      <c r="C1323" s="157">
        <v>29</v>
      </c>
      <c r="D1323" s="157">
        <v>29</v>
      </c>
      <c r="E1323" s="348">
        <f t="shared" si="22"/>
        <v>1</v>
      </c>
      <c r="F1323" s="155"/>
    </row>
    <row r="1324" spans="1:6">
      <c r="A1324" s="147">
        <v>5</v>
      </c>
      <c r="B1324" s="138" t="s">
        <v>1092</v>
      </c>
      <c r="C1324" s="157">
        <f>SUM(C1325:C1329)</f>
        <v>0</v>
      </c>
      <c r="D1324" s="157">
        <f>SUM(D1325:D1329)</f>
        <v>0</v>
      </c>
      <c r="E1324" s="348" t="e">
        <f t="shared" si="22"/>
        <v>#DIV/0!</v>
      </c>
      <c r="F1324" s="155"/>
    </row>
    <row r="1325" spans="2:6">
      <c r="B1325" s="138" t="s">
        <v>80</v>
      </c>
      <c r="C1325" s="157"/>
      <c r="D1325" s="157"/>
      <c r="E1325" s="348" t="e">
        <f t="shared" si="22"/>
        <v>#DIV/0!</v>
      </c>
      <c r="F1325" s="155"/>
    </row>
    <row r="1326" spans="2:6">
      <c r="B1326" s="138" t="s">
        <v>81</v>
      </c>
      <c r="C1326" s="157"/>
      <c r="D1326" s="157"/>
      <c r="E1326" s="348" t="e">
        <f t="shared" si="22"/>
        <v>#DIV/0!</v>
      </c>
      <c r="F1326" s="155"/>
    </row>
    <row r="1327" spans="2:6">
      <c r="B1327" s="138" t="s">
        <v>82</v>
      </c>
      <c r="C1327" s="157"/>
      <c r="D1327" s="157"/>
      <c r="E1327" s="348" t="e">
        <f t="shared" si="22"/>
        <v>#DIV/0!</v>
      </c>
      <c r="F1327" s="155"/>
    </row>
    <row r="1328" spans="2:6">
      <c r="B1328" s="138" t="s">
        <v>1093</v>
      </c>
      <c r="C1328" s="157"/>
      <c r="D1328" s="157"/>
      <c r="E1328" s="348" t="e">
        <f t="shared" si="22"/>
        <v>#DIV/0!</v>
      </c>
      <c r="F1328" s="155"/>
    </row>
    <row r="1329" spans="2:6">
      <c r="B1329" s="138" t="s">
        <v>1094</v>
      </c>
      <c r="C1329" s="157"/>
      <c r="D1329" s="157"/>
      <c r="E1329" s="348" t="e">
        <f t="shared" si="22"/>
        <v>#DIV/0!</v>
      </c>
      <c r="F1329" s="155"/>
    </row>
    <row r="1330" spans="1:6">
      <c r="A1330" s="147">
        <v>5</v>
      </c>
      <c r="B1330" s="138" t="s">
        <v>1095</v>
      </c>
      <c r="C1330" s="157">
        <f>SUM(C1331:C1337)</f>
        <v>38</v>
      </c>
      <c r="D1330" s="157">
        <f>SUM(D1331:D1337)</f>
        <v>38</v>
      </c>
      <c r="E1330" s="348">
        <f t="shared" si="22"/>
        <v>1</v>
      </c>
      <c r="F1330" s="155"/>
    </row>
    <row r="1331" spans="2:6">
      <c r="B1331" s="138" t="s">
        <v>80</v>
      </c>
      <c r="C1331" s="157"/>
      <c r="D1331" s="157"/>
      <c r="E1331" s="348" t="e">
        <f t="shared" si="22"/>
        <v>#DIV/0!</v>
      </c>
      <c r="F1331" s="155"/>
    </row>
    <row r="1332" spans="2:6">
      <c r="B1332" s="138" t="s">
        <v>81</v>
      </c>
      <c r="C1332" s="157"/>
      <c r="D1332" s="157"/>
      <c r="E1332" s="348" t="e">
        <f t="shared" si="22"/>
        <v>#DIV/0!</v>
      </c>
      <c r="F1332" s="155"/>
    </row>
    <row r="1333" spans="2:6">
      <c r="B1333" s="138" t="s">
        <v>82</v>
      </c>
      <c r="C1333" s="157"/>
      <c r="D1333" s="157"/>
      <c r="E1333" s="348" t="e">
        <f t="shared" si="22"/>
        <v>#DIV/0!</v>
      </c>
      <c r="F1333" s="155"/>
    </row>
    <row r="1334" spans="2:6">
      <c r="B1334" s="138" t="s">
        <v>1096</v>
      </c>
      <c r="C1334" s="157"/>
      <c r="D1334" s="157"/>
      <c r="E1334" s="348" t="e">
        <f t="shared" si="22"/>
        <v>#DIV/0!</v>
      </c>
      <c r="F1334" s="155"/>
    </row>
    <row r="1335" spans="2:6">
      <c r="B1335" s="138" t="s">
        <v>1097</v>
      </c>
      <c r="C1335" s="157"/>
      <c r="D1335" s="157"/>
      <c r="E1335" s="348" t="e">
        <f t="shared" si="22"/>
        <v>#DIV/0!</v>
      </c>
      <c r="F1335" s="155"/>
    </row>
    <row r="1336" spans="2:6">
      <c r="B1336" s="138" t="s">
        <v>89</v>
      </c>
      <c r="C1336" s="157"/>
      <c r="D1336" s="157"/>
      <c r="E1336" s="348" t="e">
        <f t="shared" si="22"/>
        <v>#DIV/0!</v>
      </c>
      <c r="F1336" s="155"/>
    </row>
    <row r="1337" spans="2:6">
      <c r="B1337" s="138" t="s">
        <v>1098</v>
      </c>
      <c r="C1337" s="157">
        <v>38</v>
      </c>
      <c r="D1337" s="157">
        <v>38</v>
      </c>
      <c r="E1337" s="348">
        <f t="shared" si="22"/>
        <v>1</v>
      </c>
      <c r="F1337" s="155"/>
    </row>
    <row r="1338" spans="1:6">
      <c r="A1338" s="147">
        <v>5</v>
      </c>
      <c r="B1338" s="138" t="s">
        <v>1099</v>
      </c>
      <c r="C1338" s="157">
        <f>SUM(C1339:C1350)</f>
        <v>1</v>
      </c>
      <c r="D1338" s="157">
        <f>SUM(D1339:D1350)</f>
        <v>0</v>
      </c>
      <c r="E1338" s="348">
        <f t="shared" si="22"/>
        <v>0</v>
      </c>
      <c r="F1338" s="155"/>
    </row>
    <row r="1339" spans="2:6">
      <c r="B1339" s="138" t="s">
        <v>80</v>
      </c>
      <c r="C1339" s="157"/>
      <c r="D1339" s="157"/>
      <c r="E1339" s="348" t="e">
        <f t="shared" si="22"/>
        <v>#DIV/0!</v>
      </c>
      <c r="F1339" s="155"/>
    </row>
    <row r="1340" spans="2:6">
      <c r="B1340" s="138" t="s">
        <v>81</v>
      </c>
      <c r="C1340" s="157"/>
      <c r="D1340" s="157"/>
      <c r="E1340" s="348" t="e">
        <f t="shared" si="22"/>
        <v>#DIV/0!</v>
      </c>
      <c r="F1340" s="155"/>
    </row>
    <row r="1341" spans="2:6">
      <c r="B1341" s="138" t="s">
        <v>82</v>
      </c>
      <c r="C1341" s="157"/>
      <c r="D1341" s="157"/>
      <c r="E1341" s="348" t="e">
        <f t="shared" si="22"/>
        <v>#DIV/0!</v>
      </c>
      <c r="F1341" s="155"/>
    </row>
    <row r="1342" spans="2:6">
      <c r="B1342" s="138" t="s">
        <v>1100</v>
      </c>
      <c r="C1342" s="157">
        <v>1</v>
      </c>
      <c r="D1342" s="157"/>
      <c r="E1342" s="348">
        <f t="shared" si="22"/>
        <v>0</v>
      </c>
      <c r="F1342" s="155"/>
    </row>
    <row r="1343" spans="2:6">
      <c r="B1343" s="138" t="s">
        <v>1101</v>
      </c>
      <c r="C1343" s="157"/>
      <c r="D1343" s="157"/>
      <c r="E1343" s="348" t="e">
        <f t="shared" si="22"/>
        <v>#DIV/0!</v>
      </c>
      <c r="F1343" s="155"/>
    </row>
    <row r="1344" spans="2:6">
      <c r="B1344" s="138" t="s">
        <v>1102</v>
      </c>
      <c r="C1344" s="157"/>
      <c r="D1344" s="157"/>
      <c r="E1344" s="348" t="e">
        <f t="shared" si="22"/>
        <v>#DIV/0!</v>
      </c>
      <c r="F1344" s="155"/>
    </row>
    <row r="1345" spans="2:6">
      <c r="B1345" s="138" t="s">
        <v>1103</v>
      </c>
      <c r="C1345" s="157"/>
      <c r="D1345" s="157"/>
      <c r="E1345" s="348" t="e">
        <f t="shared" si="22"/>
        <v>#DIV/0!</v>
      </c>
      <c r="F1345" s="155"/>
    </row>
    <row r="1346" spans="2:6">
      <c r="B1346" s="138" t="s">
        <v>1104</v>
      </c>
      <c r="C1346" s="157"/>
      <c r="D1346" s="157"/>
      <c r="E1346" s="348" t="e">
        <f t="shared" si="22"/>
        <v>#DIV/0!</v>
      </c>
      <c r="F1346" s="155"/>
    </row>
    <row r="1347" spans="2:6">
      <c r="B1347" s="138" t="s">
        <v>1105</v>
      </c>
      <c r="C1347" s="157"/>
      <c r="D1347" s="157"/>
      <c r="E1347" s="348" t="e">
        <f t="shared" si="22"/>
        <v>#DIV/0!</v>
      </c>
      <c r="F1347" s="155"/>
    </row>
    <row r="1348" spans="2:6">
      <c r="B1348" s="138" t="s">
        <v>1106</v>
      </c>
      <c r="C1348" s="157"/>
      <c r="D1348" s="157"/>
      <c r="E1348" s="348" t="e">
        <f t="shared" si="22"/>
        <v>#DIV/0!</v>
      </c>
      <c r="F1348" s="155"/>
    </row>
    <row r="1349" spans="2:6">
      <c r="B1349" s="138" t="s">
        <v>1107</v>
      </c>
      <c r="C1349" s="157"/>
      <c r="D1349" s="157"/>
      <c r="E1349" s="348" t="e">
        <f t="shared" si="22"/>
        <v>#DIV/0!</v>
      </c>
      <c r="F1349" s="155"/>
    </row>
    <row r="1350" spans="2:6">
      <c r="B1350" s="138" t="s">
        <v>1108</v>
      </c>
      <c r="C1350" s="157"/>
      <c r="D1350" s="157"/>
      <c r="E1350" s="348" t="e">
        <f t="shared" ref="E1350:E1378" si="23">D1350/C1350</f>
        <v>#DIV/0!</v>
      </c>
      <c r="F1350" s="155"/>
    </row>
    <row r="1351" spans="1:6">
      <c r="A1351" s="147">
        <v>5</v>
      </c>
      <c r="B1351" s="138" t="s">
        <v>1109</v>
      </c>
      <c r="C1351" s="157">
        <f>SUM(C1352:C1354)</f>
        <v>294</v>
      </c>
      <c r="D1351" s="157">
        <f>SUM(D1352:D1354)</f>
        <v>300</v>
      </c>
      <c r="E1351" s="348">
        <f t="shared" si="23"/>
        <v>1.02040816326531</v>
      </c>
      <c r="F1351" s="155"/>
    </row>
    <row r="1352" spans="2:6">
      <c r="B1352" s="138" t="s">
        <v>1110</v>
      </c>
      <c r="C1352" s="157">
        <v>294</v>
      </c>
      <c r="D1352" s="157">
        <v>300</v>
      </c>
      <c r="E1352" s="348">
        <f t="shared" si="23"/>
        <v>1.02040816326531</v>
      </c>
      <c r="F1352" s="155"/>
    </row>
    <row r="1353" spans="2:6">
      <c r="B1353" s="138" t="s">
        <v>1111</v>
      </c>
      <c r="C1353" s="157"/>
      <c r="D1353" s="157"/>
      <c r="E1353" s="348" t="e">
        <f t="shared" si="23"/>
        <v>#DIV/0!</v>
      </c>
      <c r="F1353" s="155"/>
    </row>
    <row r="1354" spans="2:6">
      <c r="B1354" s="138" t="s">
        <v>1112</v>
      </c>
      <c r="C1354" s="157"/>
      <c r="D1354" s="157"/>
      <c r="E1354" s="348" t="e">
        <f t="shared" si="23"/>
        <v>#DIV/0!</v>
      </c>
      <c r="F1354" s="155"/>
    </row>
    <row r="1355" spans="1:6">
      <c r="A1355" s="147">
        <v>5</v>
      </c>
      <c r="B1355" s="138" t="s">
        <v>1113</v>
      </c>
      <c r="C1355" s="157">
        <f>SUM(C1356:C1360)</f>
        <v>593</v>
      </c>
      <c r="D1355" s="157">
        <f>SUM(D1356:D1360)</f>
        <v>600</v>
      </c>
      <c r="E1355" s="348">
        <f t="shared" si="23"/>
        <v>1.01180438448567</v>
      </c>
      <c r="F1355" s="155"/>
    </row>
    <row r="1356" spans="2:6">
      <c r="B1356" s="138" t="s">
        <v>1114</v>
      </c>
      <c r="C1356" s="157">
        <v>585</v>
      </c>
      <c r="D1356" s="157">
        <v>600</v>
      </c>
      <c r="E1356" s="348">
        <f t="shared" si="23"/>
        <v>1.02564102564103</v>
      </c>
      <c r="F1356" s="155"/>
    </row>
    <row r="1357" spans="2:6">
      <c r="B1357" s="138" t="s">
        <v>1115</v>
      </c>
      <c r="C1357" s="157"/>
      <c r="D1357" s="157"/>
      <c r="E1357" s="348" t="e">
        <f t="shared" si="23"/>
        <v>#DIV/0!</v>
      </c>
      <c r="F1357" s="155"/>
    </row>
    <row r="1358" spans="2:6">
      <c r="B1358" s="138" t="s">
        <v>1116</v>
      </c>
      <c r="C1358" s="157"/>
      <c r="D1358" s="157"/>
      <c r="E1358" s="348" t="e">
        <f t="shared" si="23"/>
        <v>#DIV/0!</v>
      </c>
      <c r="F1358" s="155"/>
    </row>
    <row r="1359" spans="2:6">
      <c r="B1359" s="138" t="s">
        <v>1117</v>
      </c>
      <c r="C1359" s="157">
        <v>8</v>
      </c>
      <c r="D1359" s="157"/>
      <c r="E1359" s="348">
        <f t="shared" si="23"/>
        <v>0</v>
      </c>
      <c r="F1359" s="155"/>
    </row>
    <row r="1360" spans="2:6">
      <c r="B1360" s="138" t="s">
        <v>1118</v>
      </c>
      <c r="C1360" s="157"/>
      <c r="D1360" s="157"/>
      <c r="E1360" s="348" t="e">
        <f t="shared" si="23"/>
        <v>#DIV/0!</v>
      </c>
      <c r="F1360" s="155"/>
    </row>
    <row r="1361" spans="1:6">
      <c r="A1361" s="147">
        <v>5</v>
      </c>
      <c r="B1361" s="138" t="s">
        <v>1119</v>
      </c>
      <c r="C1361" s="157"/>
      <c r="D1361" s="157"/>
      <c r="E1361" s="348" t="e">
        <f t="shared" si="23"/>
        <v>#DIV/0!</v>
      </c>
      <c r="F1361" s="155"/>
    </row>
    <row r="1362" spans="1:6">
      <c r="A1362" s="147">
        <v>3</v>
      </c>
      <c r="B1362" s="138" t="s">
        <v>1120</v>
      </c>
      <c r="C1362" s="157"/>
      <c r="D1362" s="157">
        <v>2900</v>
      </c>
      <c r="E1362" s="348" t="e">
        <f t="shared" si="23"/>
        <v>#DIV/0!</v>
      </c>
      <c r="F1362" s="155"/>
    </row>
    <row r="1363" spans="1:6">
      <c r="A1363" s="147">
        <v>3</v>
      </c>
      <c r="B1363" s="138" t="s">
        <v>1121</v>
      </c>
      <c r="C1363" s="157">
        <f>SUM(C1364,C1365,C1366)</f>
        <v>4723</v>
      </c>
      <c r="D1363" s="157">
        <f>SUM(D1364,D1365,D1366)</f>
        <v>5088</v>
      </c>
      <c r="E1363" s="348">
        <f t="shared" si="23"/>
        <v>1.0772813889477</v>
      </c>
      <c r="F1363" s="155"/>
    </row>
    <row r="1364" spans="1:6">
      <c r="A1364" s="147">
        <v>5</v>
      </c>
      <c r="B1364" s="138" t="s">
        <v>1122</v>
      </c>
      <c r="C1364" s="157">
        <v>0</v>
      </c>
      <c r="D1364" s="157">
        <v>0</v>
      </c>
      <c r="E1364" s="348" t="e">
        <f t="shared" si="23"/>
        <v>#DIV/0!</v>
      </c>
      <c r="F1364" s="155"/>
    </row>
    <row r="1365" spans="1:6">
      <c r="A1365" s="147">
        <v>5</v>
      </c>
      <c r="B1365" s="138" t="s">
        <v>1123</v>
      </c>
      <c r="C1365" s="157">
        <v>0</v>
      </c>
      <c r="D1365" s="157">
        <v>0</v>
      </c>
      <c r="E1365" s="348" t="e">
        <f t="shared" si="23"/>
        <v>#DIV/0!</v>
      </c>
      <c r="F1365" s="155"/>
    </row>
    <row r="1366" spans="1:6">
      <c r="A1366" s="147">
        <v>5</v>
      </c>
      <c r="B1366" s="138" t="s">
        <v>1124</v>
      </c>
      <c r="C1366" s="157">
        <f>SUM(C1367:C1370)</f>
        <v>4723</v>
      </c>
      <c r="D1366" s="157">
        <f>SUM(D1367:D1370)</f>
        <v>5088</v>
      </c>
      <c r="E1366" s="348">
        <f t="shared" si="23"/>
        <v>1.0772813889477</v>
      </c>
      <c r="F1366" s="155"/>
    </row>
    <row r="1367" spans="2:6">
      <c r="B1367" s="138" t="s">
        <v>1125</v>
      </c>
      <c r="C1367" s="157">
        <v>4671</v>
      </c>
      <c r="D1367" s="157">
        <v>5088</v>
      </c>
      <c r="E1367" s="348">
        <f t="shared" si="23"/>
        <v>1.08927424534361</v>
      </c>
      <c r="F1367" s="155"/>
    </row>
    <row r="1368" spans="2:6">
      <c r="B1368" s="138" t="s">
        <v>1126</v>
      </c>
      <c r="C1368" s="157"/>
      <c r="D1368" s="157"/>
      <c r="E1368" s="348" t="e">
        <f t="shared" si="23"/>
        <v>#DIV/0!</v>
      </c>
      <c r="F1368" s="155"/>
    </row>
    <row r="1369" spans="2:6">
      <c r="B1369" s="138" t="s">
        <v>1127</v>
      </c>
      <c r="C1369" s="157">
        <v>52</v>
      </c>
      <c r="D1369" s="157"/>
      <c r="E1369" s="348">
        <f t="shared" si="23"/>
        <v>0</v>
      </c>
      <c r="F1369" s="155"/>
    </row>
    <row r="1370" spans="2:6">
      <c r="B1370" s="138" t="s">
        <v>1128</v>
      </c>
      <c r="C1370" s="157"/>
      <c r="D1370" s="157"/>
      <c r="E1370" s="348" t="e">
        <f t="shared" si="23"/>
        <v>#DIV/0!</v>
      </c>
      <c r="F1370" s="155"/>
    </row>
    <row r="1371" spans="1:6">
      <c r="A1371" s="147">
        <v>3</v>
      </c>
      <c r="B1371" s="138" t="s">
        <v>1129</v>
      </c>
      <c r="C1371" s="157">
        <f>SUM(C1372,C1373,C1374)</f>
        <v>0</v>
      </c>
      <c r="D1371" s="157">
        <f>SUM(D1372,D1373,D1374)</f>
        <v>0</v>
      </c>
      <c r="E1371" s="348" t="e">
        <f t="shared" si="23"/>
        <v>#DIV/0!</v>
      </c>
      <c r="F1371" s="155"/>
    </row>
    <row r="1372" spans="1:6">
      <c r="A1372" s="147">
        <v>5</v>
      </c>
      <c r="B1372" s="138" t="s">
        <v>1130</v>
      </c>
      <c r="C1372" s="157">
        <v>0</v>
      </c>
      <c r="D1372" s="157">
        <v>0</v>
      </c>
      <c r="E1372" s="348" t="e">
        <f t="shared" si="23"/>
        <v>#DIV/0!</v>
      </c>
      <c r="F1372" s="155"/>
    </row>
    <row r="1373" spans="1:6">
      <c r="A1373" s="147">
        <v>5</v>
      </c>
      <c r="B1373" s="138" t="s">
        <v>1131</v>
      </c>
      <c r="C1373" s="157">
        <v>0</v>
      </c>
      <c r="D1373" s="157">
        <v>0</v>
      </c>
      <c r="E1373" s="348" t="e">
        <f t="shared" si="23"/>
        <v>#DIV/0!</v>
      </c>
      <c r="F1373" s="155"/>
    </row>
    <row r="1374" spans="1:6">
      <c r="A1374" s="147">
        <v>5</v>
      </c>
      <c r="B1374" s="138" t="s">
        <v>1132</v>
      </c>
      <c r="C1374" s="157"/>
      <c r="D1374" s="157"/>
      <c r="E1374" s="348" t="e">
        <f t="shared" si="23"/>
        <v>#DIV/0!</v>
      </c>
      <c r="F1374" s="155"/>
    </row>
    <row r="1375" spans="1:6">
      <c r="A1375" s="147">
        <v>3</v>
      </c>
      <c r="B1375" s="155" t="s">
        <v>1133</v>
      </c>
      <c r="C1375" s="157">
        <f>SUM(C1376:C1377)</f>
        <v>0</v>
      </c>
      <c r="D1375" s="157">
        <f>SUM(D1376:D1377)</f>
        <v>35</v>
      </c>
      <c r="E1375" s="348" t="e">
        <f t="shared" si="23"/>
        <v>#DIV/0!</v>
      </c>
      <c r="F1375" s="155"/>
    </row>
    <row r="1376" spans="1:6">
      <c r="A1376" s="147">
        <v>5</v>
      </c>
      <c r="B1376" s="138" t="s">
        <v>1134</v>
      </c>
      <c r="C1376" s="157"/>
      <c r="D1376" s="157"/>
      <c r="E1376" s="348" t="e">
        <f t="shared" si="23"/>
        <v>#DIV/0!</v>
      </c>
      <c r="F1376" s="155"/>
    </row>
    <row r="1377" spans="1:6">
      <c r="A1377" s="147">
        <v>5</v>
      </c>
      <c r="B1377" s="138" t="s">
        <v>1135</v>
      </c>
      <c r="C1377" s="157"/>
      <c r="D1377" s="157">
        <v>35</v>
      </c>
      <c r="E1377" s="348" t="e">
        <f t="shared" si="23"/>
        <v>#DIV/0!</v>
      </c>
      <c r="F1377" s="155"/>
    </row>
    <row r="1378" spans="1:6">
      <c r="A1378" s="147">
        <v>3</v>
      </c>
      <c r="B1378" s="143" t="s">
        <v>1136</v>
      </c>
      <c r="C1378" s="157">
        <f>C5+C250+C289+C308+C397+C452+C508+C564+C682+C753+C832+C855+C980+C1044+C1110+C1130+C1159+C1169+C1234+C1252+C1305+C1362+C1363+C1371+C1375</f>
        <v>338466</v>
      </c>
      <c r="D1378" s="157">
        <f>D5+D250+D289+D308+D397+D452+D508+D564+D682+D753+D832+D855+D980+D1044+D1110+D1130+D1159+D1169+D1234+D1252+D1305+D1362+D1363+D1371+D1375</f>
        <v>288958</v>
      </c>
      <c r="E1378" s="348">
        <f t="shared" si="23"/>
        <v>0.853728291763427</v>
      </c>
      <c r="F1378" s="155"/>
    </row>
    <row r="1379" spans="4:4">
      <c r="D1379" s="350"/>
    </row>
    <row r="1381" spans="4:4">
      <c r="D1381" s="350"/>
    </row>
  </sheetData>
  <mergeCells count="1">
    <mergeCell ref="B2:F2"/>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0"/>
  <sheetViews>
    <sheetView workbookViewId="0">
      <selection activeCell="A14" sqref="A14"/>
    </sheetView>
  </sheetViews>
  <sheetFormatPr defaultColWidth="9" defaultRowHeight="14.25" outlineLevelCol="5"/>
  <cols>
    <col min="1" max="1" width="57" customWidth="1"/>
    <col min="2" max="2" width="35" customWidth="1"/>
  </cols>
  <sheetData>
    <row r="1" spans="1:2">
      <c r="A1" s="338" t="s">
        <v>1139</v>
      </c>
      <c r="B1" s="339"/>
    </row>
    <row r="2" ht="21" spans="1:2">
      <c r="A2" s="340" t="s">
        <v>1140</v>
      </c>
      <c r="B2" s="340"/>
    </row>
    <row r="3" ht="15.75" spans="1:2">
      <c r="A3" s="341"/>
      <c r="B3" s="342" t="s">
        <v>39</v>
      </c>
    </row>
    <row r="4" ht="15.75" spans="1:2">
      <c r="A4" s="343" t="s">
        <v>1141</v>
      </c>
      <c r="B4" s="343" t="s">
        <v>75</v>
      </c>
    </row>
    <row r="5" ht="15.75" spans="1:2">
      <c r="A5" s="344" t="s">
        <v>1142</v>
      </c>
      <c r="B5" s="343">
        <f>SUM(B6:B9)</f>
        <v>37828</v>
      </c>
    </row>
    <row r="6" ht="15.75" spans="1:2">
      <c r="A6" s="345" t="s">
        <v>1143</v>
      </c>
      <c r="B6" s="346">
        <v>23832</v>
      </c>
    </row>
    <row r="7" ht="15.75" spans="1:2">
      <c r="A7" s="345" t="s">
        <v>1144</v>
      </c>
      <c r="B7" s="346">
        <v>7855</v>
      </c>
    </row>
    <row r="8" ht="15.75" spans="1:2">
      <c r="A8" s="345" t="s">
        <v>1145</v>
      </c>
      <c r="B8" s="346">
        <v>4540</v>
      </c>
    </row>
    <row r="9" ht="15.75" spans="1:2">
      <c r="A9" s="345" t="s">
        <v>1146</v>
      </c>
      <c r="B9" s="346">
        <v>1601</v>
      </c>
    </row>
    <row r="10" ht="15.75" spans="1:6">
      <c r="A10" s="344" t="s">
        <v>1147</v>
      </c>
      <c r="B10" s="343">
        <f>SUM(B11:B20)</f>
        <v>33526</v>
      </c>
      <c r="F10" s="347"/>
    </row>
    <row r="11" ht="15.75" spans="1:2">
      <c r="A11" s="345" t="s">
        <v>1148</v>
      </c>
      <c r="B11" s="346">
        <v>22890</v>
      </c>
    </row>
    <row r="12" ht="15.75" spans="1:2">
      <c r="A12" s="345" t="s">
        <v>1149</v>
      </c>
      <c r="B12" s="346">
        <v>190</v>
      </c>
    </row>
    <row r="13" ht="15.75" spans="1:2">
      <c r="A13" s="345" t="s">
        <v>1150</v>
      </c>
      <c r="B13" s="346">
        <v>231</v>
      </c>
    </row>
    <row r="14" ht="15.75" spans="1:2">
      <c r="A14" s="345" t="s">
        <v>1151</v>
      </c>
      <c r="B14" s="346">
        <v>30</v>
      </c>
    </row>
    <row r="15" ht="15.75" spans="1:2">
      <c r="A15" s="345" t="s">
        <v>1152</v>
      </c>
      <c r="B15" s="346">
        <v>720</v>
      </c>
    </row>
    <row r="16" ht="15.75" spans="1:2">
      <c r="A16" s="345" t="s">
        <v>1153</v>
      </c>
      <c r="B16" s="346">
        <v>143</v>
      </c>
    </row>
    <row r="17" ht="15.75" spans="1:2">
      <c r="A17" s="345" t="s">
        <v>1154</v>
      </c>
      <c r="B17" s="346">
        <v>0</v>
      </c>
    </row>
    <row r="18" ht="15.75" spans="1:2">
      <c r="A18" s="345" t="s">
        <v>1155</v>
      </c>
      <c r="B18" s="346">
        <v>1150</v>
      </c>
    </row>
    <row r="19" ht="15.75" spans="1:2">
      <c r="A19" s="345" t="s">
        <v>1156</v>
      </c>
      <c r="B19" s="346">
        <v>190</v>
      </c>
    </row>
    <row r="20" ht="15.75" spans="1:2">
      <c r="A20" s="345" t="s">
        <v>1157</v>
      </c>
      <c r="B20" s="346">
        <v>7982</v>
      </c>
    </row>
    <row r="21" ht="15.75" spans="1:2">
      <c r="A21" s="344" t="s">
        <v>1158</v>
      </c>
      <c r="B21" s="343">
        <f>SUM(B22:B28)</f>
        <v>0</v>
      </c>
    </row>
    <row r="22" ht="15.75" spans="1:2">
      <c r="A22" s="345" t="s">
        <v>1159</v>
      </c>
      <c r="B22" s="346"/>
    </row>
    <row r="23" ht="15.75" spans="1:2">
      <c r="A23" s="345" t="s">
        <v>1160</v>
      </c>
      <c r="B23" s="346"/>
    </row>
    <row r="24" ht="15.75" spans="1:2">
      <c r="A24" s="345" t="s">
        <v>1161</v>
      </c>
      <c r="B24" s="346"/>
    </row>
    <row r="25" ht="15.75" spans="1:2">
      <c r="A25" s="345" t="s">
        <v>1162</v>
      </c>
      <c r="B25" s="346"/>
    </row>
    <row r="26" ht="15.75" spans="1:2">
      <c r="A26" s="345" t="s">
        <v>1163</v>
      </c>
      <c r="B26" s="346"/>
    </row>
    <row r="27" ht="15.75" spans="1:2">
      <c r="A27" s="345" t="s">
        <v>1164</v>
      </c>
      <c r="B27" s="346"/>
    </row>
    <row r="28" ht="15.75" spans="1:2">
      <c r="A28" s="345" t="s">
        <v>1165</v>
      </c>
      <c r="B28" s="346"/>
    </row>
    <row r="29" ht="15.75" spans="1:2">
      <c r="A29" s="344" t="s">
        <v>1166</v>
      </c>
      <c r="B29" s="343">
        <f>SUM(B30:B36)</f>
        <v>0</v>
      </c>
    </row>
    <row r="30" ht="15.75" spans="1:2">
      <c r="A30" s="345" t="s">
        <v>1159</v>
      </c>
      <c r="B30" s="346"/>
    </row>
    <row r="31" ht="15.75" spans="1:2">
      <c r="A31" s="345" t="s">
        <v>1160</v>
      </c>
      <c r="B31" s="346"/>
    </row>
    <row r="32" ht="15.75" spans="1:2">
      <c r="A32" s="345" t="s">
        <v>1161</v>
      </c>
      <c r="B32" s="346"/>
    </row>
    <row r="33" ht="15.75" spans="1:2">
      <c r="A33" s="345" t="s">
        <v>1162</v>
      </c>
      <c r="B33" s="346"/>
    </row>
    <row r="34" ht="15.75" spans="1:2">
      <c r="A34" s="345" t="s">
        <v>1163</v>
      </c>
      <c r="B34" s="346"/>
    </row>
    <row r="35" ht="15.75" spans="1:2">
      <c r="A35" s="345" t="s">
        <v>1164</v>
      </c>
      <c r="B35" s="346"/>
    </row>
    <row r="36" ht="15.75" spans="1:2">
      <c r="A36" s="345" t="s">
        <v>1165</v>
      </c>
      <c r="B36" s="346"/>
    </row>
    <row r="37" ht="15.75" spans="1:2">
      <c r="A37" s="344" t="s">
        <v>1167</v>
      </c>
      <c r="B37" s="343">
        <f>SUM(B38:B40)</f>
        <v>36274</v>
      </c>
    </row>
    <row r="38" ht="15.75" spans="1:2">
      <c r="A38" s="345" t="s">
        <v>1168</v>
      </c>
      <c r="B38" s="346">
        <v>33538</v>
      </c>
    </row>
    <row r="39" ht="15.75" spans="1:2">
      <c r="A39" s="345" t="s">
        <v>1169</v>
      </c>
      <c r="B39" s="346">
        <v>840</v>
      </c>
    </row>
    <row r="40" ht="15.75" spans="1:2">
      <c r="A40" s="345" t="s">
        <v>1170</v>
      </c>
      <c r="B40" s="346">
        <v>1896</v>
      </c>
    </row>
    <row r="41" ht="15.75" spans="1:2">
      <c r="A41" s="344" t="s">
        <v>1171</v>
      </c>
      <c r="B41" s="343">
        <f>SUM(B42:B43)</f>
        <v>0</v>
      </c>
    </row>
    <row r="42" ht="15.75" spans="1:2">
      <c r="A42" s="345" t="s">
        <v>1172</v>
      </c>
      <c r="B42" s="346"/>
    </row>
    <row r="43" ht="15.75" spans="1:2">
      <c r="A43" s="345" t="s">
        <v>1173</v>
      </c>
      <c r="B43" s="346"/>
    </row>
    <row r="44" ht="15.75" spans="1:2">
      <c r="A44" s="344" t="s">
        <v>1174</v>
      </c>
      <c r="B44" s="343">
        <f>SUM(B45:B47)</f>
        <v>0</v>
      </c>
    </row>
    <row r="45" ht="15.75" spans="1:2">
      <c r="A45" s="345" t="s">
        <v>1175</v>
      </c>
      <c r="B45" s="346"/>
    </row>
    <row r="46" ht="15.75" spans="1:2">
      <c r="A46" s="345" t="s">
        <v>1176</v>
      </c>
      <c r="B46" s="346"/>
    </row>
    <row r="47" ht="15.75" spans="1:2">
      <c r="A47" s="345" t="s">
        <v>1177</v>
      </c>
      <c r="B47" s="346"/>
    </row>
    <row r="48" ht="15.75" spans="1:2">
      <c r="A48" s="344" t="s">
        <v>1178</v>
      </c>
      <c r="B48" s="343">
        <f>SUM(B49:B50)</f>
        <v>0</v>
      </c>
    </row>
    <row r="49" ht="15.75" spans="1:2">
      <c r="A49" s="345" t="s">
        <v>1179</v>
      </c>
      <c r="B49" s="346"/>
    </row>
    <row r="50" ht="15.75" spans="1:2">
      <c r="A50" s="345" t="s">
        <v>1180</v>
      </c>
      <c r="B50" s="346"/>
    </row>
    <row r="51" ht="15.75" spans="1:2">
      <c r="A51" s="344" t="s">
        <v>1181</v>
      </c>
      <c r="B51" s="343">
        <f>SUM(B52:B56)</f>
        <v>47340</v>
      </c>
    </row>
    <row r="52" ht="15.75" spans="1:2">
      <c r="A52" s="345" t="s">
        <v>1182</v>
      </c>
      <c r="B52" s="346">
        <v>10350</v>
      </c>
    </row>
    <row r="53" ht="15.75" spans="1:2">
      <c r="A53" s="345" t="s">
        <v>1183</v>
      </c>
      <c r="B53" s="346">
        <v>365</v>
      </c>
    </row>
    <row r="54" ht="15.75" spans="1:2">
      <c r="A54" s="345" t="s">
        <v>1184</v>
      </c>
      <c r="B54" s="346">
        <v>8566</v>
      </c>
    </row>
    <row r="55" ht="15.75" spans="1:2">
      <c r="A55" s="345" t="s">
        <v>1185</v>
      </c>
      <c r="B55" s="346">
        <v>14809</v>
      </c>
    </row>
    <row r="56" ht="15.75" spans="1:2">
      <c r="A56" s="345" t="s">
        <v>1186</v>
      </c>
      <c r="B56" s="346">
        <v>13250</v>
      </c>
    </row>
    <row r="57" ht="15.75" spans="1:2">
      <c r="A57" s="344" t="s">
        <v>1187</v>
      </c>
      <c r="B57" s="343">
        <f>SUM(B58:B59)</f>
        <v>23628</v>
      </c>
    </row>
    <row r="58" ht="15.75" spans="1:2">
      <c r="A58" s="345" t="s">
        <v>1188</v>
      </c>
      <c r="B58" s="346">
        <v>23628</v>
      </c>
    </row>
    <row r="59" ht="15.75" spans="1:2">
      <c r="A59" s="345" t="s">
        <v>1189</v>
      </c>
      <c r="B59" s="346"/>
    </row>
    <row r="60" ht="15.75" spans="1:2">
      <c r="A60" s="344" t="s">
        <v>1190</v>
      </c>
      <c r="B60" s="343">
        <f>SUM(B61:B64)</f>
        <v>0</v>
      </c>
    </row>
    <row r="61" ht="15.75" spans="1:2">
      <c r="A61" s="345" t="s">
        <v>1191</v>
      </c>
      <c r="B61" s="346"/>
    </row>
    <row r="62" ht="15.75" spans="1:2">
      <c r="A62" s="345" t="s">
        <v>1192</v>
      </c>
      <c r="B62" s="346"/>
    </row>
    <row r="63" ht="15.75" spans="1:2">
      <c r="A63" s="345" t="s">
        <v>1193</v>
      </c>
      <c r="B63" s="346"/>
    </row>
    <row r="64" ht="15.75" spans="1:2">
      <c r="A64" s="345" t="s">
        <v>1194</v>
      </c>
      <c r="B64" s="346"/>
    </row>
    <row r="65" ht="15.75" spans="1:2">
      <c r="A65" s="344" t="s">
        <v>1195</v>
      </c>
      <c r="B65" s="343">
        <f>SUM(B66:B67)</f>
        <v>0</v>
      </c>
    </row>
    <row r="66" ht="15.75" spans="1:2">
      <c r="A66" s="345" t="s">
        <v>1196</v>
      </c>
      <c r="B66" s="346"/>
    </row>
    <row r="67" ht="15.75" spans="1:2">
      <c r="A67" s="345" t="s">
        <v>1197</v>
      </c>
      <c r="B67" s="346"/>
    </row>
    <row r="68" ht="15.75" spans="1:2">
      <c r="A68" s="344" t="s">
        <v>1198</v>
      </c>
      <c r="B68" s="343">
        <f>SUM(B69:B71)</f>
        <v>0</v>
      </c>
    </row>
    <row r="69" ht="15.75" spans="1:2">
      <c r="A69" s="345" t="s">
        <v>1199</v>
      </c>
      <c r="B69" s="346"/>
    </row>
    <row r="70" ht="15.75" spans="1:2">
      <c r="A70" s="345" t="s">
        <v>1200</v>
      </c>
      <c r="B70" s="346"/>
    </row>
    <row r="71" ht="15.75" spans="1:2">
      <c r="A71" s="345" t="s">
        <v>1201</v>
      </c>
      <c r="B71" s="346"/>
    </row>
    <row r="72" ht="15.75" spans="1:2">
      <c r="A72" s="344" t="s">
        <v>1202</v>
      </c>
      <c r="B72" s="343">
        <f>SUM(B73:B74)</f>
        <v>0</v>
      </c>
    </row>
    <row r="73" ht="15.75" spans="1:2">
      <c r="A73" s="345" t="s">
        <v>1203</v>
      </c>
      <c r="B73" s="346"/>
    </row>
    <row r="74" ht="15.75" spans="1:2">
      <c r="A74" s="345" t="s">
        <v>1204</v>
      </c>
      <c r="B74" s="346"/>
    </row>
    <row r="75" ht="15.75" spans="1:2">
      <c r="A75" s="344" t="s">
        <v>1205</v>
      </c>
      <c r="B75" s="343">
        <f>SUM(B76:B79)</f>
        <v>26076</v>
      </c>
    </row>
    <row r="76" ht="15.75" spans="1:2">
      <c r="A76" s="345" t="s">
        <v>1206</v>
      </c>
      <c r="B76" s="346"/>
    </row>
    <row r="77" ht="15.75" spans="1:2">
      <c r="A77" s="345" t="s">
        <v>1207</v>
      </c>
      <c r="B77" s="346">
        <v>300</v>
      </c>
    </row>
    <row r="78" ht="15.75" spans="1:2">
      <c r="A78" s="345" t="s">
        <v>1208</v>
      </c>
      <c r="B78" s="346"/>
    </row>
    <row r="79" ht="15.75" spans="1:2">
      <c r="A79" s="345" t="s">
        <v>1209</v>
      </c>
      <c r="B79" s="346">
        <v>25776</v>
      </c>
    </row>
    <row r="80" ht="15.75" spans="1:2">
      <c r="A80" s="343" t="s">
        <v>1210</v>
      </c>
      <c r="B80" s="343">
        <f>SUM(B5,B10,B21,B29,B37,B41,B44,B48,B51,B57,B60,B65,B68,B72,B75)</f>
        <v>204672</v>
      </c>
    </row>
  </sheetData>
  <mergeCells count="1">
    <mergeCell ref="A2:B2"/>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4"/>
  <sheetViews>
    <sheetView showGridLines="0" showZeros="0" workbookViewId="0">
      <pane ySplit="5" topLeftCell="A66" activePane="bottomLeft" state="frozen"/>
      <selection/>
      <selection pane="bottomLeft" activeCell="B24" sqref="B24"/>
    </sheetView>
  </sheetViews>
  <sheetFormatPr defaultColWidth="9" defaultRowHeight="15.75" outlineLevelCol="7"/>
  <cols>
    <col min="1" max="1" width="40.25" style="296" customWidth="1"/>
    <col min="2" max="2" width="19.875" style="297" customWidth="1"/>
    <col min="3" max="3" width="17.5" style="298" customWidth="1"/>
    <col min="4" max="4" width="25" style="299" customWidth="1"/>
    <col min="5" max="5" width="18.75" style="298" customWidth="1"/>
    <col min="6" max="6" width="17.75" style="298" customWidth="1"/>
    <col min="7" max="16384" width="9" style="296"/>
  </cols>
  <sheetData>
    <row r="1" ht="18" customHeight="1" spans="1:1">
      <c r="A1" s="300" t="s">
        <v>1211</v>
      </c>
    </row>
    <row r="2" ht="20.25" spans="1:6">
      <c r="A2" s="301" t="s">
        <v>1212</v>
      </c>
      <c r="B2" s="301"/>
      <c r="C2" s="301"/>
      <c r="D2" s="301"/>
      <c r="E2" s="301"/>
      <c r="F2" s="301"/>
    </row>
    <row r="3" ht="20.25" customHeight="1" spans="6:6">
      <c r="F3" s="302" t="s">
        <v>39</v>
      </c>
    </row>
    <row r="4" ht="31.5" customHeight="1" spans="1:6">
      <c r="A4" s="303" t="s">
        <v>1213</v>
      </c>
      <c r="B4" s="304"/>
      <c r="C4" s="305"/>
      <c r="D4" s="303" t="s">
        <v>1214</v>
      </c>
      <c r="E4" s="304"/>
      <c r="F4" s="305"/>
    </row>
    <row r="5" ht="21.95" customHeight="1" spans="1:6">
      <c r="A5" s="306" t="s">
        <v>73</v>
      </c>
      <c r="B5" s="307" t="s">
        <v>74</v>
      </c>
      <c r="C5" s="306" t="s">
        <v>75</v>
      </c>
      <c r="D5" s="308" t="s">
        <v>40</v>
      </c>
      <c r="E5" s="309" t="s">
        <v>74</v>
      </c>
      <c r="F5" s="306" t="s">
        <v>75</v>
      </c>
    </row>
    <row r="6" ht="20.1" customHeight="1" spans="1:6">
      <c r="A6" s="310" t="s">
        <v>1215</v>
      </c>
      <c r="B6" s="311">
        <v>81432</v>
      </c>
      <c r="C6" s="306">
        <v>88353</v>
      </c>
      <c r="D6" s="310" t="s">
        <v>1216</v>
      </c>
      <c r="E6" s="306">
        <v>338466</v>
      </c>
      <c r="F6" s="311">
        <v>288958</v>
      </c>
    </row>
    <row r="7" ht="20.1" customHeight="1" spans="1:6">
      <c r="A7" s="312" t="s">
        <v>1217</v>
      </c>
      <c r="B7" s="311">
        <f>B8</f>
        <v>176528</v>
      </c>
      <c r="C7" s="311">
        <f>C8</f>
        <v>112659</v>
      </c>
      <c r="D7" s="312" t="s">
        <v>1218</v>
      </c>
      <c r="E7" s="313">
        <f>E8</f>
        <v>5524</v>
      </c>
      <c r="F7" s="313">
        <f>F8</f>
        <v>5000</v>
      </c>
    </row>
    <row r="8" ht="20.1" customHeight="1" spans="1:8">
      <c r="A8" s="314" t="s">
        <v>1219</v>
      </c>
      <c r="B8" s="315">
        <f>B9+B16+B52</f>
        <v>176528</v>
      </c>
      <c r="C8" s="315">
        <f>C9+C16+C52</f>
        <v>112659</v>
      </c>
      <c r="D8" s="314" t="s">
        <v>1220</v>
      </c>
      <c r="E8" s="316">
        <f>E9+E10</f>
        <v>5524</v>
      </c>
      <c r="F8" s="316">
        <f>F9+F10</f>
        <v>5000</v>
      </c>
      <c r="H8" s="317"/>
    </row>
    <row r="9" ht="20.1" customHeight="1" spans="1:6">
      <c r="A9" s="314" t="s">
        <v>1221</v>
      </c>
      <c r="B9" s="315">
        <f>SUM(B10:B15)</f>
        <v>7771</v>
      </c>
      <c r="C9" s="315">
        <f>SUM(C10:C15)</f>
        <v>7771</v>
      </c>
      <c r="D9" s="314" t="s">
        <v>1222</v>
      </c>
      <c r="E9" s="316"/>
      <c r="F9" s="316"/>
    </row>
    <row r="10" ht="20.1" customHeight="1" spans="1:7">
      <c r="A10" s="159" t="s">
        <v>1223</v>
      </c>
      <c r="B10" s="315">
        <v>576</v>
      </c>
      <c r="C10" s="315">
        <f>B10</f>
        <v>576</v>
      </c>
      <c r="D10" s="314" t="s">
        <v>1224</v>
      </c>
      <c r="E10" s="316">
        <v>5524</v>
      </c>
      <c r="F10" s="316">
        <v>5000</v>
      </c>
      <c r="G10" s="317"/>
    </row>
    <row r="11" ht="20.1" customHeight="1" spans="1:6">
      <c r="A11" s="159" t="s">
        <v>1225</v>
      </c>
      <c r="B11" s="315">
        <v>742</v>
      </c>
      <c r="C11" s="315">
        <f t="shared" ref="C11:C14" si="0">B11</f>
        <v>742</v>
      </c>
      <c r="D11" s="314"/>
      <c r="E11" s="316"/>
      <c r="F11" s="318"/>
    </row>
    <row r="12" ht="20.1" customHeight="1" spans="1:6">
      <c r="A12" s="159" t="s">
        <v>1226</v>
      </c>
      <c r="B12" s="315">
        <v>4387</v>
      </c>
      <c r="C12" s="315">
        <f t="shared" si="0"/>
        <v>4387</v>
      </c>
      <c r="D12" s="314" t="s">
        <v>0</v>
      </c>
      <c r="E12" s="316"/>
      <c r="F12" s="318"/>
    </row>
    <row r="13" ht="20.1" customHeight="1" spans="1:6">
      <c r="A13" s="159" t="s">
        <v>1227</v>
      </c>
      <c r="B13" s="315">
        <v>2</v>
      </c>
      <c r="C13" s="315">
        <f t="shared" si="0"/>
        <v>2</v>
      </c>
      <c r="D13" s="314" t="s">
        <v>0</v>
      </c>
      <c r="E13" s="316"/>
      <c r="F13" s="318"/>
    </row>
    <row r="14" ht="20.1" customHeight="1" spans="1:6">
      <c r="A14" s="159" t="s">
        <v>1228</v>
      </c>
      <c r="B14" s="315"/>
      <c r="C14" s="315">
        <f t="shared" si="0"/>
        <v>0</v>
      </c>
      <c r="D14" s="314" t="s">
        <v>0</v>
      </c>
      <c r="E14" s="316"/>
      <c r="F14" s="318"/>
    </row>
    <row r="15" ht="20.1" customHeight="1" spans="1:6">
      <c r="A15" s="159" t="s">
        <v>1229</v>
      </c>
      <c r="B15" s="315">
        <v>2064</v>
      </c>
      <c r="C15" s="318">
        <v>2064</v>
      </c>
      <c r="D15" s="314" t="s">
        <v>0</v>
      </c>
      <c r="E15" s="316"/>
      <c r="F15" s="318"/>
    </row>
    <row r="16" ht="20.1" customHeight="1" spans="1:6">
      <c r="A16" s="159" t="s">
        <v>1230</v>
      </c>
      <c r="B16" s="315">
        <f>SUM(B17:B51)</f>
        <v>120782</v>
      </c>
      <c r="C16" s="315">
        <f>SUM(C17:C51)</f>
        <v>49520</v>
      </c>
      <c r="D16" s="314" t="s">
        <v>0</v>
      </c>
      <c r="E16" s="316"/>
      <c r="F16" s="318"/>
    </row>
    <row r="17" ht="20.1" customHeight="1" spans="1:6">
      <c r="A17" s="159" t="s">
        <v>1231</v>
      </c>
      <c r="B17" s="315"/>
      <c r="C17" s="318"/>
      <c r="D17" s="314" t="s">
        <v>0</v>
      </c>
      <c r="E17" s="316"/>
      <c r="F17" s="318"/>
    </row>
    <row r="18" ht="20.1" customHeight="1" spans="1:6">
      <c r="A18" s="319" t="s">
        <v>1232</v>
      </c>
      <c r="B18" s="315">
        <v>20517</v>
      </c>
      <c r="C18" s="318">
        <v>20510</v>
      </c>
      <c r="D18" s="314" t="s">
        <v>0</v>
      </c>
      <c r="E18" s="316"/>
      <c r="F18" s="318"/>
    </row>
    <row r="19" ht="20.1" customHeight="1" spans="1:6">
      <c r="A19" s="320" t="s">
        <v>1233</v>
      </c>
      <c r="B19" s="315">
        <v>8642</v>
      </c>
      <c r="C19" s="315">
        <v>8640</v>
      </c>
      <c r="D19" s="314" t="s">
        <v>0</v>
      </c>
      <c r="E19" s="316"/>
      <c r="F19" s="318"/>
    </row>
    <row r="20" ht="20.1" customHeight="1" spans="1:6">
      <c r="A20" s="320" t="s">
        <v>1234</v>
      </c>
      <c r="B20" s="315">
        <v>3161</v>
      </c>
      <c r="C20" s="318">
        <v>3160</v>
      </c>
      <c r="D20" s="314" t="s">
        <v>0</v>
      </c>
      <c r="E20" s="316"/>
      <c r="F20" s="318"/>
    </row>
    <row r="21" ht="20.1" customHeight="1" spans="1:6">
      <c r="A21" s="320" t="s">
        <v>1235</v>
      </c>
      <c r="B21" s="315"/>
      <c r="C21" s="318"/>
      <c r="D21" s="314" t="s">
        <v>0</v>
      </c>
      <c r="E21" s="316"/>
      <c r="F21" s="318"/>
    </row>
    <row r="22" ht="20.1" customHeight="1" spans="1:6">
      <c r="A22" s="320" t="s">
        <v>1236</v>
      </c>
      <c r="B22" s="315">
        <v>57</v>
      </c>
      <c r="C22" s="318"/>
      <c r="D22" s="314" t="s">
        <v>0</v>
      </c>
      <c r="E22" s="316"/>
      <c r="F22" s="318"/>
    </row>
    <row r="23" ht="20.1" customHeight="1" spans="1:6">
      <c r="A23" s="320" t="s">
        <v>1237</v>
      </c>
      <c r="B23" s="315">
        <v>1825</v>
      </c>
      <c r="C23" s="318"/>
      <c r="D23" s="320" t="s">
        <v>0</v>
      </c>
      <c r="E23" s="321"/>
      <c r="F23" s="318"/>
    </row>
    <row r="24" ht="20.1" customHeight="1" spans="1:6">
      <c r="A24" s="320" t="s">
        <v>1238</v>
      </c>
      <c r="B24" s="315">
        <v>366</v>
      </c>
      <c r="C24" s="318"/>
      <c r="D24" s="320" t="s">
        <v>0</v>
      </c>
      <c r="E24" s="321"/>
      <c r="F24" s="318"/>
    </row>
    <row r="25" ht="20.1" customHeight="1" spans="1:6">
      <c r="A25" s="320" t="s">
        <v>1239</v>
      </c>
      <c r="B25" s="315">
        <v>13503</v>
      </c>
      <c r="C25" s="318">
        <v>13320</v>
      </c>
      <c r="D25" s="319" t="s">
        <v>0</v>
      </c>
      <c r="E25" s="322"/>
      <c r="F25" s="318"/>
    </row>
    <row r="26" ht="20.1" customHeight="1" spans="1:6">
      <c r="A26" s="320" t="s">
        <v>1240</v>
      </c>
      <c r="B26" s="315">
        <v>739</v>
      </c>
      <c r="C26" s="318"/>
      <c r="D26" s="320" t="s">
        <v>0</v>
      </c>
      <c r="E26" s="321"/>
      <c r="F26" s="318"/>
    </row>
    <row r="27" ht="20.1" customHeight="1" spans="1:6">
      <c r="A27" s="320" t="s">
        <v>1241</v>
      </c>
      <c r="B27" s="315"/>
      <c r="C27" s="318"/>
      <c r="D27" s="320" t="s">
        <v>0</v>
      </c>
      <c r="E27" s="321"/>
      <c r="F27" s="318"/>
    </row>
    <row r="28" ht="20.1" customHeight="1" spans="1:6">
      <c r="A28" s="320" t="s">
        <v>1242</v>
      </c>
      <c r="B28" s="315"/>
      <c r="C28" s="318"/>
      <c r="D28" s="320" t="s">
        <v>0</v>
      </c>
      <c r="E28" s="321"/>
      <c r="F28" s="318"/>
    </row>
    <row r="29" ht="20.1" customHeight="1" spans="1:6">
      <c r="A29" s="320" t="s">
        <v>1243</v>
      </c>
      <c r="B29" s="315">
        <v>984</v>
      </c>
      <c r="C29" s="318"/>
      <c r="D29" s="320" t="s">
        <v>0</v>
      </c>
      <c r="E29" s="321"/>
      <c r="F29" s="318"/>
    </row>
    <row r="30" ht="20.1" customHeight="1" spans="1:6">
      <c r="A30" s="323" t="s">
        <v>1244</v>
      </c>
      <c r="B30" s="324"/>
      <c r="C30" s="318"/>
      <c r="D30" s="320" t="s">
        <v>0</v>
      </c>
      <c r="E30" s="321"/>
      <c r="F30" s="318"/>
    </row>
    <row r="31" ht="20.1" customHeight="1" spans="1:6">
      <c r="A31" s="323" t="s">
        <v>1245</v>
      </c>
      <c r="B31" s="324"/>
      <c r="C31" s="318"/>
      <c r="D31" s="320" t="s">
        <v>0</v>
      </c>
      <c r="E31" s="321"/>
      <c r="F31" s="318"/>
    </row>
    <row r="32" ht="20.1" customHeight="1" spans="1:6">
      <c r="A32" s="323" t="s">
        <v>1246</v>
      </c>
      <c r="B32" s="324"/>
      <c r="C32" s="318"/>
      <c r="D32" s="320" t="s">
        <v>0</v>
      </c>
      <c r="E32" s="321"/>
      <c r="F32" s="318"/>
    </row>
    <row r="33" ht="20.1" customHeight="1" spans="1:6">
      <c r="A33" s="323" t="s">
        <v>1247</v>
      </c>
      <c r="B33" s="324">
        <v>475</v>
      </c>
      <c r="C33" s="318"/>
      <c r="D33" s="320" t="s">
        <v>0</v>
      </c>
      <c r="E33" s="321"/>
      <c r="F33" s="318"/>
    </row>
    <row r="34" ht="20.1" customHeight="1" spans="1:6">
      <c r="A34" s="323" t="s">
        <v>1248</v>
      </c>
      <c r="B34" s="324">
        <v>4890</v>
      </c>
      <c r="C34" s="318"/>
      <c r="D34" s="314" t="s">
        <v>0</v>
      </c>
      <c r="E34" s="316"/>
      <c r="F34" s="318"/>
    </row>
    <row r="35" ht="20.1" customHeight="1" spans="1:6">
      <c r="A35" s="323" t="s">
        <v>1249</v>
      </c>
      <c r="B35" s="324"/>
      <c r="C35" s="318"/>
      <c r="D35" s="314" t="s">
        <v>0</v>
      </c>
      <c r="E35" s="316"/>
      <c r="F35" s="318"/>
    </row>
    <row r="36" ht="33.75" customHeight="1" spans="1:6">
      <c r="A36" s="323" t="s">
        <v>1250</v>
      </c>
      <c r="B36" s="324">
        <v>311</v>
      </c>
      <c r="C36" s="318"/>
      <c r="D36" s="314" t="s">
        <v>0</v>
      </c>
      <c r="E36" s="316"/>
      <c r="F36" s="318"/>
    </row>
    <row r="37" ht="33.75" customHeight="1" spans="1:6">
      <c r="A37" s="323" t="s">
        <v>1251</v>
      </c>
      <c r="B37" s="324">
        <v>21131</v>
      </c>
      <c r="C37" s="318"/>
      <c r="D37" s="314" t="s">
        <v>0</v>
      </c>
      <c r="E37" s="316"/>
      <c r="F37" s="318"/>
    </row>
    <row r="38" ht="20.1" customHeight="1" spans="1:6">
      <c r="A38" s="323" t="s">
        <v>1252</v>
      </c>
      <c r="B38" s="324">
        <v>16487</v>
      </c>
      <c r="C38" s="318"/>
      <c r="D38" s="314" t="s">
        <v>0</v>
      </c>
      <c r="E38" s="316"/>
      <c r="F38" s="318"/>
    </row>
    <row r="39" ht="20.1" customHeight="1" spans="1:6">
      <c r="A39" s="323" t="s">
        <v>1253</v>
      </c>
      <c r="B39" s="324">
        <v>40</v>
      </c>
      <c r="C39" s="318"/>
      <c r="D39" s="314" t="s">
        <v>0</v>
      </c>
      <c r="E39" s="316"/>
      <c r="F39" s="318"/>
    </row>
    <row r="40" ht="20.1" customHeight="1" spans="1:6">
      <c r="A40" s="323" t="s">
        <v>1254</v>
      </c>
      <c r="B40" s="324"/>
      <c r="C40" s="318"/>
      <c r="D40" s="314" t="s">
        <v>0</v>
      </c>
      <c r="E40" s="316"/>
      <c r="F40" s="318"/>
    </row>
    <row r="41" ht="20.1" customHeight="1" spans="1:6">
      <c r="A41" s="323" t="s">
        <v>1255</v>
      </c>
      <c r="B41" s="324">
        <v>18666</v>
      </c>
      <c r="C41" s="318"/>
      <c r="D41" s="314" t="s">
        <v>0</v>
      </c>
      <c r="E41" s="316"/>
      <c r="F41" s="318"/>
    </row>
    <row r="42" ht="20.1" customHeight="1" spans="1:6">
      <c r="A42" s="323" t="s">
        <v>1256</v>
      </c>
      <c r="B42" s="324">
        <v>2382</v>
      </c>
      <c r="C42" s="318"/>
      <c r="D42" s="314" t="s">
        <v>0</v>
      </c>
      <c r="E42" s="316"/>
      <c r="F42" s="318"/>
    </row>
    <row r="43" ht="22.5" customHeight="1" spans="1:6">
      <c r="A43" s="323" t="s">
        <v>1257</v>
      </c>
      <c r="B43" s="324"/>
      <c r="C43" s="318"/>
      <c r="D43" s="314" t="s">
        <v>0</v>
      </c>
      <c r="E43" s="316"/>
      <c r="F43" s="318"/>
    </row>
    <row r="44" ht="22.5" customHeight="1" spans="1:6">
      <c r="A44" s="323" t="s">
        <v>1258</v>
      </c>
      <c r="B44" s="324"/>
      <c r="C44" s="318"/>
      <c r="D44" s="314" t="s">
        <v>0</v>
      </c>
      <c r="E44" s="316"/>
      <c r="F44" s="318"/>
    </row>
    <row r="45" ht="20.1" customHeight="1" spans="1:6">
      <c r="A45" s="323" t="s">
        <v>1259</v>
      </c>
      <c r="B45" s="324"/>
      <c r="C45" s="318"/>
      <c r="D45" s="314" t="s">
        <v>0</v>
      </c>
      <c r="E45" s="316"/>
      <c r="F45" s="318"/>
    </row>
    <row r="46" ht="33.75" customHeight="1" spans="1:6">
      <c r="A46" s="323" t="s">
        <v>1260</v>
      </c>
      <c r="B46" s="324"/>
      <c r="C46" s="318"/>
      <c r="D46" s="314" t="s">
        <v>0</v>
      </c>
      <c r="E46" s="316"/>
      <c r="F46" s="318"/>
    </row>
    <row r="47" ht="20.1" customHeight="1" spans="1:6">
      <c r="A47" s="323" t="s">
        <v>1261</v>
      </c>
      <c r="B47" s="324">
        <v>1407</v>
      </c>
      <c r="C47" s="318"/>
      <c r="D47" s="314" t="s">
        <v>0</v>
      </c>
      <c r="E47" s="316"/>
      <c r="F47" s="318"/>
    </row>
    <row r="48" ht="20.1" customHeight="1" spans="1:6">
      <c r="A48" s="323" t="s">
        <v>1262</v>
      </c>
      <c r="B48" s="324">
        <v>105</v>
      </c>
      <c r="C48" s="318"/>
      <c r="D48" s="320" t="s">
        <v>0</v>
      </c>
      <c r="E48" s="321"/>
      <c r="F48" s="318"/>
    </row>
    <row r="49" ht="36.75" customHeight="1" spans="1:6">
      <c r="A49" s="323" t="s">
        <v>1263</v>
      </c>
      <c r="B49" s="324"/>
      <c r="C49" s="318"/>
      <c r="D49" s="320"/>
      <c r="E49" s="321"/>
      <c r="F49" s="318"/>
    </row>
    <row r="50" ht="20.1" customHeight="1" spans="1:6">
      <c r="A50" s="323" t="s">
        <v>1264</v>
      </c>
      <c r="B50" s="324">
        <v>1200</v>
      </c>
      <c r="C50" s="318"/>
      <c r="D50" s="320" t="s">
        <v>0</v>
      </c>
      <c r="E50" s="321"/>
      <c r="F50" s="318"/>
    </row>
    <row r="51" ht="20.1" customHeight="1" spans="1:6">
      <c r="A51" s="320" t="s">
        <v>1265</v>
      </c>
      <c r="B51" s="315">
        <v>3894</v>
      </c>
      <c r="C51" s="318">
        <v>3890</v>
      </c>
      <c r="D51" s="320" t="s">
        <v>0</v>
      </c>
      <c r="E51" s="321"/>
      <c r="F51" s="318"/>
    </row>
    <row r="52" ht="20.1" customHeight="1" spans="1:6">
      <c r="A52" s="320" t="s">
        <v>1266</v>
      </c>
      <c r="B52" s="315">
        <f>SUM(B53:B73)</f>
        <v>47975</v>
      </c>
      <c r="C52" s="315">
        <f>SUM(C53:C73)</f>
        <v>55368</v>
      </c>
      <c r="D52" s="320"/>
      <c r="E52" s="321"/>
      <c r="F52" s="318"/>
    </row>
    <row r="53" ht="20.1" customHeight="1" spans="1:6">
      <c r="A53" s="320" t="s">
        <v>1267</v>
      </c>
      <c r="B53" s="315">
        <v>1654</v>
      </c>
      <c r="C53" s="318">
        <v>1755</v>
      </c>
      <c r="D53" s="320"/>
      <c r="E53" s="321"/>
      <c r="F53" s="318"/>
    </row>
    <row r="54" ht="20.1" customHeight="1" spans="1:6">
      <c r="A54" s="320" t="s">
        <v>1268</v>
      </c>
      <c r="B54" s="315"/>
      <c r="C54" s="318"/>
      <c r="D54" s="320"/>
      <c r="E54" s="321"/>
      <c r="F54" s="318"/>
    </row>
    <row r="55" ht="20.1" customHeight="1" spans="1:6">
      <c r="A55" s="320" t="s">
        <v>1269</v>
      </c>
      <c r="B55" s="315"/>
      <c r="C55" s="318"/>
      <c r="D55" s="320"/>
      <c r="E55" s="321"/>
      <c r="F55" s="318"/>
    </row>
    <row r="56" ht="20.1" customHeight="1" spans="1:6">
      <c r="A56" s="320" t="s">
        <v>1270</v>
      </c>
      <c r="B56" s="315">
        <v>210</v>
      </c>
      <c r="C56" s="318">
        <v>230</v>
      </c>
      <c r="D56" s="320"/>
      <c r="E56" s="316"/>
      <c r="F56" s="318"/>
    </row>
    <row r="57" ht="20.1" customHeight="1" spans="1:6">
      <c r="A57" s="320" t="s">
        <v>1271</v>
      </c>
      <c r="B57" s="297">
        <v>332</v>
      </c>
      <c r="C57" s="318">
        <v>390</v>
      </c>
      <c r="D57" s="320"/>
      <c r="E57" s="316"/>
      <c r="F57" s="318"/>
    </row>
    <row r="58" ht="20.1" customHeight="1" spans="1:6">
      <c r="A58" s="320" t="s">
        <v>1272</v>
      </c>
      <c r="B58" s="315">
        <v>1037</v>
      </c>
      <c r="C58" s="318">
        <v>1230</v>
      </c>
      <c r="D58" s="320"/>
      <c r="E58" s="316"/>
      <c r="F58" s="318"/>
    </row>
    <row r="59" ht="20.1" customHeight="1" spans="1:6">
      <c r="A59" s="320" t="s">
        <v>1273</v>
      </c>
      <c r="B59" s="315">
        <v>190</v>
      </c>
      <c r="C59" s="318">
        <v>220</v>
      </c>
      <c r="D59" s="320"/>
      <c r="E59" s="316"/>
      <c r="F59" s="318"/>
    </row>
    <row r="60" ht="19.5" customHeight="1" spans="1:6">
      <c r="A60" s="320" t="s">
        <v>1274</v>
      </c>
      <c r="B60" s="315">
        <v>1926</v>
      </c>
      <c r="C60" s="318">
        <v>2430</v>
      </c>
      <c r="D60" s="320"/>
      <c r="E60" s="325"/>
      <c r="F60" s="326"/>
    </row>
    <row r="61" s="295" customFormat="1" ht="20.1" customHeight="1" spans="1:6">
      <c r="A61" s="320" t="s">
        <v>1275</v>
      </c>
      <c r="B61" s="327">
        <v>496</v>
      </c>
      <c r="C61" s="326">
        <v>1150</v>
      </c>
      <c r="D61" s="320"/>
      <c r="E61" s="325"/>
      <c r="F61" s="326"/>
    </row>
    <row r="62" ht="20.1" customHeight="1" spans="1:6">
      <c r="A62" s="320" t="s">
        <v>1276</v>
      </c>
      <c r="B62" s="315">
        <v>926</v>
      </c>
      <c r="C62" s="318">
        <v>1480</v>
      </c>
      <c r="D62" s="320"/>
      <c r="E62" s="316"/>
      <c r="F62" s="318"/>
    </row>
    <row r="63" ht="20.1" customHeight="1" spans="1:6">
      <c r="A63" s="320" t="s">
        <v>1277</v>
      </c>
      <c r="B63" s="315">
        <v>2799</v>
      </c>
      <c r="C63" s="318">
        <v>3220</v>
      </c>
      <c r="D63" s="320"/>
      <c r="E63" s="316"/>
      <c r="F63" s="318"/>
    </row>
    <row r="64" ht="20.1" customHeight="1" spans="1:6">
      <c r="A64" s="320" t="s">
        <v>1278</v>
      </c>
      <c r="B64" s="315">
        <v>26785</v>
      </c>
      <c r="C64" s="318">
        <v>29980</v>
      </c>
      <c r="D64" s="320"/>
      <c r="E64" s="316"/>
      <c r="F64" s="318"/>
    </row>
    <row r="65" ht="20.1" customHeight="1" spans="1:6">
      <c r="A65" s="320" t="s">
        <v>1279</v>
      </c>
      <c r="B65" s="315">
        <v>4353</v>
      </c>
      <c r="C65" s="318">
        <v>4900</v>
      </c>
      <c r="D65" s="320"/>
      <c r="E65" s="316"/>
      <c r="F65" s="318"/>
    </row>
    <row r="66" ht="20.1" customHeight="1" spans="1:6">
      <c r="A66" s="320" t="s">
        <v>1280</v>
      </c>
      <c r="B66" s="315">
        <v>140</v>
      </c>
      <c r="C66" s="318">
        <v>180</v>
      </c>
      <c r="D66" s="320"/>
      <c r="E66" s="316"/>
      <c r="F66" s="318"/>
    </row>
    <row r="67" ht="20.1" customHeight="1" spans="1:6">
      <c r="A67" s="320" t="s">
        <v>1281</v>
      </c>
      <c r="B67" s="315">
        <v>472</v>
      </c>
      <c r="C67" s="318">
        <v>675</v>
      </c>
      <c r="D67" s="320"/>
      <c r="E67" s="316"/>
      <c r="F67" s="318"/>
    </row>
    <row r="68" ht="20.1" customHeight="1" spans="1:6">
      <c r="A68" s="320" t="s">
        <v>1282</v>
      </c>
      <c r="B68" s="315">
        <v>45</v>
      </c>
      <c r="C68" s="318">
        <v>50</v>
      </c>
      <c r="D68" s="320"/>
      <c r="E68" s="316"/>
      <c r="F68" s="318"/>
    </row>
    <row r="69" ht="20.1" customHeight="1" spans="1:6">
      <c r="A69" s="320" t="s">
        <v>1283</v>
      </c>
      <c r="B69" s="315">
        <v>767</v>
      </c>
      <c r="C69" s="318">
        <v>870</v>
      </c>
      <c r="D69" s="320"/>
      <c r="E69" s="316"/>
      <c r="F69" s="318"/>
    </row>
    <row r="70" ht="20.1" customHeight="1" spans="1:6">
      <c r="A70" s="320" t="s">
        <v>1284</v>
      </c>
      <c r="B70" s="315">
        <v>4366</v>
      </c>
      <c r="C70" s="318">
        <v>4618</v>
      </c>
      <c r="D70" s="320"/>
      <c r="E70" s="316"/>
      <c r="F70" s="318"/>
    </row>
    <row r="71" ht="20.1" customHeight="1" spans="1:6">
      <c r="A71" s="320" t="s">
        <v>1285</v>
      </c>
      <c r="B71" s="315">
        <v>424</v>
      </c>
      <c r="C71" s="318">
        <v>430</v>
      </c>
      <c r="D71" s="320"/>
      <c r="E71" s="316"/>
      <c r="F71" s="318"/>
    </row>
    <row r="72" ht="20.1" customHeight="1" spans="1:6">
      <c r="A72" s="320" t="s">
        <v>1286</v>
      </c>
      <c r="B72" s="315"/>
      <c r="C72" s="318">
        <v>400</v>
      </c>
      <c r="D72" s="328"/>
      <c r="E72" s="316"/>
      <c r="F72" s="318"/>
    </row>
    <row r="73" ht="20.1" customHeight="1" spans="1:6">
      <c r="A73" s="329" t="s">
        <v>1287</v>
      </c>
      <c r="B73" s="315">
        <v>1053</v>
      </c>
      <c r="C73" s="318">
        <v>1160</v>
      </c>
      <c r="D73" s="328"/>
      <c r="E73" s="316"/>
      <c r="F73" s="318"/>
    </row>
    <row r="74" ht="20.1" customHeight="1" spans="1:6">
      <c r="A74" s="329"/>
      <c r="B74" s="315"/>
      <c r="C74" s="330"/>
      <c r="D74" s="328"/>
      <c r="E74" s="331"/>
      <c r="F74" s="318"/>
    </row>
    <row r="75" ht="20.1" customHeight="1" spans="1:6">
      <c r="A75" s="159" t="s">
        <v>1288</v>
      </c>
      <c r="B75" s="315">
        <v>13462</v>
      </c>
      <c r="C75" s="318">
        <v>13451</v>
      </c>
      <c r="D75" s="320" t="s">
        <v>0</v>
      </c>
      <c r="E75" s="318"/>
      <c r="F75" s="318"/>
    </row>
    <row r="76" ht="20.1" customHeight="1" spans="1:6">
      <c r="A76" s="159" t="s">
        <v>1289</v>
      </c>
      <c r="B76" s="315">
        <f>SUM(B77:B79)</f>
        <v>65589</v>
      </c>
      <c r="C76" s="315">
        <f>SUM(C77:C79)</f>
        <v>31280</v>
      </c>
      <c r="D76" s="332" t="s">
        <v>1290</v>
      </c>
      <c r="E76" s="316"/>
      <c r="F76" s="318"/>
    </row>
    <row r="77" ht="20.1" customHeight="1" spans="1:7">
      <c r="A77" s="159" t="s">
        <v>1291</v>
      </c>
      <c r="B77" s="315">
        <v>34317</v>
      </c>
      <c r="C77" s="318">
        <v>24190</v>
      </c>
      <c r="D77" s="314" t="s">
        <v>1292</v>
      </c>
      <c r="E77" s="316">
        <v>13451</v>
      </c>
      <c r="F77" s="318"/>
      <c r="G77" s="333"/>
    </row>
    <row r="78" ht="20.1" customHeight="1" spans="1:6">
      <c r="A78" s="159" t="s">
        <v>1293</v>
      </c>
      <c r="B78" s="315">
        <v>5000</v>
      </c>
      <c r="C78" s="318"/>
      <c r="D78" s="159" t="s">
        <v>1294</v>
      </c>
      <c r="E78" s="316">
        <v>29558</v>
      </c>
      <c r="F78" s="318"/>
    </row>
    <row r="79" ht="20.1" customHeight="1" spans="1:6">
      <c r="A79" s="159" t="s">
        <v>1295</v>
      </c>
      <c r="B79" s="315">
        <v>26272</v>
      </c>
      <c r="C79" s="318">
        <v>7090</v>
      </c>
      <c r="D79" s="159" t="s">
        <v>1296</v>
      </c>
      <c r="E79" s="318"/>
      <c r="F79" s="318"/>
    </row>
    <row r="80" ht="20.1" customHeight="1" spans="1:6">
      <c r="A80" s="334" t="s">
        <v>1297</v>
      </c>
      <c r="B80" s="315"/>
      <c r="C80" s="318"/>
      <c r="D80" s="159" t="s">
        <v>1298</v>
      </c>
      <c r="E80" s="318"/>
      <c r="F80" s="318"/>
    </row>
    <row r="81" ht="20.1" customHeight="1" spans="1:6">
      <c r="A81" s="159" t="s">
        <v>1299</v>
      </c>
      <c r="B81" s="315">
        <v>33158</v>
      </c>
      <c r="C81" s="318"/>
      <c r="D81" s="335" t="s">
        <v>1300</v>
      </c>
      <c r="E81" s="318">
        <v>31772</v>
      </c>
      <c r="F81" s="318"/>
    </row>
    <row r="82" ht="20.1" customHeight="1" spans="1:6">
      <c r="A82" s="159" t="s">
        <v>1301</v>
      </c>
      <c r="B82" s="315"/>
      <c r="C82" s="318"/>
      <c r="D82" s="335" t="s">
        <v>1302</v>
      </c>
      <c r="F82" s="318"/>
    </row>
    <row r="83" ht="19.15" customHeight="1" spans="1:6">
      <c r="A83" s="159" t="s">
        <v>1303</v>
      </c>
      <c r="B83" s="315">
        <v>49344</v>
      </c>
      <c r="C83" s="318">
        <v>48215</v>
      </c>
      <c r="D83" s="159"/>
      <c r="E83" s="318"/>
      <c r="F83" s="318"/>
    </row>
    <row r="84" spans="1:6">
      <c r="A84" s="159"/>
      <c r="B84" s="315"/>
      <c r="C84" s="318"/>
      <c r="D84" s="159"/>
      <c r="E84" s="318"/>
      <c r="F84" s="318"/>
    </row>
    <row r="85" spans="1:6">
      <c r="A85" s="336" t="s">
        <v>1304</v>
      </c>
      <c r="B85" s="315">
        <f>B6+B75+B76+B80+B81+B82+B83+B7</f>
        <v>419513</v>
      </c>
      <c r="C85" s="315">
        <f>C6+C75+C76+C80+C81+C82+C83+C7</f>
        <v>293958</v>
      </c>
      <c r="D85" s="336" t="s">
        <v>1305</v>
      </c>
      <c r="E85" s="315">
        <f>B85</f>
        <v>419513</v>
      </c>
      <c r="F85" s="315">
        <f>F6+F7</f>
        <v>293958</v>
      </c>
    </row>
    <row r="86" spans="4:4">
      <c r="D86" s="337"/>
    </row>
    <row r="87" spans="4:4">
      <c r="D87" s="337"/>
    </row>
    <row r="88" spans="3:4">
      <c r="C88" s="297"/>
      <c r="D88" s="337"/>
    </row>
    <row r="89" spans="4:4">
      <c r="D89" s="337"/>
    </row>
    <row r="90" spans="4:4">
      <c r="D90" s="337"/>
    </row>
    <row r="91" spans="4:4">
      <c r="D91" s="337"/>
    </row>
    <row r="92" spans="4:4">
      <c r="D92" s="337"/>
    </row>
    <row r="93" spans="4:4">
      <c r="D93" s="337"/>
    </row>
    <row r="94" spans="4:4">
      <c r="D94" s="337"/>
    </row>
    <row r="95" spans="4:4">
      <c r="D95" s="337"/>
    </row>
    <row r="96" spans="4:4">
      <c r="D96" s="337"/>
    </row>
    <row r="97" spans="4:4">
      <c r="D97" s="337"/>
    </row>
    <row r="98" spans="4:4">
      <c r="D98" s="337"/>
    </row>
    <row r="99" spans="4:4">
      <c r="D99" s="337"/>
    </row>
    <row r="100" spans="4:4">
      <c r="D100" s="337"/>
    </row>
    <row r="101" spans="4:4">
      <c r="D101" s="337"/>
    </row>
    <row r="102" spans="4:4">
      <c r="D102" s="337"/>
    </row>
    <row r="103" spans="4:4">
      <c r="D103" s="337"/>
    </row>
    <row r="104" spans="4:4">
      <c r="D104" s="337"/>
    </row>
  </sheetData>
  <protectedRanges>
    <protectedRange password="CC35" sqref="B30:B50" name="区域1"/>
  </protectedRanges>
  <mergeCells count="3">
    <mergeCell ref="A2:F2"/>
    <mergeCell ref="A4:C4"/>
    <mergeCell ref="D4:F4"/>
  </mergeCells>
  <printOptions horizontalCentered="1"/>
  <pageMargins left="0.47244094488189" right="0.47244094488189" top="0.590551181102362" bottom="0.47244094488189" header="0.31496062992126" footer="0.31496062992126"/>
  <pageSetup paperSize="9" scale="9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4"/>
  <sheetViews>
    <sheetView showGridLines="0" showZeros="0" workbookViewId="0">
      <pane ySplit="5" topLeftCell="A206" activePane="bottomLeft" state="frozen"/>
      <selection/>
      <selection pane="bottomLeft" activeCell="D221" sqref="D221"/>
    </sheetView>
  </sheetViews>
  <sheetFormatPr defaultColWidth="9" defaultRowHeight="15.75"/>
  <cols>
    <col min="1" max="1" width="45.25" style="147" customWidth="1"/>
    <col min="2" max="2" width="15.5" style="147" customWidth="1"/>
    <col min="3" max="3" width="15.25" style="147" customWidth="1"/>
    <col min="4" max="4" width="19.125" style="147" customWidth="1"/>
    <col min="5" max="5" width="18.125" style="147" customWidth="1"/>
    <col min="6" max="7" width="15.25" style="147" customWidth="1"/>
    <col min="8" max="8" width="15.5" style="147" customWidth="1"/>
    <col min="9" max="16384" width="9" style="147"/>
  </cols>
  <sheetData>
    <row r="1" ht="14.25" spans="1:1">
      <c r="A1" s="149" t="s">
        <v>1306</v>
      </c>
    </row>
    <row r="2" ht="20.25" spans="1:8">
      <c r="A2" s="127" t="s">
        <v>1307</v>
      </c>
      <c r="B2" s="127"/>
      <c r="C2" s="127"/>
      <c r="D2" s="127"/>
      <c r="E2" s="127"/>
      <c r="F2" s="127"/>
      <c r="G2" s="127"/>
      <c r="H2" s="127"/>
    </row>
    <row r="3" ht="18" customHeight="1" spans="8:8">
      <c r="H3" s="161" t="s">
        <v>39</v>
      </c>
    </row>
    <row r="4" s="125" customFormat="1" ht="31.5" customHeight="1" spans="1:8">
      <c r="A4" s="162" t="s">
        <v>73</v>
      </c>
      <c r="B4" s="162" t="s">
        <v>1308</v>
      </c>
      <c r="C4" s="162" t="s">
        <v>1309</v>
      </c>
      <c r="D4" s="163" t="s">
        <v>1310</v>
      </c>
      <c r="E4" s="284" t="s">
        <v>1311</v>
      </c>
      <c r="F4" s="284" t="s">
        <v>1312</v>
      </c>
      <c r="G4" s="162" t="s">
        <v>1313</v>
      </c>
      <c r="H4" s="162" t="s">
        <v>1314</v>
      </c>
    </row>
    <row r="5" s="125" customFormat="1" ht="27" customHeight="1" spans="1:8">
      <c r="A5" s="162"/>
      <c r="B5" s="162"/>
      <c r="C5" s="162"/>
      <c r="D5" s="285"/>
      <c r="E5" s="284"/>
      <c r="F5" s="284"/>
      <c r="G5" s="162"/>
      <c r="H5" s="162"/>
    </row>
    <row r="6" ht="20.1" customHeight="1" spans="1:8">
      <c r="A6" s="166" t="s">
        <v>1315</v>
      </c>
      <c r="B6" s="162">
        <f>SUM(B7:B33)</f>
        <v>39228</v>
      </c>
      <c r="C6" s="162">
        <f t="shared" ref="C6:H6" si="0">SUM(C7:C33)</f>
        <v>37579</v>
      </c>
      <c r="D6" s="162">
        <f t="shared" si="0"/>
        <v>1649</v>
      </c>
      <c r="E6" s="162">
        <f t="shared" si="0"/>
        <v>0</v>
      </c>
      <c r="F6" s="162">
        <f t="shared" si="0"/>
        <v>0</v>
      </c>
      <c r="G6" s="162">
        <f t="shared" si="0"/>
        <v>0</v>
      </c>
      <c r="H6" s="162">
        <f t="shared" si="0"/>
        <v>0</v>
      </c>
    </row>
    <row r="7" ht="20.1" customHeight="1" spans="1:8">
      <c r="A7" s="286" t="s">
        <v>79</v>
      </c>
      <c r="B7" s="162">
        <f>SUM(C7:H7)</f>
        <v>801</v>
      </c>
      <c r="C7" s="162">
        <v>784</v>
      </c>
      <c r="D7" s="285">
        <v>17</v>
      </c>
      <c r="E7" s="162"/>
      <c r="F7" s="162"/>
      <c r="G7" s="162"/>
      <c r="H7" s="162"/>
    </row>
    <row r="8" ht="20.1" customHeight="1" spans="1:8">
      <c r="A8" s="286" t="s">
        <v>91</v>
      </c>
      <c r="B8" s="162">
        <f t="shared" ref="B8:B71" si="1">SUM(C8:H8)</f>
        <v>579</v>
      </c>
      <c r="C8" s="162">
        <v>569</v>
      </c>
      <c r="D8" s="285">
        <v>10</v>
      </c>
      <c r="E8" s="162"/>
      <c r="F8" s="162"/>
      <c r="G8" s="162"/>
      <c r="H8" s="162"/>
    </row>
    <row r="9" ht="20.1" customHeight="1" spans="1:8">
      <c r="A9" s="286" t="s">
        <v>96</v>
      </c>
      <c r="B9" s="162">
        <f t="shared" si="1"/>
        <v>18230</v>
      </c>
      <c r="C9" s="162">
        <v>18205</v>
      </c>
      <c r="D9" s="285">
        <v>25</v>
      </c>
      <c r="E9" s="162"/>
      <c r="F9" s="162"/>
      <c r="G9" s="162"/>
      <c r="H9" s="162"/>
    </row>
    <row r="10" ht="20.1" customHeight="1" spans="1:8">
      <c r="A10" s="286" t="s">
        <v>103</v>
      </c>
      <c r="B10" s="162">
        <f t="shared" si="1"/>
        <v>895</v>
      </c>
      <c r="C10" s="162">
        <v>814</v>
      </c>
      <c r="D10" s="285">
        <v>81</v>
      </c>
      <c r="E10" s="162"/>
      <c r="F10" s="162"/>
      <c r="G10" s="162"/>
      <c r="H10" s="162"/>
    </row>
    <row r="11" ht="20.1" customHeight="1" spans="1:8">
      <c r="A11" s="287" t="s">
        <v>110</v>
      </c>
      <c r="B11" s="162">
        <f t="shared" si="1"/>
        <v>655</v>
      </c>
      <c r="C11" s="162">
        <v>617</v>
      </c>
      <c r="D11" s="285">
        <v>38</v>
      </c>
      <c r="E11" s="162"/>
      <c r="F11" s="162"/>
      <c r="G11" s="162"/>
      <c r="H11" s="162"/>
    </row>
    <row r="12" ht="20.1" customHeight="1" spans="1:8">
      <c r="A12" s="288" t="s">
        <v>117</v>
      </c>
      <c r="B12" s="162">
        <f t="shared" si="1"/>
        <v>2295</v>
      </c>
      <c r="C12" s="162">
        <v>1865</v>
      </c>
      <c r="D12" s="285">
        <v>430</v>
      </c>
      <c r="E12" s="162"/>
      <c r="F12" s="162"/>
      <c r="G12" s="162"/>
      <c r="H12" s="162"/>
    </row>
    <row r="13" ht="20.1" customHeight="1" spans="1:8">
      <c r="A13" s="286" t="s">
        <v>124</v>
      </c>
      <c r="B13" s="162">
        <f t="shared" si="1"/>
        <v>0</v>
      </c>
      <c r="C13" s="162"/>
      <c r="D13" s="285"/>
      <c r="E13" s="162"/>
      <c r="F13" s="162"/>
      <c r="G13" s="162"/>
      <c r="H13" s="162"/>
    </row>
    <row r="14" ht="20.1" customHeight="1" spans="1:8">
      <c r="A14" s="287" t="s">
        <v>131</v>
      </c>
      <c r="B14" s="162">
        <f t="shared" si="1"/>
        <v>625</v>
      </c>
      <c r="C14" s="162">
        <v>625</v>
      </c>
      <c r="D14" s="285"/>
      <c r="E14" s="162"/>
      <c r="F14" s="162"/>
      <c r="G14" s="162"/>
      <c r="H14" s="162"/>
    </row>
    <row r="15" ht="20.1" customHeight="1" spans="1:8">
      <c r="A15" s="286" t="s">
        <v>135</v>
      </c>
      <c r="B15" s="162">
        <f t="shared" si="1"/>
        <v>0</v>
      </c>
      <c r="C15" s="162"/>
      <c r="D15" s="285"/>
      <c r="E15" s="162"/>
      <c r="F15" s="162"/>
      <c r="G15" s="162"/>
      <c r="H15" s="162"/>
    </row>
    <row r="16" ht="20.1" customHeight="1" spans="1:8">
      <c r="A16" s="287" t="s">
        <v>143</v>
      </c>
      <c r="B16" s="162">
        <f t="shared" si="1"/>
        <v>890</v>
      </c>
      <c r="C16" s="162">
        <v>890</v>
      </c>
      <c r="D16" s="285"/>
      <c r="E16" s="162"/>
      <c r="F16" s="162"/>
      <c r="G16" s="162"/>
      <c r="H16" s="162"/>
    </row>
    <row r="17" ht="20.1" customHeight="1" spans="1:8">
      <c r="A17" s="289" t="s">
        <v>149</v>
      </c>
      <c r="B17" s="162">
        <f t="shared" si="1"/>
        <v>1210</v>
      </c>
      <c r="C17" s="162">
        <v>1210</v>
      </c>
      <c r="D17" s="285"/>
      <c r="E17" s="162"/>
      <c r="F17" s="162"/>
      <c r="G17" s="162"/>
      <c r="H17" s="162"/>
    </row>
    <row r="18" ht="20.1" customHeight="1" spans="1:8">
      <c r="A18" s="166" t="s">
        <v>154</v>
      </c>
      <c r="B18" s="162">
        <f t="shared" si="1"/>
        <v>760</v>
      </c>
      <c r="C18" s="162">
        <v>591</v>
      </c>
      <c r="D18" s="285">
        <v>169</v>
      </c>
      <c r="E18" s="162"/>
      <c r="F18" s="162"/>
      <c r="G18" s="162"/>
      <c r="H18" s="162"/>
    </row>
    <row r="19" ht="20.1" customHeight="1" spans="1:8">
      <c r="A19" s="287" t="s">
        <v>161</v>
      </c>
      <c r="B19" s="162">
        <f t="shared" si="1"/>
        <v>0</v>
      </c>
      <c r="C19" s="162"/>
      <c r="D19" s="285"/>
      <c r="E19" s="162"/>
      <c r="F19" s="162"/>
      <c r="G19" s="162"/>
      <c r="H19" s="162"/>
    </row>
    <row r="20" ht="20.1" customHeight="1" spans="1:8">
      <c r="A20" s="286" t="s">
        <v>171</v>
      </c>
      <c r="B20" s="162">
        <f t="shared" si="1"/>
        <v>0</v>
      </c>
      <c r="C20" s="162"/>
      <c r="D20" s="285"/>
      <c r="E20" s="162"/>
      <c r="F20" s="162"/>
      <c r="G20" s="162"/>
      <c r="H20" s="162"/>
    </row>
    <row r="21" ht="20.1" customHeight="1" spans="1:8">
      <c r="A21" s="286" t="s">
        <v>174</v>
      </c>
      <c r="B21" s="162">
        <f t="shared" si="1"/>
        <v>0</v>
      </c>
      <c r="C21" s="162"/>
      <c r="D21" s="285"/>
      <c r="E21" s="162"/>
      <c r="F21" s="162"/>
      <c r="G21" s="162"/>
      <c r="H21" s="162"/>
    </row>
    <row r="22" ht="20.1" customHeight="1" spans="1:8">
      <c r="A22" s="287" t="s">
        <v>178</v>
      </c>
      <c r="B22" s="162">
        <f t="shared" si="1"/>
        <v>196</v>
      </c>
      <c r="C22" s="162">
        <v>196</v>
      </c>
      <c r="D22" s="285"/>
      <c r="E22" s="162"/>
      <c r="F22" s="162"/>
      <c r="G22" s="162"/>
      <c r="H22" s="162"/>
    </row>
    <row r="23" ht="18.75" customHeight="1" spans="1:8">
      <c r="A23" s="287" t="s">
        <v>181</v>
      </c>
      <c r="B23" s="162">
        <f t="shared" si="1"/>
        <v>102</v>
      </c>
      <c r="C23" s="162">
        <v>102</v>
      </c>
      <c r="D23" s="285"/>
      <c r="E23" s="162"/>
      <c r="F23" s="162"/>
      <c r="G23" s="162"/>
      <c r="H23" s="162"/>
    </row>
    <row r="24" ht="20.1" customHeight="1" spans="1:8">
      <c r="A24" s="287" t="s">
        <v>183</v>
      </c>
      <c r="B24" s="162">
        <f t="shared" si="1"/>
        <v>425</v>
      </c>
      <c r="C24" s="162">
        <v>425</v>
      </c>
      <c r="D24" s="285"/>
      <c r="E24" s="162"/>
      <c r="F24" s="162"/>
      <c r="G24" s="162"/>
      <c r="H24" s="162"/>
    </row>
    <row r="25" ht="20.1" customHeight="1" spans="1:8">
      <c r="A25" s="287" t="s">
        <v>186</v>
      </c>
      <c r="B25" s="162">
        <f t="shared" si="1"/>
        <v>1550</v>
      </c>
      <c r="C25" s="162">
        <v>1550</v>
      </c>
      <c r="D25" s="285"/>
      <c r="E25" s="162"/>
      <c r="F25" s="162"/>
      <c r="G25" s="162"/>
      <c r="H25" s="162"/>
    </row>
    <row r="26" ht="20.1" customHeight="1" spans="1:8">
      <c r="A26" s="287" t="s">
        <v>189</v>
      </c>
      <c r="B26" s="162">
        <f t="shared" si="1"/>
        <v>1028</v>
      </c>
      <c r="C26" s="162">
        <v>1026</v>
      </c>
      <c r="D26" s="285">
        <v>2</v>
      </c>
      <c r="E26" s="162"/>
      <c r="F26" s="162"/>
      <c r="G26" s="162"/>
      <c r="H26" s="162"/>
    </row>
    <row r="27" ht="20.1" customHeight="1" spans="1:8">
      <c r="A27" s="287" t="s">
        <v>192</v>
      </c>
      <c r="B27" s="162">
        <f t="shared" si="1"/>
        <v>425</v>
      </c>
      <c r="C27" s="162">
        <v>420</v>
      </c>
      <c r="D27" s="285">
        <v>5</v>
      </c>
      <c r="E27" s="162"/>
      <c r="F27" s="162"/>
      <c r="G27" s="162"/>
      <c r="H27" s="162"/>
    </row>
    <row r="28" ht="20.1" customHeight="1" spans="1:8">
      <c r="A28" s="287" t="s">
        <v>194</v>
      </c>
      <c r="B28" s="162">
        <f t="shared" si="1"/>
        <v>180</v>
      </c>
      <c r="C28" s="162">
        <v>149</v>
      </c>
      <c r="D28" s="285">
        <v>31</v>
      </c>
      <c r="E28" s="162"/>
      <c r="F28" s="162"/>
      <c r="G28" s="162"/>
      <c r="H28" s="162"/>
    </row>
    <row r="29" ht="20.1" customHeight="1" spans="1:8">
      <c r="A29" s="287" t="s">
        <v>198</v>
      </c>
      <c r="B29" s="162">
        <f t="shared" si="1"/>
        <v>0</v>
      </c>
      <c r="C29" s="162"/>
      <c r="D29" s="285"/>
      <c r="E29" s="162"/>
      <c r="F29" s="162"/>
      <c r="G29" s="162"/>
      <c r="H29" s="162"/>
    </row>
    <row r="30" ht="20.1" customHeight="1" spans="1:8">
      <c r="A30" s="287" t="s">
        <v>1316</v>
      </c>
      <c r="B30" s="162">
        <f t="shared" si="1"/>
        <v>421</v>
      </c>
      <c r="C30" s="162">
        <v>421</v>
      </c>
      <c r="D30" s="285"/>
      <c r="E30" s="162"/>
      <c r="F30" s="162"/>
      <c r="G30" s="162"/>
      <c r="H30" s="162"/>
    </row>
    <row r="31" ht="20.1" customHeight="1" spans="1:8">
      <c r="A31" s="286" t="s">
        <v>202</v>
      </c>
      <c r="B31" s="162">
        <f t="shared" si="1"/>
        <v>0</v>
      </c>
      <c r="C31" s="162"/>
      <c r="D31" s="285"/>
      <c r="E31" s="162"/>
      <c r="F31" s="162"/>
      <c r="G31" s="162"/>
      <c r="H31" s="162"/>
    </row>
    <row r="32" ht="20.1" customHeight="1" spans="1:8">
      <c r="A32" s="286" t="s">
        <v>204</v>
      </c>
      <c r="B32" s="162">
        <f t="shared" si="1"/>
        <v>1461</v>
      </c>
      <c r="C32" s="162">
        <v>1330</v>
      </c>
      <c r="D32" s="285">
        <v>131</v>
      </c>
      <c r="E32" s="162"/>
      <c r="F32" s="162"/>
      <c r="G32" s="162"/>
      <c r="H32" s="162"/>
    </row>
    <row r="33" ht="20.1" customHeight="1" spans="1:8">
      <c r="A33" s="286" t="s">
        <v>1317</v>
      </c>
      <c r="B33" s="162">
        <f t="shared" si="1"/>
        <v>6500</v>
      </c>
      <c r="C33" s="162">
        <v>5790</v>
      </c>
      <c r="D33" s="285">
        <v>710</v>
      </c>
      <c r="E33" s="162"/>
      <c r="F33" s="162"/>
      <c r="G33" s="162"/>
      <c r="H33" s="162"/>
    </row>
    <row r="34" ht="20.1" customHeight="1" spans="1:8">
      <c r="A34" s="166" t="s">
        <v>1318</v>
      </c>
      <c r="B34" s="162">
        <f>SUM(B35:B36)</f>
        <v>0</v>
      </c>
      <c r="C34" s="162">
        <f t="shared" ref="C34:H34" si="2">SUM(C35:C36)</f>
        <v>0</v>
      </c>
      <c r="D34" s="162">
        <f t="shared" si="2"/>
        <v>0</v>
      </c>
      <c r="E34" s="162">
        <f t="shared" si="2"/>
        <v>0</v>
      </c>
      <c r="F34" s="162">
        <f t="shared" si="2"/>
        <v>0</v>
      </c>
      <c r="G34" s="162">
        <f t="shared" si="2"/>
        <v>0</v>
      </c>
      <c r="H34" s="162">
        <f t="shared" si="2"/>
        <v>0</v>
      </c>
    </row>
    <row r="35" ht="20.1" customHeight="1" spans="1:8">
      <c r="A35" s="286" t="s">
        <v>234</v>
      </c>
      <c r="B35" s="162">
        <f t="shared" si="1"/>
        <v>0</v>
      </c>
      <c r="C35" s="162"/>
      <c r="D35" s="285"/>
      <c r="E35" s="162"/>
      <c r="F35" s="162"/>
      <c r="G35" s="162"/>
      <c r="H35" s="162"/>
    </row>
    <row r="36" ht="20.1" customHeight="1" spans="1:8">
      <c r="A36" s="286" t="s">
        <v>1319</v>
      </c>
      <c r="B36" s="162">
        <f t="shared" si="1"/>
        <v>0</v>
      </c>
      <c r="C36" s="162"/>
      <c r="D36" s="285"/>
      <c r="E36" s="162"/>
      <c r="F36" s="162"/>
      <c r="G36" s="162"/>
      <c r="H36" s="162"/>
    </row>
    <row r="37" ht="20.1" customHeight="1" spans="1:8">
      <c r="A37" s="166" t="s">
        <v>1320</v>
      </c>
      <c r="B37" s="162">
        <f>SUM(B38:B39)</f>
        <v>570</v>
      </c>
      <c r="C37" s="162">
        <f t="shared" ref="C37:H37" si="3">SUM(C38:C39)</f>
        <v>570</v>
      </c>
      <c r="D37" s="162">
        <f t="shared" si="3"/>
        <v>0</v>
      </c>
      <c r="E37" s="162">
        <f t="shared" si="3"/>
        <v>0</v>
      </c>
      <c r="F37" s="162">
        <f t="shared" si="3"/>
        <v>0</v>
      </c>
      <c r="G37" s="162">
        <f t="shared" si="3"/>
        <v>0</v>
      </c>
      <c r="H37" s="162">
        <f t="shared" si="3"/>
        <v>0</v>
      </c>
    </row>
    <row r="38" ht="20.1" customHeight="1" spans="1:8">
      <c r="A38" s="287" t="s">
        <v>256</v>
      </c>
      <c r="B38" s="162">
        <f t="shared" si="1"/>
        <v>570</v>
      </c>
      <c r="C38" s="162">
        <v>570</v>
      </c>
      <c r="D38" s="285"/>
      <c r="E38" s="162"/>
      <c r="F38" s="162"/>
      <c r="G38" s="162"/>
      <c r="H38" s="162"/>
    </row>
    <row r="39" ht="20.1" customHeight="1" spans="1:8">
      <c r="A39" s="287" t="s">
        <v>1321</v>
      </c>
      <c r="B39" s="162">
        <f t="shared" si="1"/>
        <v>0</v>
      </c>
      <c r="C39" s="162"/>
      <c r="D39" s="285"/>
      <c r="E39" s="162"/>
      <c r="F39" s="162"/>
      <c r="G39" s="162"/>
      <c r="H39" s="162"/>
    </row>
    <row r="40" ht="20.1" customHeight="1" spans="1:8">
      <c r="A40" s="166" t="s">
        <v>1322</v>
      </c>
      <c r="B40" s="162">
        <f>SUM(B41:B51)</f>
        <v>9030</v>
      </c>
      <c r="C40" s="162">
        <f t="shared" ref="C40:H40" si="4">SUM(C41:C51)</f>
        <v>8645</v>
      </c>
      <c r="D40" s="162">
        <f t="shared" si="4"/>
        <v>385</v>
      </c>
      <c r="E40" s="162">
        <f t="shared" si="4"/>
        <v>0</v>
      </c>
      <c r="F40" s="162">
        <f t="shared" si="4"/>
        <v>0</v>
      </c>
      <c r="G40" s="162">
        <f t="shared" si="4"/>
        <v>0</v>
      </c>
      <c r="H40" s="162">
        <f t="shared" si="4"/>
        <v>0</v>
      </c>
    </row>
    <row r="41" ht="20.1" customHeight="1" spans="1:8">
      <c r="A41" s="286" t="s">
        <v>269</v>
      </c>
      <c r="B41" s="162">
        <f t="shared" si="1"/>
        <v>20</v>
      </c>
      <c r="C41" s="162">
        <v>20</v>
      </c>
      <c r="D41" s="285"/>
      <c r="E41" s="162"/>
      <c r="F41" s="162"/>
      <c r="G41" s="162"/>
      <c r="H41" s="162"/>
    </row>
    <row r="42" ht="20.1" customHeight="1" spans="1:8">
      <c r="A42" s="287" t="s">
        <v>272</v>
      </c>
      <c r="B42" s="162">
        <f t="shared" si="1"/>
        <v>7460</v>
      </c>
      <c r="C42" s="155">
        <v>7313</v>
      </c>
      <c r="D42" s="155">
        <v>147</v>
      </c>
      <c r="E42" s="155"/>
      <c r="F42" s="155"/>
      <c r="G42" s="155"/>
      <c r="H42" s="155"/>
    </row>
    <row r="43" ht="20.1" customHeight="1" spans="1:8">
      <c r="A43" s="286" t="s">
        <v>276</v>
      </c>
      <c r="B43" s="162">
        <f t="shared" si="1"/>
        <v>0</v>
      </c>
      <c r="C43" s="155"/>
      <c r="D43" s="155"/>
      <c r="E43" s="155"/>
      <c r="F43" s="155"/>
      <c r="G43" s="155"/>
      <c r="H43" s="155"/>
    </row>
    <row r="44" ht="20.1" customHeight="1" spans="1:8">
      <c r="A44" s="288" t="s">
        <v>279</v>
      </c>
      <c r="B44" s="162">
        <f t="shared" si="1"/>
        <v>90</v>
      </c>
      <c r="C44" s="155">
        <v>90</v>
      </c>
      <c r="D44" s="155"/>
      <c r="E44" s="155"/>
      <c r="F44" s="155"/>
      <c r="G44" s="155"/>
      <c r="H44" s="155"/>
    </row>
    <row r="45" ht="20.1" customHeight="1" spans="1:8">
      <c r="A45" s="166" t="s">
        <v>283</v>
      </c>
      <c r="B45" s="162">
        <f t="shared" si="1"/>
        <v>160</v>
      </c>
      <c r="C45" s="155">
        <v>160</v>
      </c>
      <c r="D45" s="155"/>
      <c r="E45" s="155"/>
      <c r="F45" s="155"/>
      <c r="G45" s="155"/>
      <c r="H45" s="155"/>
    </row>
    <row r="46" ht="20.1" customHeight="1" spans="1:8">
      <c r="A46" s="286" t="s">
        <v>288</v>
      </c>
      <c r="B46" s="162">
        <f t="shared" si="1"/>
        <v>700</v>
      </c>
      <c r="C46" s="155">
        <v>526</v>
      </c>
      <c r="D46" s="155">
        <v>174</v>
      </c>
      <c r="E46" s="155"/>
      <c r="F46" s="155"/>
      <c r="G46" s="155"/>
      <c r="H46" s="155"/>
    </row>
    <row r="47" ht="20.1" customHeight="1" spans="1:8">
      <c r="A47" s="288" t="s">
        <v>299</v>
      </c>
      <c r="B47" s="162">
        <f t="shared" si="1"/>
        <v>0</v>
      </c>
      <c r="C47" s="155"/>
      <c r="D47" s="155"/>
      <c r="E47" s="155"/>
      <c r="F47" s="155"/>
      <c r="G47" s="155"/>
      <c r="H47" s="155"/>
    </row>
    <row r="48" ht="20.1" customHeight="1" spans="1:8">
      <c r="A48" s="287" t="s">
        <v>304</v>
      </c>
      <c r="B48" s="162">
        <f t="shared" si="1"/>
        <v>0</v>
      </c>
      <c r="C48" s="155"/>
      <c r="D48" s="155"/>
      <c r="E48" s="155"/>
      <c r="F48" s="155"/>
      <c r="G48" s="155"/>
      <c r="H48" s="155"/>
    </row>
    <row r="49" ht="20.1" customHeight="1" spans="1:8">
      <c r="A49" s="166" t="s">
        <v>309</v>
      </c>
      <c r="B49" s="162">
        <f t="shared" si="1"/>
        <v>0</v>
      </c>
      <c r="C49" s="155"/>
      <c r="D49" s="155"/>
      <c r="E49" s="155"/>
      <c r="F49" s="155"/>
      <c r="G49" s="155"/>
      <c r="H49" s="155"/>
    </row>
    <row r="50" ht="20.1" customHeight="1" spans="1:8">
      <c r="A50" s="286" t="s">
        <v>313</v>
      </c>
      <c r="B50" s="162">
        <f t="shared" si="1"/>
        <v>0</v>
      </c>
      <c r="C50" s="155"/>
      <c r="D50" s="155"/>
      <c r="E50" s="155"/>
      <c r="F50" s="155"/>
      <c r="G50" s="155"/>
      <c r="H50" s="155"/>
    </row>
    <row r="51" ht="20.1" customHeight="1" spans="1:8">
      <c r="A51" s="286" t="s">
        <v>1323</v>
      </c>
      <c r="B51" s="162">
        <f t="shared" si="1"/>
        <v>600</v>
      </c>
      <c r="C51" s="162">
        <v>536</v>
      </c>
      <c r="D51" s="162">
        <v>64</v>
      </c>
      <c r="E51" s="162">
        <f t="shared" ref="E51" si="5">SUM(F51:K51)</f>
        <v>0</v>
      </c>
      <c r="F51" s="162">
        <f t="shared" ref="F51" si="6">SUM(G51:L51)</f>
        <v>0</v>
      </c>
      <c r="G51" s="162">
        <f t="shared" ref="G51" si="7">SUM(H51:M51)</f>
        <v>0</v>
      </c>
      <c r="H51" s="162">
        <f t="shared" ref="H51" si="8">SUM(I51:N51)</f>
        <v>0</v>
      </c>
    </row>
    <row r="52" ht="19.5" customHeight="1" spans="1:8">
      <c r="A52" s="166" t="s">
        <v>1324</v>
      </c>
      <c r="B52" s="162">
        <f>SUM(B53:B62)</f>
        <v>40880</v>
      </c>
      <c r="C52" s="162">
        <f t="shared" ref="C52:H52" si="9">SUM(C53:C62)</f>
        <v>36990</v>
      </c>
      <c r="D52" s="162">
        <f t="shared" si="9"/>
        <v>390</v>
      </c>
      <c r="E52" s="162">
        <f t="shared" si="9"/>
        <v>3500</v>
      </c>
      <c r="F52" s="162">
        <f t="shared" si="9"/>
        <v>0</v>
      </c>
      <c r="G52" s="162">
        <f t="shared" si="9"/>
        <v>0</v>
      </c>
      <c r="H52" s="162">
        <f t="shared" si="9"/>
        <v>0</v>
      </c>
    </row>
    <row r="53" ht="20.1" customHeight="1" spans="1:8">
      <c r="A53" s="287" t="s">
        <v>319</v>
      </c>
      <c r="B53" s="162">
        <f t="shared" si="1"/>
        <v>1160</v>
      </c>
      <c r="C53" s="155">
        <v>1160</v>
      </c>
      <c r="D53" s="155"/>
      <c r="E53" s="155"/>
      <c r="F53" s="155"/>
      <c r="G53" s="155"/>
      <c r="H53" s="155"/>
    </row>
    <row r="54" ht="20.1" customHeight="1" spans="1:8">
      <c r="A54" s="286" t="s">
        <v>321</v>
      </c>
      <c r="B54" s="162">
        <f t="shared" si="1"/>
        <v>31585</v>
      </c>
      <c r="C54" s="155">
        <v>30845</v>
      </c>
      <c r="D54" s="155">
        <v>183</v>
      </c>
      <c r="E54" s="155">
        <v>557</v>
      </c>
      <c r="F54" s="155"/>
      <c r="G54" s="155"/>
      <c r="H54" s="155"/>
    </row>
    <row r="55" ht="20.1" customHeight="1" spans="1:8">
      <c r="A55" s="286" t="s">
        <v>330</v>
      </c>
      <c r="B55" s="162">
        <f t="shared" si="1"/>
        <v>2100</v>
      </c>
      <c r="C55" s="155">
        <v>2100</v>
      </c>
      <c r="D55" s="155"/>
      <c r="E55" s="155"/>
      <c r="F55" s="155"/>
      <c r="G55" s="155"/>
      <c r="H55" s="155"/>
    </row>
    <row r="56" ht="20.1" customHeight="1" spans="1:8">
      <c r="A56" s="166" t="s">
        <v>337</v>
      </c>
      <c r="B56" s="162">
        <f t="shared" si="1"/>
        <v>0</v>
      </c>
      <c r="C56" s="155"/>
      <c r="D56" s="155"/>
      <c r="E56" s="155"/>
      <c r="F56" s="155"/>
      <c r="G56" s="155"/>
      <c r="H56" s="155"/>
    </row>
    <row r="57" ht="20.1" customHeight="1" spans="1:8">
      <c r="A57" s="287" t="s">
        <v>343</v>
      </c>
      <c r="B57" s="162">
        <f t="shared" si="1"/>
        <v>0</v>
      </c>
      <c r="C57" s="155"/>
      <c r="D57" s="155"/>
      <c r="E57" s="155"/>
      <c r="F57" s="155"/>
      <c r="G57" s="155"/>
      <c r="H57" s="155"/>
    </row>
    <row r="58" ht="20.1" customHeight="1" spans="1:8">
      <c r="A58" s="287" t="s">
        <v>347</v>
      </c>
      <c r="B58" s="162">
        <f t="shared" si="1"/>
        <v>0</v>
      </c>
      <c r="C58" s="155"/>
      <c r="D58" s="155"/>
      <c r="E58" s="155"/>
      <c r="F58" s="155"/>
      <c r="G58" s="155"/>
      <c r="H58" s="155"/>
    </row>
    <row r="59" ht="20.1" customHeight="1" spans="1:8">
      <c r="A59" s="286" t="s">
        <v>351</v>
      </c>
      <c r="B59" s="162">
        <f t="shared" si="1"/>
        <v>0</v>
      </c>
      <c r="C59" s="155"/>
      <c r="D59" s="155"/>
      <c r="E59" s="155"/>
      <c r="F59" s="155"/>
      <c r="G59" s="155"/>
      <c r="H59" s="155"/>
    </row>
    <row r="60" ht="20.1" customHeight="1" spans="1:8">
      <c r="A60" s="287" t="s">
        <v>355</v>
      </c>
      <c r="B60" s="162">
        <f t="shared" si="1"/>
        <v>400</v>
      </c>
      <c r="C60" s="155">
        <v>400</v>
      </c>
      <c r="D60" s="155"/>
      <c r="E60" s="155"/>
      <c r="F60" s="155"/>
      <c r="G60" s="155"/>
      <c r="H60" s="155"/>
    </row>
    <row r="61" ht="20.1" customHeight="1" spans="1:8">
      <c r="A61" s="286" t="s">
        <v>361</v>
      </c>
      <c r="B61" s="162">
        <f t="shared" si="1"/>
        <v>2635</v>
      </c>
      <c r="C61" s="155">
        <v>2485</v>
      </c>
      <c r="D61" s="155">
        <v>150</v>
      </c>
      <c r="E61" s="155"/>
      <c r="F61" s="155"/>
      <c r="G61" s="155"/>
      <c r="H61" s="155"/>
    </row>
    <row r="62" ht="20.1" customHeight="1" spans="1:8">
      <c r="A62" s="286" t="s">
        <v>1325</v>
      </c>
      <c r="B62" s="162">
        <f t="shared" si="1"/>
        <v>3000</v>
      </c>
      <c r="C62" s="155"/>
      <c r="D62" s="155">
        <v>57</v>
      </c>
      <c r="E62" s="155">
        <v>2943</v>
      </c>
      <c r="F62" s="155"/>
      <c r="G62" s="155"/>
      <c r="H62" s="155"/>
    </row>
    <row r="63" ht="20.1" customHeight="1" spans="1:8">
      <c r="A63" s="166" t="s">
        <v>1326</v>
      </c>
      <c r="B63" s="162">
        <f>SUM(B64:B73)</f>
        <v>10645</v>
      </c>
      <c r="C63" s="162">
        <f t="shared" ref="C63:H63" si="10">SUM(C64:C73)</f>
        <v>7272</v>
      </c>
      <c r="D63" s="162">
        <f t="shared" si="10"/>
        <v>1260</v>
      </c>
      <c r="E63" s="162">
        <f t="shared" si="10"/>
        <v>0</v>
      </c>
      <c r="F63" s="162">
        <f t="shared" si="10"/>
        <v>2113</v>
      </c>
      <c r="G63" s="162">
        <f t="shared" si="10"/>
        <v>0</v>
      </c>
      <c r="H63" s="162">
        <f t="shared" si="10"/>
        <v>0</v>
      </c>
    </row>
    <row r="64" ht="20.1" customHeight="1" spans="1:8">
      <c r="A64" s="287" t="s">
        <v>371</v>
      </c>
      <c r="B64" s="162">
        <f t="shared" si="1"/>
        <v>6800</v>
      </c>
      <c r="C64" s="155">
        <v>6800</v>
      </c>
      <c r="D64" s="155"/>
      <c r="E64" s="155"/>
      <c r="F64" s="155"/>
      <c r="G64" s="155"/>
      <c r="H64" s="155"/>
    </row>
    <row r="65" ht="20.1" customHeight="1" spans="1:8">
      <c r="A65" s="286" t="s">
        <v>373</v>
      </c>
      <c r="B65" s="162">
        <f t="shared" si="1"/>
        <v>0</v>
      </c>
      <c r="C65" s="155"/>
      <c r="D65" s="155"/>
      <c r="E65" s="155"/>
      <c r="F65" s="155"/>
      <c r="G65" s="155"/>
      <c r="H65" s="155"/>
    </row>
    <row r="66" ht="20.1" customHeight="1" spans="1:8">
      <c r="A66" s="287" t="s">
        <v>382</v>
      </c>
      <c r="B66" s="162">
        <f t="shared" si="1"/>
        <v>0</v>
      </c>
      <c r="C66" s="155"/>
      <c r="D66" s="155"/>
      <c r="E66" s="155"/>
      <c r="F66" s="155"/>
      <c r="G66" s="155"/>
      <c r="H66" s="155"/>
    </row>
    <row r="67" ht="20.1" customHeight="1" spans="1:8">
      <c r="A67" s="287" t="s">
        <v>387</v>
      </c>
      <c r="B67" s="162">
        <f t="shared" si="1"/>
        <v>800</v>
      </c>
      <c r="C67" s="155">
        <v>367</v>
      </c>
      <c r="D67" s="155">
        <v>433</v>
      </c>
      <c r="E67" s="155"/>
      <c r="F67" s="155"/>
      <c r="G67" s="155"/>
      <c r="H67" s="155"/>
    </row>
    <row r="68" ht="20.1" customHeight="1" spans="1:8">
      <c r="A68" s="287" t="s">
        <v>392</v>
      </c>
      <c r="B68" s="162">
        <f t="shared" si="1"/>
        <v>30</v>
      </c>
      <c r="C68" s="155"/>
      <c r="D68" s="155">
        <v>30</v>
      </c>
      <c r="E68" s="155"/>
      <c r="F68" s="155"/>
      <c r="G68" s="155"/>
      <c r="H68" s="155"/>
    </row>
    <row r="69" ht="20.1" customHeight="1" spans="1:8">
      <c r="A69" s="287" t="s">
        <v>396</v>
      </c>
      <c r="B69" s="162">
        <f t="shared" si="1"/>
        <v>0</v>
      </c>
      <c r="C69" s="155"/>
      <c r="D69" s="155"/>
      <c r="E69" s="155"/>
      <c r="F69" s="155"/>
      <c r="G69" s="155"/>
      <c r="H69" s="155"/>
    </row>
    <row r="70" ht="20.1" customHeight="1" spans="1:8">
      <c r="A70" s="286" t="s">
        <v>401</v>
      </c>
      <c r="B70" s="162">
        <f t="shared" si="1"/>
        <v>135</v>
      </c>
      <c r="C70" s="155">
        <v>105</v>
      </c>
      <c r="D70" s="155">
        <v>30</v>
      </c>
      <c r="E70" s="155"/>
      <c r="F70" s="155"/>
      <c r="G70" s="155"/>
      <c r="H70" s="155"/>
    </row>
    <row r="71" ht="20.1" customHeight="1" spans="1:8">
      <c r="A71" s="286" t="s">
        <v>407</v>
      </c>
      <c r="B71" s="162">
        <f t="shared" si="1"/>
        <v>0</v>
      </c>
      <c r="C71" s="155"/>
      <c r="D71" s="155"/>
      <c r="E71" s="155"/>
      <c r="F71" s="155"/>
      <c r="G71" s="155"/>
      <c r="H71" s="155"/>
    </row>
    <row r="72" ht="20.1" customHeight="1" spans="1:8">
      <c r="A72" s="166" t="s">
        <v>411</v>
      </c>
      <c r="B72" s="162">
        <f t="shared" ref="B72:B135" si="11">SUM(C72:H72)</f>
        <v>100</v>
      </c>
      <c r="C72" s="155"/>
      <c r="D72" s="155">
        <v>100</v>
      </c>
      <c r="E72" s="155"/>
      <c r="F72" s="155"/>
      <c r="G72" s="155"/>
      <c r="H72" s="155"/>
    </row>
    <row r="73" ht="20.1" customHeight="1" spans="1:8">
      <c r="A73" s="286" t="s">
        <v>1327</v>
      </c>
      <c r="B73" s="162">
        <f t="shared" si="11"/>
        <v>2780</v>
      </c>
      <c r="C73" s="155"/>
      <c r="D73" s="155">
        <v>667</v>
      </c>
      <c r="E73" s="155"/>
      <c r="F73" s="155">
        <v>2113</v>
      </c>
      <c r="G73" s="155"/>
      <c r="H73" s="155"/>
    </row>
    <row r="74" ht="20.1" customHeight="1" spans="1:8">
      <c r="A74" s="166" t="s">
        <v>1328</v>
      </c>
      <c r="B74" s="162">
        <f>SUM(B75:B80)</f>
        <v>2054</v>
      </c>
      <c r="C74" s="162">
        <f t="shared" ref="C74:H74" si="12">SUM(C75:C80)</f>
        <v>1834</v>
      </c>
      <c r="D74" s="162">
        <f t="shared" si="12"/>
        <v>220</v>
      </c>
      <c r="E74" s="162">
        <f t="shared" si="12"/>
        <v>0</v>
      </c>
      <c r="F74" s="162">
        <f t="shared" si="12"/>
        <v>0</v>
      </c>
      <c r="G74" s="162">
        <f t="shared" si="12"/>
        <v>0</v>
      </c>
      <c r="H74" s="162">
        <f t="shared" si="12"/>
        <v>0</v>
      </c>
    </row>
    <row r="75" ht="20.1" customHeight="1" spans="1:8">
      <c r="A75" s="166" t="s">
        <v>420</v>
      </c>
      <c r="B75" s="162">
        <f t="shared" si="11"/>
        <v>687</v>
      </c>
      <c r="C75" s="155">
        <v>597</v>
      </c>
      <c r="D75" s="155">
        <v>90</v>
      </c>
      <c r="E75" s="155"/>
      <c r="F75" s="155"/>
      <c r="G75" s="155"/>
      <c r="H75" s="155"/>
    </row>
    <row r="76" ht="20.1" customHeight="1" spans="1:8">
      <c r="A76" s="166" t="s">
        <v>433</v>
      </c>
      <c r="B76" s="162">
        <f t="shared" si="11"/>
        <v>100</v>
      </c>
      <c r="C76" s="155">
        <v>100</v>
      </c>
      <c r="D76" s="155"/>
      <c r="E76" s="155"/>
      <c r="F76" s="155"/>
      <c r="G76" s="155"/>
      <c r="H76" s="155"/>
    </row>
    <row r="77" ht="20.1" customHeight="1" spans="1:8">
      <c r="A77" s="166" t="s">
        <v>438</v>
      </c>
      <c r="B77" s="162">
        <f t="shared" si="11"/>
        <v>7</v>
      </c>
      <c r="C77" s="155">
        <v>7</v>
      </c>
      <c r="D77" s="155"/>
      <c r="E77" s="155"/>
      <c r="F77" s="155"/>
      <c r="G77" s="155"/>
      <c r="H77" s="155"/>
    </row>
    <row r="78" ht="20.1" customHeight="1" spans="1:8">
      <c r="A78" s="166" t="s">
        <v>446</v>
      </c>
      <c r="B78" s="162">
        <f t="shared" si="11"/>
        <v>50</v>
      </c>
      <c r="C78" s="155">
        <v>50</v>
      </c>
      <c r="D78" s="155"/>
      <c r="E78" s="155"/>
      <c r="F78" s="155"/>
      <c r="G78" s="155"/>
      <c r="H78" s="155"/>
    </row>
    <row r="79" ht="20.1" customHeight="1" spans="1:8">
      <c r="A79" s="166" t="s">
        <v>452</v>
      </c>
      <c r="B79" s="162">
        <f t="shared" si="11"/>
        <v>810</v>
      </c>
      <c r="C79" s="155">
        <v>750</v>
      </c>
      <c r="D79" s="155">
        <v>60</v>
      </c>
      <c r="E79" s="155"/>
      <c r="F79" s="155"/>
      <c r="G79" s="155"/>
      <c r="H79" s="155"/>
    </row>
    <row r="80" ht="20.1" customHeight="1" spans="1:8">
      <c r="A80" s="166" t="s">
        <v>1329</v>
      </c>
      <c r="B80" s="162">
        <f t="shared" si="11"/>
        <v>400</v>
      </c>
      <c r="C80" s="155">
        <v>330</v>
      </c>
      <c r="D80" s="155">
        <v>70</v>
      </c>
      <c r="E80" s="155"/>
      <c r="F80" s="155"/>
      <c r="G80" s="155"/>
      <c r="H80" s="155"/>
    </row>
    <row r="81" ht="20.1" customHeight="1" spans="1:8">
      <c r="A81" s="166" t="s">
        <v>1330</v>
      </c>
      <c r="B81" s="162">
        <f>SUM(B82:B102)</f>
        <v>42940</v>
      </c>
      <c r="C81" s="162">
        <f t="shared" ref="C81:H81" si="13">SUM(C82:C102)</f>
        <v>37799</v>
      </c>
      <c r="D81" s="162">
        <f t="shared" si="13"/>
        <v>5141</v>
      </c>
      <c r="E81" s="162">
        <f t="shared" si="13"/>
        <v>0</v>
      </c>
      <c r="F81" s="162">
        <f t="shared" si="13"/>
        <v>0</v>
      </c>
      <c r="G81" s="162">
        <f t="shared" si="13"/>
        <v>0</v>
      </c>
      <c r="H81" s="162">
        <f t="shared" si="13"/>
        <v>0</v>
      </c>
    </row>
    <row r="82" ht="20.1" customHeight="1" spans="1:8">
      <c r="A82" s="166" t="s">
        <v>461</v>
      </c>
      <c r="B82" s="162">
        <f t="shared" si="11"/>
        <v>350</v>
      </c>
      <c r="C82" s="155">
        <v>350</v>
      </c>
      <c r="D82" s="155"/>
      <c r="E82" s="155"/>
      <c r="F82" s="155"/>
      <c r="G82" s="155"/>
      <c r="H82" s="155"/>
    </row>
    <row r="83" ht="20.1" customHeight="1" spans="1:8">
      <c r="A83" s="166" t="s">
        <v>471</v>
      </c>
      <c r="B83" s="162">
        <f t="shared" si="11"/>
        <v>660</v>
      </c>
      <c r="C83" s="155">
        <v>523</v>
      </c>
      <c r="D83" s="155">
        <v>137</v>
      </c>
      <c r="E83" s="155"/>
      <c r="F83" s="155"/>
      <c r="G83" s="155"/>
      <c r="H83" s="155"/>
    </row>
    <row r="84" ht="20.1" customHeight="1" spans="1:8">
      <c r="A84" s="166" t="s">
        <v>476</v>
      </c>
      <c r="B84" s="162">
        <f t="shared" si="11"/>
        <v>0</v>
      </c>
      <c r="C84" s="155"/>
      <c r="D84" s="155"/>
      <c r="E84" s="155"/>
      <c r="F84" s="155"/>
      <c r="G84" s="155"/>
      <c r="H84" s="155"/>
    </row>
    <row r="85" ht="20.1" customHeight="1" spans="1:8">
      <c r="A85" s="166" t="s">
        <v>1331</v>
      </c>
      <c r="B85" s="162">
        <f t="shared" si="11"/>
        <v>8200</v>
      </c>
      <c r="C85" s="155">
        <v>8200</v>
      </c>
      <c r="D85" s="155"/>
      <c r="E85" s="155"/>
      <c r="F85" s="155"/>
      <c r="G85" s="155"/>
      <c r="H85" s="155"/>
    </row>
    <row r="86" ht="20.1" customHeight="1" spans="1:8">
      <c r="A86" s="166" t="s">
        <v>487</v>
      </c>
      <c r="B86" s="162">
        <f t="shared" si="11"/>
        <v>1230</v>
      </c>
      <c r="C86" s="155">
        <v>1230</v>
      </c>
      <c r="D86" s="155"/>
      <c r="E86" s="155"/>
      <c r="F86" s="155"/>
      <c r="G86" s="155"/>
      <c r="H86" s="155"/>
    </row>
    <row r="87" ht="20.1" customHeight="1" spans="1:8">
      <c r="A87" s="166" t="s">
        <v>491</v>
      </c>
      <c r="B87" s="162">
        <f t="shared" si="11"/>
        <v>1800</v>
      </c>
      <c r="C87" s="155">
        <v>390</v>
      </c>
      <c r="D87" s="155">
        <v>1410</v>
      </c>
      <c r="E87" s="155"/>
      <c r="F87" s="155"/>
      <c r="G87" s="155"/>
      <c r="H87" s="155"/>
    </row>
    <row r="88" ht="20.1" customHeight="1" spans="1:8">
      <c r="A88" s="166" t="s">
        <v>501</v>
      </c>
      <c r="B88" s="162">
        <f t="shared" si="11"/>
        <v>2500</v>
      </c>
      <c r="C88" s="155">
        <v>820</v>
      </c>
      <c r="D88" s="155">
        <v>1680</v>
      </c>
      <c r="E88" s="155"/>
      <c r="F88" s="155"/>
      <c r="G88" s="155"/>
      <c r="H88" s="155"/>
    </row>
    <row r="89" ht="20.1" customHeight="1" spans="1:8">
      <c r="A89" s="166" t="s">
        <v>509</v>
      </c>
      <c r="B89" s="162">
        <f t="shared" si="11"/>
        <v>290</v>
      </c>
      <c r="C89" s="155">
        <v>202</v>
      </c>
      <c r="D89" s="155">
        <v>88</v>
      </c>
      <c r="E89" s="155"/>
      <c r="F89" s="155"/>
      <c r="G89" s="155"/>
      <c r="H89" s="155"/>
    </row>
    <row r="90" ht="20.1" customHeight="1" spans="1:8">
      <c r="A90" s="166" t="s">
        <v>516</v>
      </c>
      <c r="B90" s="162">
        <f t="shared" si="11"/>
        <v>1055</v>
      </c>
      <c r="C90" s="155">
        <v>1</v>
      </c>
      <c r="D90" s="155">
        <v>1054</v>
      </c>
      <c r="E90" s="155"/>
      <c r="F90" s="155"/>
      <c r="G90" s="155"/>
      <c r="H90" s="155"/>
    </row>
    <row r="91" ht="20.1" customHeight="1" spans="1:8">
      <c r="A91" s="166" t="s">
        <v>523</v>
      </c>
      <c r="B91" s="162">
        <f t="shared" si="11"/>
        <v>895</v>
      </c>
      <c r="C91" s="155">
        <v>791</v>
      </c>
      <c r="D91" s="155">
        <v>104</v>
      </c>
      <c r="E91" s="155"/>
      <c r="F91" s="155"/>
      <c r="G91" s="155"/>
      <c r="H91" s="155"/>
    </row>
    <row r="92" ht="20.1" customHeight="1" spans="1:8">
      <c r="A92" s="166" t="s">
        <v>529</v>
      </c>
      <c r="B92" s="162">
        <f t="shared" si="11"/>
        <v>40</v>
      </c>
      <c r="C92" s="155">
        <v>40</v>
      </c>
      <c r="D92" s="155"/>
      <c r="E92" s="155"/>
      <c r="F92" s="155"/>
      <c r="G92" s="155"/>
      <c r="H92" s="155"/>
    </row>
    <row r="93" ht="20.1" customHeight="1" spans="1:8">
      <c r="A93" s="166" t="s">
        <v>531</v>
      </c>
      <c r="B93" s="162">
        <f t="shared" si="11"/>
        <v>2600</v>
      </c>
      <c r="C93" s="155">
        <v>2600</v>
      </c>
      <c r="D93" s="155"/>
      <c r="E93" s="155"/>
      <c r="F93" s="155"/>
      <c r="G93" s="155"/>
      <c r="H93" s="155"/>
    </row>
    <row r="94" ht="20.1" customHeight="1" spans="1:8">
      <c r="A94" s="166" t="s">
        <v>534</v>
      </c>
      <c r="B94" s="162">
        <f t="shared" si="11"/>
        <v>375</v>
      </c>
      <c r="C94" s="155">
        <v>375</v>
      </c>
      <c r="D94" s="155"/>
      <c r="E94" s="155"/>
      <c r="F94" s="155"/>
      <c r="G94" s="155"/>
      <c r="H94" s="155"/>
    </row>
    <row r="95" ht="20.1" customHeight="1" spans="1:8">
      <c r="A95" s="166" t="s">
        <v>537</v>
      </c>
      <c r="B95" s="162">
        <f t="shared" si="11"/>
        <v>2850</v>
      </c>
      <c r="C95" s="155">
        <v>2802</v>
      </c>
      <c r="D95" s="155">
        <v>48</v>
      </c>
      <c r="E95" s="155"/>
      <c r="F95" s="155"/>
      <c r="G95" s="155"/>
      <c r="H95" s="155"/>
    </row>
    <row r="96" ht="20.1" customHeight="1" spans="1:8">
      <c r="A96" s="166" t="s">
        <v>540</v>
      </c>
      <c r="B96" s="162">
        <f t="shared" si="11"/>
        <v>0</v>
      </c>
      <c r="C96" s="155"/>
      <c r="D96" s="155"/>
      <c r="E96" s="155"/>
      <c r="F96" s="155"/>
      <c r="G96" s="155"/>
      <c r="H96" s="155"/>
    </row>
    <row r="97" ht="20.1" customHeight="1" spans="1:8">
      <c r="A97" s="166" t="s">
        <v>543</v>
      </c>
      <c r="B97" s="162">
        <f t="shared" si="11"/>
        <v>0</v>
      </c>
      <c r="C97" s="155"/>
      <c r="D97" s="155"/>
      <c r="E97" s="155"/>
      <c r="F97" s="155"/>
      <c r="G97" s="155"/>
      <c r="H97" s="155"/>
    </row>
    <row r="98" ht="20.1" customHeight="1" spans="1:8">
      <c r="A98" s="166" t="s">
        <v>546</v>
      </c>
      <c r="B98" s="162">
        <f t="shared" si="11"/>
        <v>19700</v>
      </c>
      <c r="C98" s="155">
        <v>19081</v>
      </c>
      <c r="D98" s="155">
        <v>619</v>
      </c>
      <c r="E98" s="155"/>
      <c r="F98" s="155"/>
      <c r="G98" s="155"/>
      <c r="H98" s="155"/>
    </row>
    <row r="99" ht="20.1" customHeight="1" spans="1:8">
      <c r="A99" s="166" t="s">
        <v>550</v>
      </c>
      <c r="B99" s="162">
        <f t="shared" si="11"/>
        <v>0</v>
      </c>
      <c r="C99" s="155"/>
      <c r="D99" s="155"/>
      <c r="E99" s="155"/>
      <c r="F99" s="155"/>
      <c r="G99" s="155"/>
      <c r="H99" s="155"/>
    </row>
    <row r="100" ht="20.1" customHeight="1" spans="1:8">
      <c r="A100" s="280" t="s">
        <v>555</v>
      </c>
      <c r="B100" s="162">
        <f t="shared" si="11"/>
        <v>15</v>
      </c>
      <c r="C100" s="155">
        <v>15</v>
      </c>
      <c r="D100" s="155"/>
      <c r="E100" s="155"/>
      <c r="F100" s="155"/>
      <c r="G100" s="155"/>
      <c r="H100" s="155"/>
    </row>
    <row r="101" ht="20.1" customHeight="1" spans="1:8">
      <c r="A101" s="166" t="s">
        <v>1332</v>
      </c>
      <c r="B101" s="162">
        <f t="shared" si="11"/>
        <v>0</v>
      </c>
      <c r="C101" s="155"/>
      <c r="D101" s="155"/>
      <c r="E101" s="155"/>
      <c r="F101" s="155"/>
      <c r="G101" s="155"/>
      <c r="H101" s="155"/>
    </row>
    <row r="102" ht="20.1" customHeight="1" spans="1:8">
      <c r="A102" s="166" t="s">
        <v>1333</v>
      </c>
      <c r="B102" s="162">
        <f t="shared" si="11"/>
        <v>380</v>
      </c>
      <c r="C102" s="155">
        <v>379</v>
      </c>
      <c r="D102" s="155">
        <v>1</v>
      </c>
      <c r="E102" s="155"/>
      <c r="F102" s="155"/>
      <c r="G102" s="155"/>
      <c r="H102" s="155"/>
    </row>
    <row r="103" ht="20.1" customHeight="1" spans="1:8">
      <c r="A103" s="166" t="s">
        <v>1334</v>
      </c>
      <c r="B103" s="162">
        <f>SUM(B104:B116)</f>
        <v>23800</v>
      </c>
      <c r="C103" s="162">
        <f t="shared" ref="C103:H103" si="14">SUM(C104:C116)</f>
        <v>21072</v>
      </c>
      <c r="D103" s="162">
        <f t="shared" si="14"/>
        <v>2728</v>
      </c>
      <c r="E103" s="162">
        <f t="shared" si="14"/>
        <v>0</v>
      </c>
      <c r="F103" s="162">
        <f t="shared" si="14"/>
        <v>0</v>
      </c>
      <c r="G103" s="162">
        <f t="shared" si="14"/>
        <v>0</v>
      </c>
      <c r="H103" s="162">
        <f t="shared" si="14"/>
        <v>0</v>
      </c>
    </row>
    <row r="104" ht="20.1" customHeight="1" spans="1:8">
      <c r="A104" s="166" t="s">
        <v>562</v>
      </c>
      <c r="B104" s="162">
        <f t="shared" si="11"/>
        <v>920</v>
      </c>
      <c r="C104" s="155">
        <v>920</v>
      </c>
      <c r="D104" s="155"/>
      <c r="E104" s="155"/>
      <c r="F104" s="155"/>
      <c r="G104" s="155"/>
      <c r="H104" s="155"/>
    </row>
    <row r="105" ht="20.1" customHeight="1" spans="1:8">
      <c r="A105" s="166" t="s">
        <v>564</v>
      </c>
      <c r="B105" s="162">
        <f t="shared" si="11"/>
        <v>685</v>
      </c>
      <c r="C105" s="155">
        <v>685</v>
      </c>
      <c r="D105" s="155"/>
      <c r="E105" s="155"/>
      <c r="F105" s="155"/>
      <c r="G105" s="155"/>
      <c r="H105" s="155"/>
    </row>
    <row r="106" ht="20.1" customHeight="1" spans="1:8">
      <c r="A106" s="166" t="s">
        <v>577</v>
      </c>
      <c r="B106" s="162">
        <f t="shared" si="11"/>
        <v>2215</v>
      </c>
      <c r="C106" s="155">
        <v>2167</v>
      </c>
      <c r="D106" s="155">
        <v>48</v>
      </c>
      <c r="E106" s="155"/>
      <c r="F106" s="155"/>
      <c r="G106" s="155"/>
      <c r="H106" s="155"/>
    </row>
    <row r="107" ht="20.1" customHeight="1" spans="1:8">
      <c r="A107" s="166" t="s">
        <v>581</v>
      </c>
      <c r="B107" s="162">
        <f t="shared" si="11"/>
        <v>4630</v>
      </c>
      <c r="C107" s="155">
        <v>4506</v>
      </c>
      <c r="D107" s="155">
        <v>124</v>
      </c>
      <c r="E107" s="155"/>
      <c r="F107" s="155"/>
      <c r="G107" s="155"/>
      <c r="H107" s="155"/>
    </row>
    <row r="108" ht="20.1" customHeight="1" spans="1:8">
      <c r="A108" s="166" t="s">
        <v>593</v>
      </c>
      <c r="B108" s="162">
        <f t="shared" si="11"/>
        <v>10</v>
      </c>
      <c r="C108" s="155"/>
      <c r="D108" s="155">
        <v>10</v>
      </c>
      <c r="E108" s="155"/>
      <c r="F108" s="155"/>
      <c r="G108" s="155"/>
      <c r="H108" s="155"/>
    </row>
    <row r="109" ht="20.1" customHeight="1" spans="1:8">
      <c r="A109" s="166" t="s">
        <v>596</v>
      </c>
      <c r="B109" s="162">
        <f t="shared" si="11"/>
        <v>1610</v>
      </c>
      <c r="C109" s="155">
        <v>1358</v>
      </c>
      <c r="D109" s="155">
        <v>252</v>
      </c>
      <c r="E109" s="155"/>
      <c r="F109" s="155"/>
      <c r="G109" s="155"/>
      <c r="H109" s="155"/>
    </row>
    <row r="110" ht="20.1" customHeight="1" spans="1:8">
      <c r="A110" s="166" t="s">
        <v>600</v>
      </c>
      <c r="B110" s="162">
        <f t="shared" si="11"/>
        <v>160</v>
      </c>
      <c r="C110" s="155">
        <v>160</v>
      </c>
      <c r="D110" s="155"/>
      <c r="E110" s="155"/>
      <c r="F110" s="155"/>
      <c r="G110" s="155"/>
      <c r="H110" s="155"/>
    </row>
    <row r="111" ht="20.1" customHeight="1" spans="1:8">
      <c r="A111" s="166" t="s">
        <v>605</v>
      </c>
      <c r="B111" s="162">
        <f t="shared" si="11"/>
        <v>11600</v>
      </c>
      <c r="C111" s="155">
        <v>10902</v>
      </c>
      <c r="D111" s="155">
        <v>698</v>
      </c>
      <c r="E111" s="155"/>
      <c r="F111" s="155"/>
      <c r="G111" s="155"/>
      <c r="H111" s="155"/>
    </row>
    <row r="112" ht="20.1" customHeight="1" spans="1:8">
      <c r="A112" s="166" t="s">
        <v>609</v>
      </c>
      <c r="B112" s="162">
        <f t="shared" si="11"/>
        <v>1580</v>
      </c>
      <c r="C112" s="155">
        <v>1</v>
      </c>
      <c r="D112" s="155">
        <v>1579</v>
      </c>
      <c r="E112" s="155"/>
      <c r="F112" s="155"/>
      <c r="G112" s="155"/>
      <c r="H112" s="155"/>
    </row>
    <row r="113" ht="20.1" customHeight="1" spans="1:8">
      <c r="A113" s="166" t="s">
        <v>613</v>
      </c>
      <c r="B113" s="162">
        <f t="shared" si="11"/>
        <v>140</v>
      </c>
      <c r="C113" s="155">
        <v>140</v>
      </c>
      <c r="D113" s="155"/>
      <c r="E113" s="155"/>
      <c r="F113" s="155"/>
      <c r="G113" s="155"/>
      <c r="H113" s="155"/>
    </row>
    <row r="114" ht="20.1" customHeight="1" spans="1:8">
      <c r="A114" s="166" t="s">
        <v>616</v>
      </c>
      <c r="B114" s="162">
        <f t="shared" si="11"/>
        <v>100</v>
      </c>
      <c r="C114" s="155">
        <v>100</v>
      </c>
      <c r="D114" s="155"/>
      <c r="E114" s="155"/>
      <c r="F114" s="155"/>
      <c r="G114" s="155"/>
      <c r="H114" s="155"/>
    </row>
    <row r="115" ht="20.1" customHeight="1" spans="1:8">
      <c r="A115" s="166" t="s">
        <v>1335</v>
      </c>
      <c r="B115" s="162">
        <f t="shared" si="11"/>
        <v>0</v>
      </c>
      <c r="C115" s="155"/>
      <c r="D115" s="155"/>
      <c r="E115" s="155"/>
      <c r="F115" s="155"/>
      <c r="G115" s="155"/>
      <c r="H115" s="155"/>
    </row>
    <row r="116" ht="20.1" customHeight="1" spans="1:8">
      <c r="A116" s="290" t="s">
        <v>1336</v>
      </c>
      <c r="B116" s="162">
        <f t="shared" si="11"/>
        <v>150</v>
      </c>
      <c r="C116" s="155">
        <v>133</v>
      </c>
      <c r="D116" s="155">
        <v>17</v>
      </c>
      <c r="E116" s="155"/>
      <c r="F116" s="155"/>
      <c r="G116" s="155"/>
      <c r="H116" s="155"/>
    </row>
    <row r="117" ht="20.1" customHeight="1" spans="1:8">
      <c r="A117" s="290" t="s">
        <v>1337</v>
      </c>
      <c r="B117" s="162">
        <f>SUM(B118:B132)</f>
        <v>2879</v>
      </c>
      <c r="C117" s="162">
        <f t="shared" ref="C117:H117" si="15">SUM(C118:C132)</f>
        <v>720</v>
      </c>
      <c r="D117" s="162">
        <f t="shared" si="15"/>
        <v>1480</v>
      </c>
      <c r="E117" s="162">
        <f t="shared" si="15"/>
        <v>0</v>
      </c>
      <c r="F117" s="162">
        <f t="shared" si="15"/>
        <v>679</v>
      </c>
      <c r="G117" s="162">
        <f t="shared" si="15"/>
        <v>0</v>
      </c>
      <c r="H117" s="162">
        <f t="shared" si="15"/>
        <v>0</v>
      </c>
    </row>
    <row r="118" ht="20.1" customHeight="1" spans="1:8">
      <c r="A118" s="290" t="s">
        <v>625</v>
      </c>
      <c r="B118" s="162">
        <f t="shared" si="11"/>
        <v>625</v>
      </c>
      <c r="C118" s="155">
        <v>150</v>
      </c>
      <c r="D118" s="155">
        <v>25</v>
      </c>
      <c r="E118" s="155"/>
      <c r="F118" s="155">
        <v>450</v>
      </c>
      <c r="G118" s="155"/>
      <c r="H118" s="155"/>
    </row>
    <row r="119" ht="20.1" customHeight="1" spans="1:8">
      <c r="A119" s="290" t="s">
        <v>632</v>
      </c>
      <c r="B119" s="162">
        <f t="shared" si="11"/>
        <v>160</v>
      </c>
      <c r="C119" s="155">
        <v>160</v>
      </c>
      <c r="D119" s="155"/>
      <c r="E119" s="155"/>
      <c r="F119" s="155"/>
      <c r="G119" s="155"/>
      <c r="H119" s="155"/>
    </row>
    <row r="120" ht="20.1" customHeight="1" spans="1:8">
      <c r="A120" s="290" t="s">
        <v>636</v>
      </c>
      <c r="B120" s="162">
        <f t="shared" si="11"/>
        <v>1530</v>
      </c>
      <c r="C120" s="155">
        <v>351</v>
      </c>
      <c r="D120" s="155">
        <v>1179</v>
      </c>
      <c r="E120" s="155"/>
      <c r="F120" s="155"/>
      <c r="G120" s="155"/>
      <c r="H120" s="155"/>
    </row>
    <row r="121" ht="20.1" customHeight="1" spans="1:8">
      <c r="A121" s="290" t="s">
        <v>644</v>
      </c>
      <c r="B121" s="162">
        <f t="shared" si="11"/>
        <v>10</v>
      </c>
      <c r="C121" s="155"/>
      <c r="D121" s="155">
        <v>10</v>
      </c>
      <c r="E121" s="155"/>
      <c r="F121" s="155"/>
      <c r="G121" s="155"/>
      <c r="H121" s="155"/>
    </row>
    <row r="122" ht="20.1" customHeight="1" spans="1:8">
      <c r="A122" s="290" t="s">
        <v>650</v>
      </c>
      <c r="B122" s="162">
        <f t="shared" si="11"/>
        <v>15</v>
      </c>
      <c r="C122" s="155">
        <v>15</v>
      </c>
      <c r="D122" s="155"/>
      <c r="E122" s="155"/>
      <c r="F122" s="155"/>
      <c r="G122" s="155"/>
      <c r="H122" s="155"/>
    </row>
    <row r="123" ht="20.1" customHeight="1" spans="1:8">
      <c r="A123" s="290" t="s">
        <v>1338</v>
      </c>
      <c r="B123" s="162">
        <f t="shared" si="11"/>
        <v>44</v>
      </c>
      <c r="C123" s="155">
        <v>44</v>
      </c>
      <c r="D123" s="155"/>
      <c r="E123" s="155"/>
      <c r="F123" s="155"/>
      <c r="G123" s="155"/>
      <c r="H123" s="155"/>
    </row>
    <row r="124" ht="20.1" customHeight="1" spans="1:8">
      <c r="A124" s="290" t="s">
        <v>663</v>
      </c>
      <c r="B124" s="162">
        <f t="shared" si="11"/>
        <v>0</v>
      </c>
      <c r="C124" s="155"/>
      <c r="D124" s="155"/>
      <c r="E124" s="155"/>
      <c r="F124" s="155"/>
      <c r="G124" s="155"/>
      <c r="H124" s="155"/>
    </row>
    <row r="125" ht="20.1" customHeight="1" spans="1:8">
      <c r="A125" s="290" t="s">
        <v>666</v>
      </c>
      <c r="B125" s="162">
        <f t="shared" si="11"/>
        <v>0</v>
      </c>
      <c r="C125" s="155"/>
      <c r="D125" s="155"/>
      <c r="E125" s="155"/>
      <c r="F125" s="155"/>
      <c r="G125" s="155"/>
      <c r="H125" s="155"/>
    </row>
    <row r="126" ht="20.1" customHeight="1" spans="1:8">
      <c r="A126" s="290" t="s">
        <v>669</v>
      </c>
      <c r="B126" s="162">
        <f t="shared" si="11"/>
        <v>0</v>
      </c>
      <c r="C126" s="155"/>
      <c r="D126" s="155"/>
      <c r="E126" s="155"/>
      <c r="F126" s="155"/>
      <c r="G126" s="155"/>
      <c r="H126" s="155"/>
    </row>
    <row r="127" ht="20.1" customHeight="1" spans="1:8">
      <c r="A127" s="290" t="s">
        <v>671</v>
      </c>
      <c r="B127" s="162">
        <f t="shared" si="11"/>
        <v>0</v>
      </c>
      <c r="C127" s="155"/>
      <c r="D127" s="155"/>
      <c r="E127" s="155"/>
      <c r="F127" s="155"/>
      <c r="G127" s="155"/>
      <c r="H127" s="155"/>
    </row>
    <row r="128" ht="20.1" customHeight="1" spans="1:8">
      <c r="A128" s="290" t="s">
        <v>673</v>
      </c>
      <c r="B128" s="162">
        <f t="shared" si="11"/>
        <v>195</v>
      </c>
      <c r="C128" s="155"/>
      <c r="D128" s="155">
        <v>166</v>
      </c>
      <c r="E128" s="155"/>
      <c r="F128" s="155">
        <v>29</v>
      </c>
      <c r="G128" s="155"/>
      <c r="H128" s="155"/>
    </row>
    <row r="129" ht="20.1" customHeight="1" spans="1:8">
      <c r="A129" s="290" t="s">
        <v>679</v>
      </c>
      <c r="B129" s="162">
        <f t="shared" si="11"/>
        <v>0</v>
      </c>
      <c r="C129" s="155"/>
      <c r="D129" s="155"/>
      <c r="E129" s="155"/>
      <c r="F129" s="155"/>
      <c r="G129" s="155"/>
      <c r="H129" s="155"/>
    </row>
    <row r="130" ht="20.1" customHeight="1" spans="1:8">
      <c r="A130" s="290" t="s">
        <v>681</v>
      </c>
      <c r="B130" s="162">
        <f t="shared" si="11"/>
        <v>0</v>
      </c>
      <c r="C130" s="155"/>
      <c r="D130" s="155"/>
      <c r="E130" s="155"/>
      <c r="F130" s="155"/>
      <c r="G130" s="155"/>
      <c r="H130" s="155"/>
    </row>
    <row r="131" ht="20.1" customHeight="1" spans="1:8">
      <c r="A131" s="290" t="s">
        <v>683</v>
      </c>
      <c r="B131" s="162">
        <f t="shared" si="11"/>
        <v>0</v>
      </c>
      <c r="C131" s="155"/>
      <c r="D131" s="155"/>
      <c r="E131" s="155"/>
      <c r="F131" s="155"/>
      <c r="G131" s="155"/>
      <c r="H131" s="155"/>
    </row>
    <row r="132" ht="20.1" customHeight="1" spans="1:8">
      <c r="A132" s="290" t="s">
        <v>1339</v>
      </c>
      <c r="B132" s="162">
        <f t="shared" si="11"/>
        <v>300</v>
      </c>
      <c r="C132" s="155"/>
      <c r="D132" s="155">
        <v>100</v>
      </c>
      <c r="E132" s="155"/>
      <c r="F132" s="155">
        <v>200</v>
      </c>
      <c r="G132" s="155"/>
      <c r="H132" s="155"/>
    </row>
    <row r="133" ht="20.1" customHeight="1" spans="1:9">
      <c r="A133" s="290" t="s">
        <v>1340</v>
      </c>
      <c r="B133" s="162">
        <f>SUM(B134:B139)</f>
        <v>47275</v>
      </c>
      <c r="C133" s="162">
        <f t="shared" ref="C133:H133" si="16">SUM(C134:C139)</f>
        <v>21728</v>
      </c>
      <c r="D133" s="162">
        <f t="shared" si="16"/>
        <v>3220</v>
      </c>
      <c r="E133" s="162">
        <f t="shared" si="16"/>
        <v>0</v>
      </c>
      <c r="F133" s="162">
        <f t="shared" si="16"/>
        <v>22327</v>
      </c>
      <c r="G133" s="162">
        <f t="shared" si="16"/>
        <v>0</v>
      </c>
      <c r="H133" s="162">
        <f t="shared" si="16"/>
        <v>0</v>
      </c>
      <c r="I133" s="292"/>
    </row>
    <row r="134" ht="20.1" customHeight="1" spans="1:8">
      <c r="A134" s="290" t="s">
        <v>696</v>
      </c>
      <c r="B134" s="162">
        <f t="shared" si="11"/>
        <v>5075</v>
      </c>
      <c r="C134" s="155">
        <v>425</v>
      </c>
      <c r="D134" s="155">
        <v>150</v>
      </c>
      <c r="E134" s="155"/>
      <c r="F134" s="155">
        <v>4500</v>
      </c>
      <c r="G134" s="155"/>
      <c r="H134" s="155"/>
    </row>
    <row r="135" ht="20.1" customHeight="1" spans="1:8">
      <c r="A135" s="290" t="s">
        <v>704</v>
      </c>
      <c r="B135" s="162">
        <f t="shared" si="11"/>
        <v>50</v>
      </c>
      <c r="C135" s="155">
        <v>50</v>
      </c>
      <c r="D135" s="155"/>
      <c r="E135" s="155"/>
      <c r="F135" s="155"/>
      <c r="G135" s="155"/>
      <c r="H135" s="155"/>
    </row>
    <row r="136" ht="20.1" customHeight="1" spans="1:8">
      <c r="A136" s="290" t="s">
        <v>706</v>
      </c>
      <c r="B136" s="162">
        <f t="shared" ref="B136:B199" si="17">SUM(C136:H136)</f>
        <v>11350</v>
      </c>
      <c r="C136" s="155"/>
      <c r="D136" s="155">
        <v>722</v>
      </c>
      <c r="E136" s="155"/>
      <c r="F136" s="155">
        <v>10628</v>
      </c>
      <c r="G136" s="155"/>
      <c r="H136" s="155"/>
    </row>
    <row r="137" ht="20.1" customHeight="1" spans="1:8">
      <c r="A137" s="290" t="s">
        <v>709</v>
      </c>
      <c r="B137" s="162">
        <f t="shared" si="17"/>
        <v>2800</v>
      </c>
      <c r="C137" s="155">
        <v>1500</v>
      </c>
      <c r="D137" s="155"/>
      <c r="E137" s="155"/>
      <c r="F137" s="155">
        <v>1300</v>
      </c>
      <c r="G137" s="155"/>
      <c r="H137" s="155"/>
    </row>
    <row r="138" ht="20.1" customHeight="1" spans="1:8">
      <c r="A138" s="290" t="s">
        <v>711</v>
      </c>
      <c r="B138" s="162">
        <f t="shared" si="17"/>
        <v>0</v>
      </c>
      <c r="C138" s="155"/>
      <c r="D138" s="155"/>
      <c r="E138" s="155"/>
      <c r="F138" s="155"/>
      <c r="G138" s="155"/>
      <c r="H138" s="155"/>
    </row>
    <row r="139" ht="20.1" customHeight="1" spans="1:8">
      <c r="A139" s="290" t="s">
        <v>1341</v>
      </c>
      <c r="B139" s="162">
        <f t="shared" si="17"/>
        <v>28000</v>
      </c>
      <c r="C139" s="155">
        <v>19753</v>
      </c>
      <c r="D139" s="155">
        <v>2348</v>
      </c>
      <c r="E139" s="155"/>
      <c r="F139" s="155">
        <v>5899</v>
      </c>
      <c r="G139" s="155"/>
      <c r="H139" s="155"/>
    </row>
    <row r="140" ht="20.1" customHeight="1" spans="1:8">
      <c r="A140" s="290" t="s">
        <v>1342</v>
      </c>
      <c r="B140" s="162">
        <f>SUM(B141:B148)</f>
        <v>26761</v>
      </c>
      <c r="C140" s="162">
        <f t="shared" ref="C140:H140" si="18">SUM(C141:C148)</f>
        <v>873</v>
      </c>
      <c r="D140" s="162">
        <f t="shared" si="18"/>
        <v>25888</v>
      </c>
      <c r="E140" s="162">
        <f t="shared" si="18"/>
        <v>0</v>
      </c>
      <c r="F140" s="162">
        <f t="shared" si="18"/>
        <v>0</v>
      </c>
      <c r="G140" s="162">
        <f t="shared" si="18"/>
        <v>0</v>
      </c>
      <c r="H140" s="162">
        <f t="shared" si="18"/>
        <v>0</v>
      </c>
    </row>
    <row r="141" ht="20.1" customHeight="1" spans="1:8">
      <c r="A141" s="290" t="s">
        <v>1343</v>
      </c>
      <c r="B141" s="162">
        <f t="shared" si="17"/>
        <v>7319</v>
      </c>
      <c r="C141" s="155">
        <v>333</v>
      </c>
      <c r="D141" s="155">
        <v>6986</v>
      </c>
      <c r="E141" s="155"/>
      <c r="F141" s="155"/>
      <c r="G141" s="155"/>
      <c r="H141" s="155"/>
    </row>
    <row r="142" ht="20.1" customHeight="1" spans="1:8">
      <c r="A142" s="290" t="s">
        <v>737</v>
      </c>
      <c r="B142" s="162">
        <f t="shared" si="17"/>
        <v>2680</v>
      </c>
      <c r="C142" s="155">
        <v>224</v>
      </c>
      <c r="D142" s="155">
        <v>2456</v>
      </c>
      <c r="E142" s="155"/>
      <c r="F142" s="155"/>
      <c r="G142" s="155"/>
      <c r="H142" s="155"/>
    </row>
    <row r="143" ht="20.1" customHeight="1" spans="1:8">
      <c r="A143" s="290" t="s">
        <v>759</v>
      </c>
      <c r="B143" s="162">
        <f t="shared" si="17"/>
        <v>5650</v>
      </c>
      <c r="C143" s="155">
        <v>243</v>
      </c>
      <c r="D143" s="155">
        <v>5407</v>
      </c>
      <c r="E143" s="155"/>
      <c r="F143" s="155"/>
      <c r="G143" s="155"/>
      <c r="H143" s="155"/>
    </row>
    <row r="144" ht="20.1" customHeight="1" spans="1:8">
      <c r="A144" s="290" t="s">
        <v>789</v>
      </c>
      <c r="B144" s="162">
        <f t="shared" si="17"/>
        <v>3603</v>
      </c>
      <c r="C144" s="155">
        <v>73</v>
      </c>
      <c r="D144" s="155">
        <v>3530</v>
      </c>
      <c r="E144" s="155"/>
      <c r="F144" s="155"/>
      <c r="G144" s="155"/>
      <c r="H144" s="155"/>
    </row>
    <row r="145" ht="20.1" customHeight="1" spans="1:8">
      <c r="A145" s="290" t="s">
        <v>802</v>
      </c>
      <c r="B145" s="162">
        <f t="shared" si="17"/>
        <v>6236</v>
      </c>
      <c r="C145" s="155"/>
      <c r="D145" s="155">
        <v>6236</v>
      </c>
      <c r="E145" s="155"/>
      <c r="F145" s="155"/>
      <c r="G145" s="155"/>
      <c r="H145" s="155"/>
    </row>
    <row r="146" ht="20.1" customHeight="1" spans="1:8">
      <c r="A146" s="290" t="s">
        <v>1344</v>
      </c>
      <c r="B146" s="162">
        <f t="shared" si="17"/>
        <v>1098</v>
      </c>
      <c r="C146" s="155"/>
      <c r="D146" s="155">
        <v>1098</v>
      </c>
      <c r="E146" s="155"/>
      <c r="F146" s="155"/>
      <c r="G146" s="155"/>
      <c r="H146" s="155"/>
    </row>
    <row r="147" ht="20.1" customHeight="1" spans="1:8">
      <c r="A147" s="290" t="s">
        <v>816</v>
      </c>
      <c r="B147" s="162">
        <f t="shared" si="17"/>
        <v>75</v>
      </c>
      <c r="C147" s="155"/>
      <c r="D147" s="155">
        <v>75</v>
      </c>
      <c r="E147" s="155"/>
      <c r="F147" s="155"/>
      <c r="G147" s="155"/>
      <c r="H147" s="155"/>
    </row>
    <row r="148" ht="20.1" customHeight="1" spans="1:8">
      <c r="A148" s="290" t="s">
        <v>1345</v>
      </c>
      <c r="B148" s="162">
        <f t="shared" si="17"/>
        <v>100</v>
      </c>
      <c r="C148" s="155"/>
      <c r="D148" s="155">
        <v>100</v>
      </c>
      <c r="E148" s="155"/>
      <c r="F148" s="155"/>
      <c r="G148" s="155"/>
      <c r="H148" s="155"/>
    </row>
    <row r="149" ht="20.1" customHeight="1" spans="1:8">
      <c r="A149" s="291" t="s">
        <v>1346</v>
      </c>
      <c r="B149" s="162">
        <f>SUM(B150:B156)</f>
        <v>11930</v>
      </c>
      <c r="C149" s="162">
        <f t="shared" ref="C149:H149" si="19">SUM(C150:C156)</f>
        <v>3883</v>
      </c>
      <c r="D149" s="162">
        <f t="shared" si="19"/>
        <v>4900</v>
      </c>
      <c r="E149" s="162">
        <f t="shared" si="19"/>
        <v>2274</v>
      </c>
      <c r="F149" s="162">
        <f t="shared" si="19"/>
        <v>873</v>
      </c>
      <c r="G149" s="162">
        <f t="shared" si="19"/>
        <v>0</v>
      </c>
      <c r="H149" s="162">
        <f t="shared" si="19"/>
        <v>0</v>
      </c>
    </row>
    <row r="150" ht="20.1" customHeight="1" spans="1:8">
      <c r="A150" s="290" t="s">
        <v>823</v>
      </c>
      <c r="B150" s="162">
        <f t="shared" si="17"/>
        <v>10610</v>
      </c>
      <c r="C150" s="155">
        <v>3883</v>
      </c>
      <c r="D150" s="155">
        <v>4680</v>
      </c>
      <c r="E150" s="155">
        <v>1174</v>
      </c>
      <c r="F150" s="155">
        <v>873</v>
      </c>
      <c r="G150" s="155"/>
      <c r="H150" s="155"/>
    </row>
    <row r="151" ht="20.1" customHeight="1" spans="1:8">
      <c r="A151" s="290" t="s">
        <v>843</v>
      </c>
      <c r="B151" s="162">
        <f t="shared" si="17"/>
        <v>0</v>
      </c>
      <c r="C151" s="155"/>
      <c r="D151" s="155"/>
      <c r="E151" s="155"/>
      <c r="F151" s="155"/>
      <c r="G151" s="155"/>
      <c r="H151" s="155"/>
    </row>
    <row r="152" ht="20.1" customHeight="1" spans="1:8">
      <c r="A152" s="290" t="s">
        <v>850</v>
      </c>
      <c r="B152" s="162">
        <f t="shared" si="17"/>
        <v>0</v>
      </c>
      <c r="C152" s="155"/>
      <c r="D152" s="155"/>
      <c r="E152" s="155"/>
      <c r="F152" s="155"/>
      <c r="G152" s="155"/>
      <c r="H152" s="155"/>
    </row>
    <row r="153" ht="20.1" customHeight="1" spans="1:8">
      <c r="A153" s="290" t="s">
        <v>857</v>
      </c>
      <c r="B153" s="162">
        <f t="shared" si="17"/>
        <v>0</v>
      </c>
      <c r="C153" s="155"/>
      <c r="D153" s="155"/>
      <c r="E153" s="155"/>
      <c r="F153" s="155"/>
      <c r="G153" s="155"/>
      <c r="H153" s="155"/>
    </row>
    <row r="154" ht="20.1" customHeight="1" spans="1:8">
      <c r="A154" s="290" t="s">
        <v>1347</v>
      </c>
      <c r="B154" s="162">
        <f t="shared" si="17"/>
        <v>0</v>
      </c>
      <c r="C154" s="155"/>
      <c r="D154" s="155"/>
      <c r="E154" s="155"/>
      <c r="F154" s="155"/>
      <c r="G154" s="155"/>
      <c r="H154" s="155"/>
    </row>
    <row r="155" ht="20.1" customHeight="1" spans="1:8">
      <c r="A155" s="290" t="s">
        <v>1348</v>
      </c>
      <c r="B155" s="162">
        <f t="shared" si="17"/>
        <v>1100</v>
      </c>
      <c r="C155" s="155"/>
      <c r="D155" s="155"/>
      <c r="E155" s="155">
        <v>1100</v>
      </c>
      <c r="F155" s="155"/>
      <c r="G155" s="155"/>
      <c r="H155" s="155"/>
    </row>
    <row r="156" ht="20.1" customHeight="1" spans="1:8">
      <c r="A156" s="290" t="s">
        <v>1349</v>
      </c>
      <c r="B156" s="162">
        <f t="shared" si="17"/>
        <v>220</v>
      </c>
      <c r="C156" s="155"/>
      <c r="D156" s="155">
        <v>220</v>
      </c>
      <c r="E156" s="155"/>
      <c r="F156" s="155"/>
      <c r="G156" s="155"/>
      <c r="H156" s="155"/>
    </row>
    <row r="157" ht="20.1" customHeight="1" spans="1:8">
      <c r="A157" s="290" t="s">
        <v>1350</v>
      </c>
      <c r="B157" s="162">
        <f>SUM(B158:B164)</f>
        <v>1077</v>
      </c>
      <c r="C157" s="162">
        <f t="shared" ref="C157:H157" si="20">SUM(C158:C164)</f>
        <v>817</v>
      </c>
      <c r="D157" s="162">
        <f t="shared" si="20"/>
        <v>260</v>
      </c>
      <c r="E157" s="162">
        <f t="shared" si="20"/>
        <v>0</v>
      </c>
      <c r="F157" s="162">
        <f t="shared" si="20"/>
        <v>0</v>
      </c>
      <c r="G157" s="162">
        <f t="shared" si="20"/>
        <v>0</v>
      </c>
      <c r="H157" s="162">
        <f t="shared" si="20"/>
        <v>0</v>
      </c>
    </row>
    <row r="158" ht="20.1" customHeight="1" spans="1:8">
      <c r="A158" s="290" t="s">
        <v>874</v>
      </c>
      <c r="B158" s="162">
        <f t="shared" si="17"/>
        <v>0</v>
      </c>
      <c r="C158" s="155"/>
      <c r="D158" s="155"/>
      <c r="E158" s="155"/>
      <c r="F158" s="155"/>
      <c r="G158" s="155"/>
      <c r="H158" s="155"/>
    </row>
    <row r="159" ht="20.1" customHeight="1" spans="1:8">
      <c r="A159" s="290" t="s">
        <v>881</v>
      </c>
      <c r="B159" s="162">
        <f t="shared" si="17"/>
        <v>0</v>
      </c>
      <c r="C159" s="155"/>
      <c r="D159" s="155"/>
      <c r="E159" s="155"/>
      <c r="F159" s="155"/>
      <c r="G159" s="155"/>
      <c r="H159" s="155"/>
    </row>
    <row r="160" ht="20.1" customHeight="1" spans="1:8">
      <c r="A160" s="290" t="s">
        <v>894</v>
      </c>
      <c r="B160" s="162">
        <f t="shared" si="17"/>
        <v>0</v>
      </c>
      <c r="C160" s="155"/>
      <c r="D160" s="155"/>
      <c r="E160" s="155"/>
      <c r="F160" s="155"/>
      <c r="G160" s="155"/>
      <c r="H160" s="155"/>
    </row>
    <row r="161" ht="20.1" customHeight="1" spans="1:8">
      <c r="A161" s="290" t="s">
        <v>896</v>
      </c>
      <c r="B161" s="162">
        <f t="shared" si="17"/>
        <v>700</v>
      </c>
      <c r="C161" s="155">
        <v>585</v>
      </c>
      <c r="D161" s="155">
        <v>115</v>
      </c>
      <c r="E161" s="155"/>
      <c r="F161" s="155"/>
      <c r="G161" s="155"/>
      <c r="H161" s="155"/>
    </row>
    <row r="162" ht="20.1" customHeight="1" spans="1:8">
      <c r="A162" s="290" t="s">
        <v>906</v>
      </c>
      <c r="B162" s="162">
        <f t="shared" si="17"/>
        <v>0</v>
      </c>
      <c r="C162" s="155"/>
      <c r="D162" s="155"/>
      <c r="E162" s="155"/>
      <c r="F162" s="155"/>
      <c r="G162" s="155"/>
      <c r="H162" s="155"/>
    </row>
    <row r="163" ht="20.1" customHeight="1" spans="1:8">
      <c r="A163" s="290" t="s">
        <v>1351</v>
      </c>
      <c r="B163" s="162">
        <f t="shared" si="17"/>
        <v>372</v>
      </c>
      <c r="C163" s="155">
        <v>232</v>
      </c>
      <c r="D163" s="155">
        <v>140</v>
      </c>
      <c r="E163" s="155"/>
      <c r="F163" s="155"/>
      <c r="G163" s="155"/>
      <c r="H163" s="155"/>
    </row>
    <row r="164" ht="20.1" customHeight="1" spans="1:8">
      <c r="A164" s="290" t="s">
        <v>1352</v>
      </c>
      <c r="B164" s="162">
        <f t="shared" si="17"/>
        <v>5</v>
      </c>
      <c r="C164" s="155"/>
      <c r="D164" s="155">
        <v>5</v>
      </c>
      <c r="E164" s="155"/>
      <c r="F164" s="155"/>
      <c r="G164" s="155"/>
      <c r="H164" s="155"/>
    </row>
    <row r="165" ht="20.1" customHeight="1" spans="1:8">
      <c r="A165" s="290" t="s">
        <v>1353</v>
      </c>
      <c r="B165" s="162">
        <f>SUM(B166:B169)</f>
        <v>660</v>
      </c>
      <c r="C165" s="162">
        <f t="shared" ref="C165:H165" si="21">SUM(C166:C169)</f>
        <v>0</v>
      </c>
      <c r="D165" s="162">
        <f t="shared" si="21"/>
        <v>660</v>
      </c>
      <c r="E165" s="162">
        <f t="shared" si="21"/>
        <v>0</v>
      </c>
      <c r="F165" s="162">
        <f t="shared" si="21"/>
        <v>0</v>
      </c>
      <c r="G165" s="162">
        <f t="shared" si="21"/>
        <v>0</v>
      </c>
      <c r="H165" s="162">
        <f t="shared" si="21"/>
        <v>0</v>
      </c>
    </row>
    <row r="166" ht="20.1" customHeight="1" spans="1:8">
      <c r="A166" s="290" t="s">
        <v>921</v>
      </c>
      <c r="B166" s="162">
        <f t="shared" si="17"/>
        <v>660</v>
      </c>
      <c r="C166" s="155"/>
      <c r="D166" s="155">
        <v>660</v>
      </c>
      <c r="E166" s="155"/>
      <c r="F166" s="155"/>
      <c r="G166" s="155"/>
      <c r="H166" s="155"/>
    </row>
    <row r="167" ht="20.1" customHeight="1" spans="1:8">
      <c r="A167" s="290" t="s">
        <v>1354</v>
      </c>
      <c r="B167" s="162">
        <f t="shared" si="17"/>
        <v>0</v>
      </c>
      <c r="C167" s="155"/>
      <c r="D167" s="155"/>
      <c r="E167" s="155"/>
      <c r="F167" s="155"/>
      <c r="G167" s="155"/>
      <c r="H167" s="155"/>
    </row>
    <row r="168" ht="20.1" customHeight="1" spans="1:8">
      <c r="A168" s="290" t="s">
        <v>1355</v>
      </c>
      <c r="B168" s="162">
        <f t="shared" si="17"/>
        <v>0</v>
      </c>
      <c r="C168" s="155"/>
      <c r="D168" s="155"/>
      <c r="E168" s="155"/>
      <c r="F168" s="155"/>
      <c r="G168" s="155"/>
      <c r="H168" s="155"/>
    </row>
    <row r="169" ht="20.1" customHeight="1" spans="1:8">
      <c r="A169" s="290" t="s">
        <v>1355</v>
      </c>
      <c r="B169" s="162">
        <f t="shared" si="17"/>
        <v>0</v>
      </c>
      <c r="C169" s="155"/>
      <c r="D169" s="155"/>
      <c r="E169" s="155"/>
      <c r="F169" s="155"/>
      <c r="G169" s="155"/>
      <c r="H169" s="155"/>
    </row>
    <row r="170" ht="20.1" customHeight="1" spans="1:8">
      <c r="A170" s="290" t="s">
        <v>1356</v>
      </c>
      <c r="B170" s="162">
        <f>SUM(B171:B173)</f>
        <v>10</v>
      </c>
      <c r="C170" s="162">
        <f t="shared" ref="C170:H170" si="22">SUM(C171:C173)</f>
        <v>0</v>
      </c>
      <c r="D170" s="162">
        <f t="shared" si="22"/>
        <v>10</v>
      </c>
      <c r="E170" s="162">
        <f t="shared" si="22"/>
        <v>0</v>
      </c>
      <c r="F170" s="162">
        <f t="shared" si="22"/>
        <v>0</v>
      </c>
      <c r="G170" s="162">
        <f t="shared" si="22"/>
        <v>0</v>
      </c>
      <c r="H170" s="162">
        <f t="shared" si="22"/>
        <v>0</v>
      </c>
    </row>
    <row r="171" ht="20.1" customHeight="1" spans="1:8">
      <c r="A171" s="290" t="s">
        <v>1357</v>
      </c>
      <c r="B171" s="162">
        <f t="shared" si="17"/>
        <v>10</v>
      </c>
      <c r="C171" s="155"/>
      <c r="D171" s="155">
        <v>10</v>
      </c>
      <c r="E171" s="155"/>
      <c r="F171" s="155"/>
      <c r="G171" s="155"/>
      <c r="H171" s="155"/>
    </row>
    <row r="172" ht="20.1" customHeight="1" spans="1:8">
      <c r="A172" s="290" t="s">
        <v>1358</v>
      </c>
      <c r="B172" s="162">
        <f t="shared" si="17"/>
        <v>0</v>
      </c>
      <c r="C172" s="155"/>
      <c r="D172" s="155"/>
      <c r="E172" s="155"/>
      <c r="F172" s="155"/>
      <c r="G172" s="155"/>
      <c r="H172" s="155"/>
    </row>
    <row r="173" ht="20.1" customHeight="1" spans="1:8">
      <c r="A173" s="290" t="s">
        <v>1359</v>
      </c>
      <c r="B173" s="162">
        <f t="shared" si="17"/>
        <v>0</v>
      </c>
      <c r="C173" s="155"/>
      <c r="D173" s="155"/>
      <c r="E173" s="155"/>
      <c r="F173" s="155"/>
      <c r="G173" s="155"/>
      <c r="H173" s="155"/>
    </row>
    <row r="174" ht="20.1" customHeight="1" spans="1:8">
      <c r="A174" s="290" t="s">
        <v>1360</v>
      </c>
      <c r="B174" s="162">
        <f>SUM(B175:B183)</f>
        <v>0</v>
      </c>
      <c r="C174" s="162">
        <f t="shared" ref="C174:H174" si="23">SUM(C175:C183)</f>
        <v>0</v>
      </c>
      <c r="D174" s="162">
        <f t="shared" si="23"/>
        <v>0</v>
      </c>
      <c r="E174" s="162">
        <f t="shared" si="23"/>
        <v>0</v>
      </c>
      <c r="F174" s="162">
        <f t="shared" si="23"/>
        <v>0</v>
      </c>
      <c r="G174" s="162">
        <f t="shared" si="23"/>
        <v>0</v>
      </c>
      <c r="H174" s="162">
        <f t="shared" si="23"/>
        <v>0</v>
      </c>
    </row>
    <row r="175" ht="20.1" customHeight="1" spans="1:8">
      <c r="A175" s="290" t="s">
        <v>959</v>
      </c>
      <c r="B175" s="162">
        <f t="shared" si="17"/>
        <v>0</v>
      </c>
      <c r="C175" s="155"/>
      <c r="D175" s="155"/>
      <c r="E175" s="155"/>
      <c r="F175" s="155"/>
      <c r="G175" s="155"/>
      <c r="H175" s="155"/>
    </row>
    <row r="176" ht="20.1" customHeight="1" spans="1:8">
      <c r="A176" s="290" t="s">
        <v>960</v>
      </c>
      <c r="B176" s="162">
        <f t="shared" si="17"/>
        <v>0</v>
      </c>
      <c r="C176" s="155"/>
      <c r="D176" s="155"/>
      <c r="E176" s="155"/>
      <c r="F176" s="155"/>
      <c r="G176" s="155"/>
      <c r="H176" s="155"/>
    </row>
    <row r="177" ht="20.1" customHeight="1" spans="1:8">
      <c r="A177" s="290" t="s">
        <v>961</v>
      </c>
      <c r="B177" s="162">
        <f t="shared" si="17"/>
        <v>0</v>
      </c>
      <c r="C177" s="155"/>
      <c r="D177" s="155"/>
      <c r="E177" s="155"/>
      <c r="F177" s="155"/>
      <c r="G177" s="155"/>
      <c r="H177" s="155"/>
    </row>
    <row r="178" ht="20.1" customHeight="1" spans="1:8">
      <c r="A178" s="290" t="s">
        <v>962</v>
      </c>
      <c r="B178" s="162">
        <f t="shared" si="17"/>
        <v>0</v>
      </c>
      <c r="C178" s="155"/>
      <c r="D178" s="155"/>
      <c r="E178" s="155"/>
      <c r="F178" s="155"/>
      <c r="G178" s="155"/>
      <c r="H178" s="155"/>
    </row>
    <row r="179" ht="20.1" customHeight="1" spans="1:8">
      <c r="A179" s="290" t="s">
        <v>963</v>
      </c>
      <c r="B179" s="162">
        <f t="shared" si="17"/>
        <v>0</v>
      </c>
      <c r="C179" s="155"/>
      <c r="D179" s="155"/>
      <c r="E179" s="155"/>
      <c r="F179" s="155"/>
      <c r="G179" s="155"/>
      <c r="H179" s="155"/>
    </row>
    <row r="180" ht="20.1" customHeight="1" spans="1:8">
      <c r="A180" s="290" t="s">
        <v>716</v>
      </c>
      <c r="B180" s="162">
        <f t="shared" si="17"/>
        <v>0</v>
      </c>
      <c r="C180" s="155"/>
      <c r="D180" s="155"/>
      <c r="E180" s="155"/>
      <c r="F180" s="155"/>
      <c r="G180" s="155"/>
      <c r="H180" s="155"/>
    </row>
    <row r="181" ht="20.1" customHeight="1" spans="1:8">
      <c r="A181" s="290" t="s">
        <v>964</v>
      </c>
      <c r="B181" s="162">
        <f t="shared" si="17"/>
        <v>0</v>
      </c>
      <c r="C181" s="155"/>
      <c r="D181" s="155"/>
      <c r="E181" s="155"/>
      <c r="F181" s="155"/>
      <c r="G181" s="155"/>
      <c r="H181" s="155"/>
    </row>
    <row r="182" ht="20.1" customHeight="1" spans="1:8">
      <c r="A182" s="290" t="s">
        <v>965</v>
      </c>
      <c r="B182" s="162">
        <f t="shared" si="17"/>
        <v>0</v>
      </c>
      <c r="C182" s="155"/>
      <c r="D182" s="155"/>
      <c r="E182" s="155"/>
      <c r="F182" s="155"/>
      <c r="G182" s="155"/>
      <c r="H182" s="155"/>
    </row>
    <row r="183" ht="20.1" customHeight="1" spans="1:8">
      <c r="A183" s="290" t="s">
        <v>1135</v>
      </c>
      <c r="B183" s="162">
        <f t="shared" si="17"/>
        <v>0</v>
      </c>
      <c r="C183" s="155"/>
      <c r="D183" s="155"/>
      <c r="E183" s="155"/>
      <c r="F183" s="155"/>
      <c r="G183" s="155"/>
      <c r="H183" s="155"/>
    </row>
    <row r="184" ht="20.1" customHeight="1" spans="1:8">
      <c r="A184" s="290" t="s">
        <v>1361</v>
      </c>
      <c r="B184" s="162">
        <f>SUM(B185:B187)</f>
        <v>2925</v>
      </c>
      <c r="C184" s="162">
        <f t="shared" ref="C184:H184" si="24">SUM(C185:C187)</f>
        <v>2055</v>
      </c>
      <c r="D184" s="162">
        <f t="shared" si="24"/>
        <v>870</v>
      </c>
      <c r="E184" s="162">
        <f t="shared" si="24"/>
        <v>0</v>
      </c>
      <c r="F184" s="162">
        <f t="shared" si="24"/>
        <v>0</v>
      </c>
      <c r="G184" s="162">
        <f t="shared" si="24"/>
        <v>0</v>
      </c>
      <c r="H184" s="162">
        <f t="shared" si="24"/>
        <v>0</v>
      </c>
    </row>
    <row r="185" ht="20.1" customHeight="1" spans="1:8">
      <c r="A185" s="290" t="s">
        <v>968</v>
      </c>
      <c r="B185" s="162">
        <f t="shared" si="17"/>
        <v>2925</v>
      </c>
      <c r="C185" s="155">
        <v>2055</v>
      </c>
      <c r="D185" s="155">
        <v>870</v>
      </c>
      <c r="E185" s="155"/>
      <c r="F185" s="155"/>
      <c r="G185" s="155"/>
      <c r="H185" s="155"/>
    </row>
    <row r="186" ht="20.1" customHeight="1" spans="1:8">
      <c r="A186" s="290" t="s">
        <v>1003</v>
      </c>
      <c r="B186" s="162">
        <f t="shared" si="17"/>
        <v>0</v>
      </c>
      <c r="C186" s="155"/>
      <c r="D186" s="155"/>
      <c r="E186" s="155"/>
      <c r="F186" s="155"/>
      <c r="G186" s="155"/>
      <c r="H186" s="155"/>
    </row>
    <row r="187" ht="20.1" customHeight="1" spans="1:8">
      <c r="A187" s="290" t="s">
        <v>1362</v>
      </c>
      <c r="B187" s="162">
        <f t="shared" si="17"/>
        <v>0</v>
      </c>
      <c r="C187" s="155"/>
      <c r="D187" s="155"/>
      <c r="E187" s="155"/>
      <c r="F187" s="155"/>
      <c r="G187" s="155"/>
      <c r="H187" s="155"/>
    </row>
    <row r="188" ht="20.1" customHeight="1" spans="1:8">
      <c r="A188" s="290" t="s">
        <v>1363</v>
      </c>
      <c r="B188" s="162">
        <f>SUM(B189:B191)</f>
        <v>15120</v>
      </c>
      <c r="C188" s="162">
        <f t="shared" ref="C188:H188" si="25">SUM(C189:C191)</f>
        <v>2630</v>
      </c>
      <c r="D188" s="162">
        <f t="shared" si="25"/>
        <v>4618</v>
      </c>
      <c r="E188" s="162">
        <f t="shared" si="25"/>
        <v>7672</v>
      </c>
      <c r="F188" s="162">
        <f t="shared" si="25"/>
        <v>200</v>
      </c>
      <c r="G188" s="162">
        <f t="shared" si="25"/>
        <v>0</v>
      </c>
      <c r="H188" s="162">
        <f t="shared" si="25"/>
        <v>0</v>
      </c>
    </row>
    <row r="189" ht="20.1" customHeight="1" spans="1:8">
      <c r="A189" s="290" t="s">
        <v>1364</v>
      </c>
      <c r="B189" s="162">
        <f t="shared" si="17"/>
        <v>10620</v>
      </c>
      <c r="C189" s="155">
        <v>2630</v>
      </c>
      <c r="D189" s="155">
        <v>4618</v>
      </c>
      <c r="E189" s="155">
        <v>3172</v>
      </c>
      <c r="F189" s="155">
        <v>200</v>
      </c>
      <c r="G189" s="155"/>
      <c r="H189" s="155"/>
    </row>
    <row r="190" ht="20.1" customHeight="1" spans="1:8">
      <c r="A190" s="290" t="s">
        <v>1365</v>
      </c>
      <c r="B190" s="162">
        <f t="shared" si="17"/>
        <v>4500</v>
      </c>
      <c r="C190" s="155"/>
      <c r="D190" s="155"/>
      <c r="E190" s="155">
        <v>4500</v>
      </c>
      <c r="F190" s="155"/>
      <c r="G190" s="155"/>
      <c r="H190" s="155"/>
    </row>
    <row r="191" ht="20.1" customHeight="1" spans="1:8">
      <c r="A191" s="290" t="s">
        <v>1031</v>
      </c>
      <c r="B191" s="162">
        <f t="shared" si="17"/>
        <v>0</v>
      </c>
      <c r="C191" s="155"/>
      <c r="D191" s="155"/>
      <c r="E191" s="155"/>
      <c r="F191" s="155"/>
      <c r="G191" s="155"/>
      <c r="H191" s="155"/>
    </row>
    <row r="192" ht="20.1" customHeight="1" spans="1:8">
      <c r="A192" s="290" t="s">
        <v>1366</v>
      </c>
      <c r="B192" s="162">
        <f>SUM(B193:B197)</f>
        <v>1304</v>
      </c>
      <c r="C192" s="162">
        <f t="shared" ref="C192:H192" si="26">SUM(C193:C197)</f>
        <v>450</v>
      </c>
      <c r="D192" s="162">
        <f t="shared" si="26"/>
        <v>854</v>
      </c>
      <c r="E192" s="162">
        <f t="shared" si="26"/>
        <v>0</v>
      </c>
      <c r="F192" s="162">
        <f t="shared" si="26"/>
        <v>0</v>
      </c>
      <c r="G192" s="162">
        <f t="shared" si="26"/>
        <v>0</v>
      </c>
      <c r="H192" s="162">
        <f t="shared" si="26"/>
        <v>0</v>
      </c>
    </row>
    <row r="193" ht="20.1" customHeight="1" spans="1:8">
      <c r="A193" s="290" t="s">
        <v>1036</v>
      </c>
      <c r="B193" s="162">
        <f t="shared" si="17"/>
        <v>704</v>
      </c>
      <c r="C193" s="155">
        <v>280</v>
      </c>
      <c r="D193" s="155">
        <v>424</v>
      </c>
      <c r="E193" s="155"/>
      <c r="F193" s="155"/>
      <c r="G193" s="155"/>
      <c r="H193" s="155"/>
    </row>
    <row r="194" ht="20.1" customHeight="1" spans="1:8">
      <c r="A194" s="290" t="s">
        <v>1047</v>
      </c>
      <c r="B194" s="162">
        <f t="shared" si="17"/>
        <v>0</v>
      </c>
      <c r="C194" s="155"/>
      <c r="D194" s="155"/>
      <c r="E194" s="155"/>
      <c r="F194" s="155"/>
      <c r="G194" s="155"/>
      <c r="H194" s="155"/>
    </row>
    <row r="195" ht="20.1" customHeight="1" spans="1:8">
      <c r="A195" s="290" t="s">
        <v>1057</v>
      </c>
      <c r="B195" s="162">
        <f t="shared" si="17"/>
        <v>0</v>
      </c>
      <c r="C195" s="155"/>
      <c r="D195" s="155"/>
      <c r="E195" s="155"/>
      <c r="F195" s="155"/>
      <c r="G195" s="155"/>
      <c r="H195" s="155"/>
    </row>
    <row r="196" ht="20.1" customHeight="1" spans="1:8">
      <c r="A196" s="290" t="s">
        <v>1062</v>
      </c>
      <c r="B196" s="162">
        <f t="shared" si="17"/>
        <v>600</v>
      </c>
      <c r="C196" s="155">
        <v>170</v>
      </c>
      <c r="D196" s="155">
        <v>430</v>
      </c>
      <c r="E196" s="155"/>
      <c r="F196" s="155"/>
      <c r="G196" s="155"/>
      <c r="H196" s="155"/>
    </row>
    <row r="197" ht="20.1" customHeight="1" spans="1:8">
      <c r="A197" s="290" t="s">
        <v>1068</v>
      </c>
      <c r="B197" s="162">
        <f t="shared" si="17"/>
        <v>0</v>
      </c>
      <c r="C197" s="155"/>
      <c r="D197" s="155"/>
      <c r="E197" s="155"/>
      <c r="F197" s="155"/>
      <c r="G197" s="155"/>
      <c r="H197" s="155"/>
    </row>
    <row r="198" ht="20.1" customHeight="1" spans="1:8">
      <c r="A198" s="290" t="s">
        <v>1367</v>
      </c>
      <c r="B198" s="162">
        <f>SUM(B199:B206)</f>
        <v>1847</v>
      </c>
      <c r="C198" s="162">
        <f t="shared" ref="C198:H198" si="27">SUM(C199:C206)</f>
        <v>1042</v>
      </c>
      <c r="D198" s="162">
        <f t="shared" si="27"/>
        <v>800</v>
      </c>
      <c r="E198" s="162">
        <f t="shared" si="27"/>
        <v>5</v>
      </c>
      <c r="F198" s="162">
        <f t="shared" si="27"/>
        <v>0</v>
      </c>
      <c r="G198" s="162">
        <f t="shared" si="27"/>
        <v>0</v>
      </c>
      <c r="H198" s="162">
        <f t="shared" si="27"/>
        <v>0</v>
      </c>
    </row>
    <row r="199" ht="20.1" customHeight="1" spans="1:8">
      <c r="A199" s="290" t="s">
        <v>1081</v>
      </c>
      <c r="B199" s="162">
        <f t="shared" si="17"/>
        <v>430</v>
      </c>
      <c r="C199" s="155">
        <v>430</v>
      </c>
      <c r="D199" s="155"/>
      <c r="E199" s="155"/>
      <c r="F199" s="155"/>
      <c r="G199" s="155"/>
      <c r="H199" s="155"/>
    </row>
    <row r="200" ht="20.1" customHeight="1" spans="1:8">
      <c r="A200" s="290" t="s">
        <v>1089</v>
      </c>
      <c r="B200" s="162">
        <f t="shared" ref="B200:B213" si="28">SUM(C200:H200)</f>
        <v>479</v>
      </c>
      <c r="C200" s="155">
        <v>479</v>
      </c>
      <c r="D200" s="155"/>
      <c r="E200" s="155"/>
      <c r="F200" s="155"/>
      <c r="G200" s="155"/>
      <c r="H200" s="155"/>
    </row>
    <row r="201" ht="20.1" customHeight="1" spans="1:8">
      <c r="A201" s="290" t="s">
        <v>1092</v>
      </c>
      <c r="B201" s="162">
        <f t="shared" si="28"/>
        <v>0</v>
      </c>
      <c r="C201" s="155"/>
      <c r="D201" s="155"/>
      <c r="E201" s="155"/>
      <c r="F201" s="155"/>
      <c r="G201" s="155"/>
      <c r="H201" s="155"/>
    </row>
    <row r="202" ht="20.1" customHeight="1" spans="1:8">
      <c r="A202" s="290" t="s">
        <v>1095</v>
      </c>
      <c r="B202" s="162">
        <f t="shared" si="28"/>
        <v>38</v>
      </c>
      <c r="C202" s="155">
        <v>38</v>
      </c>
      <c r="D202" s="155"/>
      <c r="E202" s="155"/>
      <c r="F202" s="155"/>
      <c r="G202" s="155"/>
      <c r="H202" s="155"/>
    </row>
    <row r="203" ht="20.1" customHeight="1" spans="1:8">
      <c r="A203" s="290" t="s">
        <v>1099</v>
      </c>
      <c r="B203" s="162">
        <f t="shared" si="28"/>
        <v>0</v>
      </c>
      <c r="C203" s="155"/>
      <c r="D203" s="155"/>
      <c r="E203" s="155"/>
      <c r="F203" s="155"/>
      <c r="G203" s="155"/>
      <c r="H203" s="155"/>
    </row>
    <row r="204" ht="20.1" customHeight="1" spans="1:8">
      <c r="A204" s="290" t="s">
        <v>1109</v>
      </c>
      <c r="B204" s="162">
        <f t="shared" si="28"/>
        <v>300</v>
      </c>
      <c r="C204" s="155">
        <v>95</v>
      </c>
      <c r="D204" s="155">
        <v>200</v>
      </c>
      <c r="E204" s="155">
        <v>5</v>
      </c>
      <c r="F204" s="155"/>
      <c r="G204" s="155"/>
      <c r="H204" s="155"/>
    </row>
    <row r="205" ht="20.1" customHeight="1" spans="1:8">
      <c r="A205" s="290" t="s">
        <v>1368</v>
      </c>
      <c r="B205" s="162">
        <f t="shared" si="28"/>
        <v>600</v>
      </c>
      <c r="C205" s="155"/>
      <c r="D205" s="155">
        <v>600</v>
      </c>
      <c r="E205" s="155"/>
      <c r="F205" s="155"/>
      <c r="G205" s="155"/>
      <c r="H205" s="155"/>
    </row>
    <row r="206" ht="20.1" customHeight="1" spans="1:8">
      <c r="A206" s="290" t="s">
        <v>1369</v>
      </c>
      <c r="B206" s="162">
        <f t="shared" si="28"/>
        <v>0</v>
      </c>
      <c r="C206" s="155"/>
      <c r="D206" s="155"/>
      <c r="E206" s="155"/>
      <c r="F206" s="155"/>
      <c r="G206" s="155"/>
      <c r="H206" s="155"/>
    </row>
    <row r="207" ht="20.1" customHeight="1" spans="1:8">
      <c r="A207" s="293" t="s">
        <v>1370</v>
      </c>
      <c r="B207" s="162">
        <f t="shared" si="28"/>
        <v>2900</v>
      </c>
      <c r="C207" s="155">
        <v>2900</v>
      </c>
      <c r="D207" s="155"/>
      <c r="E207" s="155"/>
      <c r="F207" s="155"/>
      <c r="G207" s="155"/>
      <c r="H207" s="155"/>
    </row>
    <row r="208" ht="20.1" customHeight="1" spans="1:8">
      <c r="A208" s="293" t="s">
        <v>1371</v>
      </c>
      <c r="B208" s="162">
        <f>B209</f>
        <v>5088</v>
      </c>
      <c r="C208" s="162">
        <f t="shared" ref="C208:H208" si="29">C209</f>
        <v>0</v>
      </c>
      <c r="D208" s="162">
        <f t="shared" si="29"/>
        <v>0</v>
      </c>
      <c r="E208" s="162">
        <f t="shared" si="29"/>
        <v>0</v>
      </c>
      <c r="F208" s="162">
        <f t="shared" si="29"/>
        <v>5088</v>
      </c>
      <c r="G208" s="162">
        <f t="shared" si="29"/>
        <v>0</v>
      </c>
      <c r="H208" s="162">
        <f t="shared" si="29"/>
        <v>0</v>
      </c>
    </row>
    <row r="209" ht="20.1" customHeight="1" spans="1:8">
      <c r="A209" s="293" t="s">
        <v>1372</v>
      </c>
      <c r="B209" s="162">
        <f t="shared" si="28"/>
        <v>5088</v>
      </c>
      <c r="C209" s="155"/>
      <c r="D209" s="155"/>
      <c r="E209" s="155"/>
      <c r="F209" s="155">
        <v>5088</v>
      </c>
      <c r="G209" s="155"/>
      <c r="H209" s="155"/>
    </row>
    <row r="210" ht="20.1" customHeight="1" spans="1:8">
      <c r="A210" s="293" t="s">
        <v>1373</v>
      </c>
      <c r="B210" s="162">
        <f t="shared" si="28"/>
        <v>0</v>
      </c>
      <c r="C210" s="155"/>
      <c r="D210" s="155"/>
      <c r="E210" s="155"/>
      <c r="F210" s="155"/>
      <c r="G210" s="155"/>
      <c r="H210" s="155"/>
    </row>
    <row r="211" ht="20.1" customHeight="1" spans="1:8">
      <c r="A211" s="293" t="s">
        <v>1374</v>
      </c>
      <c r="B211" s="162">
        <f>SUM(B212:B213)</f>
        <v>35</v>
      </c>
      <c r="C211" s="162">
        <f t="shared" ref="C211:H211" si="30">SUM(C212:C213)</f>
        <v>0</v>
      </c>
      <c r="D211" s="162">
        <f t="shared" si="30"/>
        <v>35</v>
      </c>
      <c r="E211" s="162">
        <f t="shared" si="30"/>
        <v>0</v>
      </c>
      <c r="F211" s="162">
        <f t="shared" si="30"/>
        <v>0</v>
      </c>
      <c r="G211" s="162">
        <f t="shared" si="30"/>
        <v>0</v>
      </c>
      <c r="H211" s="162">
        <f t="shared" si="30"/>
        <v>0</v>
      </c>
    </row>
    <row r="212" ht="20.1" customHeight="1" spans="1:8">
      <c r="A212" s="293" t="s">
        <v>1375</v>
      </c>
      <c r="B212" s="162">
        <f t="shared" si="28"/>
        <v>0</v>
      </c>
      <c r="C212" s="155"/>
      <c r="D212" s="155"/>
      <c r="E212" s="155"/>
      <c r="F212" s="155"/>
      <c r="G212" s="155"/>
      <c r="H212" s="155"/>
    </row>
    <row r="213" ht="20.1" customHeight="1" spans="1:8">
      <c r="A213" s="293" t="s">
        <v>1376</v>
      </c>
      <c r="B213" s="162">
        <f t="shared" si="28"/>
        <v>35</v>
      </c>
      <c r="C213" s="155"/>
      <c r="D213" s="155">
        <v>35</v>
      </c>
      <c r="E213" s="155"/>
      <c r="F213" s="155"/>
      <c r="G213" s="155"/>
      <c r="H213" s="155"/>
    </row>
    <row r="214" ht="20.1" customHeight="1" spans="1:8">
      <c r="A214" s="294" t="s">
        <v>1377</v>
      </c>
      <c r="B214" s="155">
        <f t="shared" ref="B214:H214" si="31">B6+B34+B37+B40+B52+B63+B74+B81+B103+B117+B133+B140+B149+B157+B165+B170+B174+B184+B188+B192+B198+B207+B208+B210+B211</f>
        <v>288958</v>
      </c>
      <c r="C214" s="155">
        <f t="shared" si="31"/>
        <v>188859</v>
      </c>
      <c r="D214" s="155">
        <f t="shared" si="31"/>
        <v>55368</v>
      </c>
      <c r="E214" s="155">
        <f t="shared" si="31"/>
        <v>13451</v>
      </c>
      <c r="F214" s="155">
        <f t="shared" si="31"/>
        <v>31280</v>
      </c>
      <c r="G214" s="155">
        <f t="shared" si="31"/>
        <v>0</v>
      </c>
      <c r="H214" s="155">
        <f t="shared" si="31"/>
        <v>0</v>
      </c>
    </row>
  </sheetData>
  <mergeCells count="9">
    <mergeCell ref="A2:H2"/>
    <mergeCell ref="A4:A5"/>
    <mergeCell ref="B4:B5"/>
    <mergeCell ref="C4:C5"/>
    <mergeCell ref="D4:D5"/>
    <mergeCell ref="E4:E5"/>
    <mergeCell ref="F4:F5"/>
    <mergeCell ref="G4:G5"/>
    <mergeCell ref="H4:H5"/>
  </mergeCells>
  <printOptions horizontalCentered="1"/>
  <pageMargins left="0.47244094488189" right="0.47244094488189" top="0.47244094488189" bottom="0.354330708661417" header="0.118110236220472" footer="0.118110236220472"/>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1"/>
  <sheetViews>
    <sheetView showGridLines="0" showZeros="0" workbookViewId="0">
      <pane xSplit="1" ySplit="4" topLeftCell="B17" activePane="bottomRight" state="frozen"/>
      <selection/>
      <selection pane="topRight"/>
      <selection pane="bottomLeft"/>
      <selection pane="bottomRight" activeCell="D34" sqref="D34"/>
    </sheetView>
  </sheetViews>
  <sheetFormatPr defaultColWidth="9" defaultRowHeight="15.75"/>
  <cols>
    <col min="1" max="1" width="35.5" style="147" customWidth="1"/>
    <col min="2" max="17" width="7.375" style="147" customWidth="1"/>
    <col min="18" max="16384" width="9" style="147"/>
  </cols>
  <sheetData>
    <row r="1" ht="14.25" spans="1:1">
      <c r="A1" s="149" t="s">
        <v>1378</v>
      </c>
    </row>
    <row r="2" s="160" customFormat="1" ht="21" customHeight="1" spans="1:17">
      <c r="A2" s="234" t="s">
        <v>1379</v>
      </c>
      <c r="B2" s="234"/>
      <c r="C2" s="234"/>
      <c r="D2" s="234"/>
      <c r="E2" s="234"/>
      <c r="F2" s="234"/>
      <c r="G2" s="234"/>
      <c r="H2" s="234"/>
      <c r="I2" s="234"/>
      <c r="J2" s="234"/>
      <c r="K2" s="234"/>
      <c r="L2" s="234"/>
      <c r="M2" s="234"/>
      <c r="N2" s="282"/>
      <c r="O2" s="282"/>
      <c r="P2" s="282"/>
      <c r="Q2" s="282"/>
    </row>
    <row r="3" s="160" customFormat="1" ht="20.25" customHeight="1" spans="3:17">
      <c r="C3" s="276"/>
      <c r="D3" s="276"/>
      <c r="E3" s="276"/>
      <c r="F3" s="276"/>
      <c r="G3" s="276"/>
      <c r="H3" s="276"/>
      <c r="Q3" s="283" t="s">
        <v>1380</v>
      </c>
    </row>
    <row r="4" s="275" customFormat="1" ht="69.75" customHeight="1" spans="1:17">
      <c r="A4" s="277" t="s">
        <v>73</v>
      </c>
      <c r="B4" s="277" t="s">
        <v>1381</v>
      </c>
      <c r="C4" s="278" t="s">
        <v>1382</v>
      </c>
      <c r="D4" s="278" t="s">
        <v>1383</v>
      </c>
      <c r="E4" s="278" t="s">
        <v>1384</v>
      </c>
      <c r="F4" s="278" t="s">
        <v>1385</v>
      </c>
      <c r="G4" s="278" t="s">
        <v>1386</v>
      </c>
      <c r="H4" s="278" t="s">
        <v>1387</v>
      </c>
      <c r="I4" s="278" t="s">
        <v>1388</v>
      </c>
      <c r="J4" s="278" t="s">
        <v>1389</v>
      </c>
      <c r="K4" s="278" t="s">
        <v>1390</v>
      </c>
      <c r="L4" s="278" t="s">
        <v>1391</v>
      </c>
      <c r="M4" s="278" t="s">
        <v>1392</v>
      </c>
      <c r="N4" s="278" t="s">
        <v>1393</v>
      </c>
      <c r="O4" s="278" t="s">
        <v>1394</v>
      </c>
      <c r="P4" s="278" t="s">
        <v>1395</v>
      </c>
      <c r="Q4" s="278" t="s">
        <v>1396</v>
      </c>
    </row>
    <row r="5" s="160" customFormat="1" ht="20.1" customHeight="1" spans="1:17">
      <c r="A5" s="166" t="s">
        <v>1397</v>
      </c>
      <c r="B5" s="166">
        <f>SUM(C5:Q5)</f>
        <v>39228</v>
      </c>
      <c r="C5" s="166">
        <v>11650</v>
      </c>
      <c r="D5" s="166">
        <v>10450</v>
      </c>
      <c r="E5" s="166"/>
      <c r="F5" s="166"/>
      <c r="G5" s="166">
        <v>1728</v>
      </c>
      <c r="H5" s="166"/>
      <c r="I5" s="166"/>
      <c r="J5" s="166"/>
      <c r="K5" s="166">
        <v>1750</v>
      </c>
      <c r="L5" s="166"/>
      <c r="M5" s="166"/>
      <c r="N5" s="166"/>
      <c r="O5" s="166"/>
      <c r="P5" s="166">
        <v>9200</v>
      </c>
      <c r="Q5" s="166">
        <v>4450</v>
      </c>
    </row>
    <row r="6" s="160" customFormat="1" ht="20.1" customHeight="1" spans="1:17">
      <c r="A6" s="166" t="s">
        <v>1318</v>
      </c>
      <c r="B6" s="166">
        <f t="shared" ref="B6:B29" si="0">SUM(C6:Q6)</f>
        <v>0</v>
      </c>
      <c r="C6" s="166"/>
      <c r="D6" s="166"/>
      <c r="E6" s="166"/>
      <c r="F6" s="166"/>
      <c r="G6" s="166"/>
      <c r="H6" s="166"/>
      <c r="I6" s="166"/>
      <c r="J6" s="166"/>
      <c r="K6" s="166"/>
      <c r="L6" s="166"/>
      <c r="M6" s="166"/>
      <c r="N6" s="166"/>
      <c r="O6" s="166"/>
      <c r="P6" s="166"/>
      <c r="Q6" s="166"/>
    </row>
    <row r="7" s="160" customFormat="1" ht="20.1" customHeight="1" spans="1:17">
      <c r="A7" s="166" t="s">
        <v>1320</v>
      </c>
      <c r="B7" s="166">
        <f t="shared" si="0"/>
        <v>570</v>
      </c>
      <c r="C7" s="166">
        <v>17</v>
      </c>
      <c r="D7" s="166">
        <v>553</v>
      </c>
      <c r="E7" s="166"/>
      <c r="F7" s="166"/>
      <c r="G7" s="166"/>
      <c r="H7" s="166"/>
      <c r="I7" s="166"/>
      <c r="J7" s="166"/>
      <c r="K7" s="166"/>
      <c r="L7" s="166"/>
      <c r="M7" s="166"/>
      <c r="N7" s="166"/>
      <c r="O7" s="166"/>
      <c r="P7" s="166"/>
      <c r="Q7" s="166"/>
    </row>
    <row r="8" s="160" customFormat="1" ht="20.1" customHeight="1" spans="1:17">
      <c r="A8" s="166" t="s">
        <v>1322</v>
      </c>
      <c r="B8" s="166">
        <f t="shared" si="0"/>
        <v>9030</v>
      </c>
      <c r="C8" s="166">
        <v>4640</v>
      </c>
      <c r="D8" s="166">
        <v>4322</v>
      </c>
      <c r="E8" s="166"/>
      <c r="F8" s="166"/>
      <c r="G8" s="166"/>
      <c r="H8" s="166"/>
      <c r="I8" s="166"/>
      <c r="J8" s="166"/>
      <c r="K8" s="166">
        <v>68</v>
      </c>
      <c r="L8" s="166"/>
      <c r="M8" s="166"/>
      <c r="N8" s="166"/>
      <c r="O8" s="166"/>
      <c r="P8" s="166"/>
      <c r="Q8" s="166"/>
    </row>
    <row r="9" s="160" customFormat="1" ht="20.1" customHeight="1" spans="1:17">
      <c r="A9" s="166" t="s">
        <v>1324</v>
      </c>
      <c r="B9" s="166">
        <f t="shared" si="0"/>
        <v>40880</v>
      </c>
      <c r="C9" s="166">
        <v>2489</v>
      </c>
      <c r="D9" s="166">
        <v>4690</v>
      </c>
      <c r="E9" s="166">
        <v>3120</v>
      </c>
      <c r="F9" s="166"/>
      <c r="G9" s="166">
        <v>28721</v>
      </c>
      <c r="H9" s="166"/>
      <c r="I9" s="166"/>
      <c r="J9" s="166"/>
      <c r="K9" s="166">
        <v>1860</v>
      </c>
      <c r="L9" s="166"/>
      <c r="M9" s="166"/>
      <c r="N9" s="166"/>
      <c r="O9" s="166"/>
      <c r="P9" s="166"/>
      <c r="Q9" s="166"/>
    </row>
    <row r="10" s="160" customFormat="1" ht="20.1" customHeight="1" spans="1:17">
      <c r="A10" s="166" t="s">
        <v>1326</v>
      </c>
      <c r="B10" s="166">
        <f t="shared" si="0"/>
        <v>10645</v>
      </c>
      <c r="C10" s="166">
        <v>468</v>
      </c>
      <c r="D10" s="166">
        <v>1715</v>
      </c>
      <c r="E10" s="166">
        <v>1550</v>
      </c>
      <c r="F10" s="166"/>
      <c r="G10" s="166"/>
      <c r="H10" s="166"/>
      <c r="I10" s="166">
        <v>6857</v>
      </c>
      <c r="J10" s="166"/>
      <c r="K10" s="166">
        <v>55</v>
      </c>
      <c r="L10" s="166"/>
      <c r="M10" s="166"/>
      <c r="N10" s="166"/>
      <c r="O10" s="166"/>
      <c r="P10" s="166"/>
      <c r="Q10" s="166"/>
    </row>
    <row r="11" s="160" customFormat="1" ht="20.1" customHeight="1" spans="1:17">
      <c r="A11" s="166" t="s">
        <v>1328</v>
      </c>
      <c r="B11" s="166">
        <f t="shared" si="0"/>
        <v>2054</v>
      </c>
      <c r="C11" s="166">
        <v>468</v>
      </c>
      <c r="D11" s="166">
        <v>455</v>
      </c>
      <c r="E11" s="166">
        <v>485</v>
      </c>
      <c r="F11" s="166"/>
      <c r="G11" s="166">
        <v>602</v>
      </c>
      <c r="H11" s="166"/>
      <c r="I11" s="166"/>
      <c r="J11" s="166"/>
      <c r="K11" s="166">
        <v>44</v>
      </c>
      <c r="L11" s="166"/>
      <c r="M11" s="166"/>
      <c r="N11" s="166"/>
      <c r="O11" s="166"/>
      <c r="P11" s="166"/>
      <c r="Q11" s="166"/>
    </row>
    <row r="12" s="160" customFormat="1" ht="20.1" customHeight="1" spans="1:17">
      <c r="A12" s="166" t="s">
        <v>1330</v>
      </c>
      <c r="B12" s="166">
        <f t="shared" si="0"/>
        <v>42940</v>
      </c>
      <c r="C12" s="166">
        <v>651</v>
      </c>
      <c r="D12" s="166">
        <v>703</v>
      </c>
      <c r="E12" s="166"/>
      <c r="F12" s="166"/>
      <c r="G12" s="166">
        <v>375</v>
      </c>
      <c r="H12" s="166"/>
      <c r="I12" s="166"/>
      <c r="J12" s="166"/>
      <c r="K12" s="166">
        <v>17583</v>
      </c>
      <c r="L12" s="166">
        <v>23628</v>
      </c>
      <c r="M12" s="166"/>
      <c r="N12" s="166"/>
      <c r="O12" s="166"/>
      <c r="P12" s="166"/>
      <c r="Q12" s="166"/>
    </row>
    <row r="13" s="160" customFormat="1" ht="20.1" customHeight="1" spans="1:17">
      <c r="A13" s="166" t="s">
        <v>1334</v>
      </c>
      <c r="B13" s="166">
        <f t="shared" si="0"/>
        <v>23800</v>
      </c>
      <c r="C13" s="166">
        <v>2718</v>
      </c>
      <c r="D13" s="166">
        <v>4081</v>
      </c>
      <c r="E13" s="166"/>
      <c r="F13" s="166"/>
      <c r="G13" s="166">
        <v>938</v>
      </c>
      <c r="H13" s="166"/>
      <c r="I13" s="166"/>
      <c r="J13" s="166"/>
      <c r="K13" s="166">
        <v>16063</v>
      </c>
      <c r="L13" s="166"/>
      <c r="M13" s="166"/>
      <c r="N13" s="166"/>
      <c r="O13" s="166"/>
      <c r="P13" s="166"/>
      <c r="Q13" s="166"/>
    </row>
    <row r="14" s="160" customFormat="1" ht="20.1" customHeight="1" spans="1:17">
      <c r="A14" s="166" t="s">
        <v>1337</v>
      </c>
      <c r="B14" s="166">
        <f t="shared" si="0"/>
        <v>2879</v>
      </c>
      <c r="C14" s="166">
        <v>276</v>
      </c>
      <c r="D14" s="166">
        <v>238</v>
      </c>
      <c r="E14" s="166"/>
      <c r="F14" s="166"/>
      <c r="G14" s="166"/>
      <c r="H14" s="166"/>
      <c r="I14" s="166"/>
      <c r="J14" s="166"/>
      <c r="K14" s="166">
        <v>7</v>
      </c>
      <c r="L14" s="166"/>
      <c r="M14" s="166"/>
      <c r="N14" s="166"/>
      <c r="O14" s="166"/>
      <c r="P14" s="166"/>
      <c r="Q14" s="166">
        <v>2358</v>
      </c>
    </row>
    <row r="15" s="160" customFormat="1" ht="20.1" customHeight="1" spans="1:17">
      <c r="A15" s="166" t="s">
        <v>1340</v>
      </c>
      <c r="B15" s="166">
        <f t="shared" si="0"/>
        <v>47275</v>
      </c>
      <c r="C15" s="166">
        <v>2532</v>
      </c>
      <c r="D15" s="166">
        <v>1221</v>
      </c>
      <c r="E15" s="166">
        <v>40612</v>
      </c>
      <c r="F15" s="166"/>
      <c r="G15" s="166">
        <v>2872</v>
      </c>
      <c r="H15" s="166"/>
      <c r="I15" s="166"/>
      <c r="J15" s="166"/>
      <c r="K15" s="166">
        <v>38</v>
      </c>
      <c r="L15" s="166"/>
      <c r="M15" s="166"/>
      <c r="N15" s="166"/>
      <c r="O15" s="166"/>
      <c r="P15" s="166"/>
      <c r="Q15" s="166"/>
    </row>
    <row r="16" s="160" customFormat="1" ht="20.1" customHeight="1" spans="1:17">
      <c r="A16" s="166" t="s">
        <v>1342</v>
      </c>
      <c r="B16" s="166">
        <f t="shared" si="0"/>
        <v>26761</v>
      </c>
      <c r="C16" s="166">
        <v>3941</v>
      </c>
      <c r="D16" s="166">
        <v>3700</v>
      </c>
      <c r="E16" s="166">
        <v>2406</v>
      </c>
      <c r="F16" s="166">
        <v>873</v>
      </c>
      <c r="G16" s="166">
        <v>107</v>
      </c>
      <c r="H16" s="166"/>
      <c r="I16" s="166"/>
      <c r="J16" s="166"/>
      <c r="K16" s="166">
        <v>9585</v>
      </c>
      <c r="L16" s="166"/>
      <c r="M16" s="166"/>
      <c r="N16" s="166"/>
      <c r="O16" s="166"/>
      <c r="P16" s="166"/>
      <c r="Q16" s="166">
        <v>6149</v>
      </c>
    </row>
    <row r="17" s="160" customFormat="1" ht="20.1" customHeight="1" spans="1:17">
      <c r="A17" s="166" t="s">
        <v>1346</v>
      </c>
      <c r="B17" s="166">
        <f t="shared" si="0"/>
        <v>11930</v>
      </c>
      <c r="C17" s="166">
        <v>1924</v>
      </c>
      <c r="D17" s="166">
        <v>572</v>
      </c>
      <c r="E17" s="166">
        <v>1326</v>
      </c>
      <c r="F17" s="166">
        <v>4273</v>
      </c>
      <c r="G17" s="166">
        <v>465</v>
      </c>
      <c r="H17" s="166"/>
      <c r="I17" s="166"/>
      <c r="J17" s="166"/>
      <c r="K17" s="166">
        <v>144</v>
      </c>
      <c r="L17" s="166"/>
      <c r="M17" s="166"/>
      <c r="N17" s="166"/>
      <c r="O17" s="166"/>
      <c r="P17" s="166"/>
      <c r="Q17" s="166">
        <v>3226</v>
      </c>
    </row>
    <row r="18" s="160" customFormat="1" ht="20.1" customHeight="1" spans="1:17">
      <c r="A18" s="279" t="s">
        <v>1398</v>
      </c>
      <c r="B18" s="166">
        <f t="shared" si="0"/>
        <v>1077</v>
      </c>
      <c r="C18" s="166">
        <v>156</v>
      </c>
      <c r="D18" s="166">
        <v>44</v>
      </c>
      <c r="E18" s="166"/>
      <c r="F18" s="166"/>
      <c r="G18" s="166">
        <v>318</v>
      </c>
      <c r="H18" s="166"/>
      <c r="I18" s="166">
        <v>558</v>
      </c>
      <c r="J18" s="166"/>
      <c r="K18" s="166">
        <v>1</v>
      </c>
      <c r="L18" s="166"/>
      <c r="M18" s="166"/>
      <c r="N18" s="166"/>
      <c r="O18" s="166"/>
      <c r="P18" s="166"/>
      <c r="Q18" s="166"/>
    </row>
    <row r="19" s="160" customFormat="1" ht="20.1" customHeight="1" spans="1:17">
      <c r="A19" s="279" t="s">
        <v>1353</v>
      </c>
      <c r="B19" s="166">
        <f t="shared" si="0"/>
        <v>660</v>
      </c>
      <c r="C19" s="166">
        <v>208</v>
      </c>
      <c r="D19" s="166">
        <v>50</v>
      </c>
      <c r="E19" s="166"/>
      <c r="F19" s="166"/>
      <c r="G19" s="166">
        <v>148</v>
      </c>
      <c r="H19" s="166"/>
      <c r="I19" s="166">
        <v>244</v>
      </c>
      <c r="J19" s="166"/>
      <c r="K19" s="166">
        <v>10</v>
      </c>
      <c r="L19" s="166"/>
      <c r="M19" s="166"/>
      <c r="N19" s="166"/>
      <c r="O19" s="166"/>
      <c r="P19" s="166"/>
      <c r="Q19" s="166"/>
    </row>
    <row r="20" s="160" customFormat="1" ht="20.1" customHeight="1" spans="1:17">
      <c r="A20" s="280" t="s">
        <v>1356</v>
      </c>
      <c r="B20" s="166">
        <f t="shared" si="0"/>
        <v>10</v>
      </c>
      <c r="C20" s="166">
        <v>8</v>
      </c>
      <c r="D20" s="166">
        <v>2</v>
      </c>
      <c r="E20" s="166"/>
      <c r="F20" s="166"/>
      <c r="G20" s="166"/>
      <c r="H20" s="166"/>
      <c r="I20" s="166"/>
      <c r="J20" s="166"/>
      <c r="K20" s="166"/>
      <c r="L20" s="166"/>
      <c r="M20" s="166"/>
      <c r="N20" s="166"/>
      <c r="O20" s="166"/>
      <c r="P20" s="166"/>
      <c r="Q20" s="166"/>
    </row>
    <row r="21" s="160" customFormat="1" ht="20.1" customHeight="1" spans="1:17">
      <c r="A21" s="279" t="s">
        <v>1360</v>
      </c>
      <c r="B21" s="166">
        <f t="shared" si="0"/>
        <v>0</v>
      </c>
      <c r="C21" s="166"/>
      <c r="D21" s="166"/>
      <c r="E21" s="166"/>
      <c r="F21" s="166"/>
      <c r="G21" s="166"/>
      <c r="H21" s="166"/>
      <c r="I21" s="166"/>
      <c r="J21" s="166"/>
      <c r="K21" s="166"/>
      <c r="L21" s="166"/>
      <c r="M21" s="166"/>
      <c r="N21" s="166"/>
      <c r="O21" s="166"/>
      <c r="P21" s="166"/>
      <c r="Q21" s="166"/>
    </row>
    <row r="22" s="160" customFormat="1" ht="20.1" customHeight="1" spans="1:17">
      <c r="A22" s="279" t="s">
        <v>1361</v>
      </c>
      <c r="B22" s="166">
        <f t="shared" si="0"/>
        <v>2925</v>
      </c>
      <c r="C22" s="166">
        <v>580</v>
      </c>
      <c r="D22" s="166">
        <v>90</v>
      </c>
      <c r="E22" s="166">
        <v>445</v>
      </c>
      <c r="F22" s="166"/>
      <c r="G22" s="166"/>
      <c r="H22" s="166"/>
      <c r="I22" s="166"/>
      <c r="J22" s="166"/>
      <c r="K22" s="166">
        <v>10</v>
      </c>
      <c r="L22" s="166"/>
      <c r="M22" s="166"/>
      <c r="N22" s="166"/>
      <c r="O22" s="166"/>
      <c r="P22" s="166"/>
      <c r="Q22" s="166">
        <v>1800</v>
      </c>
    </row>
    <row r="23" s="160" customFormat="1" ht="20.1" customHeight="1" spans="1:17">
      <c r="A23" s="279" t="s">
        <v>1363</v>
      </c>
      <c r="B23" s="166">
        <f t="shared" si="0"/>
        <v>15120</v>
      </c>
      <c r="C23" s="166">
        <v>4951</v>
      </c>
      <c r="D23" s="166"/>
      <c r="E23" s="166">
        <v>1500</v>
      </c>
      <c r="F23" s="166">
        <v>8549</v>
      </c>
      <c r="G23" s="166"/>
      <c r="H23" s="166"/>
      <c r="I23" s="166"/>
      <c r="J23" s="166"/>
      <c r="K23" s="166">
        <v>120</v>
      </c>
      <c r="L23" s="166"/>
      <c r="M23" s="166"/>
      <c r="N23" s="166"/>
      <c r="O23" s="166"/>
      <c r="P23" s="166"/>
      <c r="Q23" s="166"/>
    </row>
    <row r="24" s="160" customFormat="1" ht="20.1" customHeight="1" spans="1:17">
      <c r="A24" s="279" t="s">
        <v>1366</v>
      </c>
      <c r="B24" s="166">
        <f t="shared" si="0"/>
        <v>1304</v>
      </c>
      <c r="C24" s="166"/>
      <c r="D24" s="166">
        <v>600</v>
      </c>
      <c r="E24" s="166"/>
      <c r="F24" s="166"/>
      <c r="G24" s="166"/>
      <c r="H24" s="166"/>
      <c r="I24" s="166">
        <v>704</v>
      </c>
      <c r="J24" s="166"/>
      <c r="K24" s="166"/>
      <c r="L24" s="166"/>
      <c r="M24" s="166"/>
      <c r="N24" s="166"/>
      <c r="O24" s="166"/>
      <c r="P24" s="166"/>
      <c r="Q24" s="166"/>
    </row>
    <row r="25" s="160" customFormat="1" ht="20.1" customHeight="1" spans="1:17">
      <c r="A25" s="279" t="s">
        <v>1367</v>
      </c>
      <c r="B25" s="166">
        <f t="shared" si="0"/>
        <v>1847</v>
      </c>
      <c r="C25" s="166">
        <v>151</v>
      </c>
      <c r="D25" s="166">
        <v>40</v>
      </c>
      <c r="E25" s="166">
        <v>1394</v>
      </c>
      <c r="F25" s="166"/>
      <c r="G25" s="166"/>
      <c r="H25" s="166"/>
      <c r="I25" s="166"/>
      <c r="J25" s="166"/>
      <c r="K25" s="166">
        <v>2</v>
      </c>
      <c r="L25" s="166"/>
      <c r="M25" s="166"/>
      <c r="N25" s="166"/>
      <c r="O25" s="166"/>
      <c r="P25" s="166"/>
      <c r="Q25" s="166">
        <v>260</v>
      </c>
    </row>
    <row r="26" s="160" customFormat="1" ht="20.1" customHeight="1" spans="1:17">
      <c r="A26" s="280" t="s">
        <v>1370</v>
      </c>
      <c r="B26" s="166">
        <f t="shared" si="0"/>
        <v>2900</v>
      </c>
      <c r="C26" s="166"/>
      <c r="D26" s="166"/>
      <c r="E26" s="166"/>
      <c r="F26" s="166"/>
      <c r="G26" s="166"/>
      <c r="H26" s="166"/>
      <c r="I26" s="166"/>
      <c r="J26" s="166"/>
      <c r="K26" s="166"/>
      <c r="L26" s="166"/>
      <c r="M26" s="166"/>
      <c r="N26" s="166"/>
      <c r="O26" s="166"/>
      <c r="P26" s="166">
        <v>2900</v>
      </c>
      <c r="Q26" s="166"/>
    </row>
    <row r="27" s="160" customFormat="1" ht="20.1" customHeight="1" spans="1:17">
      <c r="A27" s="279" t="s">
        <v>1371</v>
      </c>
      <c r="B27" s="166">
        <f t="shared" si="0"/>
        <v>5088</v>
      </c>
      <c r="C27" s="166"/>
      <c r="D27" s="166"/>
      <c r="E27" s="166"/>
      <c r="F27" s="166"/>
      <c r="G27" s="166"/>
      <c r="H27" s="166"/>
      <c r="I27" s="166"/>
      <c r="J27" s="166"/>
      <c r="K27" s="166"/>
      <c r="L27" s="166"/>
      <c r="M27" s="166">
        <v>5088</v>
      </c>
      <c r="N27" s="166"/>
      <c r="O27" s="166"/>
      <c r="P27" s="166"/>
      <c r="Q27" s="166"/>
    </row>
    <row r="28" s="160" customFormat="1" ht="20.1" customHeight="1" spans="1:17">
      <c r="A28" s="279" t="s">
        <v>1373</v>
      </c>
      <c r="B28" s="166">
        <f t="shared" si="0"/>
        <v>0</v>
      </c>
      <c r="C28" s="166"/>
      <c r="D28" s="166"/>
      <c r="E28" s="166"/>
      <c r="F28" s="166"/>
      <c r="G28" s="166"/>
      <c r="H28" s="166"/>
      <c r="I28" s="166"/>
      <c r="J28" s="166"/>
      <c r="K28" s="166"/>
      <c r="L28" s="166"/>
      <c r="M28" s="166"/>
      <c r="N28" s="166"/>
      <c r="O28" s="166"/>
      <c r="P28" s="166"/>
      <c r="Q28" s="166"/>
    </row>
    <row r="29" s="160" customFormat="1" ht="20.1" customHeight="1" spans="1:17">
      <c r="A29" s="166" t="s">
        <v>1374</v>
      </c>
      <c r="B29" s="166">
        <f t="shared" si="0"/>
        <v>35</v>
      </c>
      <c r="C29" s="166"/>
      <c r="D29" s="166"/>
      <c r="E29" s="166"/>
      <c r="F29" s="166"/>
      <c r="G29" s="166"/>
      <c r="H29" s="166"/>
      <c r="I29" s="166"/>
      <c r="J29" s="166"/>
      <c r="K29" s="166"/>
      <c r="L29" s="166"/>
      <c r="M29" s="166"/>
      <c r="N29" s="166"/>
      <c r="O29" s="166"/>
      <c r="P29" s="166"/>
      <c r="Q29" s="166">
        <v>35</v>
      </c>
    </row>
    <row r="30" s="160" customFormat="1" ht="20.1" customHeight="1" spans="1:17">
      <c r="A30" s="166" t="s">
        <v>1399</v>
      </c>
      <c r="B30" s="166"/>
      <c r="C30" s="166"/>
      <c r="D30" s="166"/>
      <c r="E30" s="166"/>
      <c r="F30" s="166"/>
      <c r="G30" s="166"/>
      <c r="H30" s="166"/>
      <c r="I30" s="166"/>
      <c r="J30" s="166"/>
      <c r="K30" s="166"/>
      <c r="L30" s="166"/>
      <c r="M30" s="166"/>
      <c r="N30" s="166"/>
      <c r="O30" s="166"/>
      <c r="P30" s="166"/>
      <c r="Q30" s="166"/>
    </row>
    <row r="31" s="160" customFormat="1" ht="20.1" customHeight="1" spans="1:17">
      <c r="A31" s="281" t="s">
        <v>1305</v>
      </c>
      <c r="B31" s="166">
        <f>SUM(B5:B30)</f>
        <v>288958</v>
      </c>
      <c r="C31" s="166">
        <f t="shared" ref="C31:Q31" si="1">SUM(C5:C30)</f>
        <v>37828</v>
      </c>
      <c r="D31" s="166">
        <f t="shared" si="1"/>
        <v>33526</v>
      </c>
      <c r="E31" s="166">
        <f t="shared" si="1"/>
        <v>52838</v>
      </c>
      <c r="F31" s="166">
        <f t="shared" si="1"/>
        <v>13695</v>
      </c>
      <c r="G31" s="166">
        <f t="shared" si="1"/>
        <v>36274</v>
      </c>
      <c r="H31" s="166">
        <f t="shared" si="1"/>
        <v>0</v>
      </c>
      <c r="I31" s="166">
        <f t="shared" si="1"/>
        <v>8363</v>
      </c>
      <c r="J31" s="166">
        <f t="shared" si="1"/>
        <v>0</v>
      </c>
      <c r="K31" s="166">
        <f t="shared" si="1"/>
        <v>47340</v>
      </c>
      <c r="L31" s="166">
        <f t="shared" si="1"/>
        <v>23628</v>
      </c>
      <c r="M31" s="166">
        <f t="shared" si="1"/>
        <v>5088</v>
      </c>
      <c r="N31" s="166">
        <f t="shared" si="1"/>
        <v>0</v>
      </c>
      <c r="O31" s="166">
        <f t="shared" si="1"/>
        <v>0</v>
      </c>
      <c r="P31" s="166">
        <f t="shared" si="1"/>
        <v>12100</v>
      </c>
      <c r="Q31" s="166">
        <f t="shared" si="1"/>
        <v>18278</v>
      </c>
    </row>
    <row r="32" s="160" customFormat="1"/>
    <row r="33" s="160" customFormat="1"/>
    <row r="34" s="160" customFormat="1"/>
    <row r="35" s="160" customFormat="1"/>
    <row r="36" s="160" customFormat="1"/>
    <row r="37" s="160" customFormat="1"/>
    <row r="38" s="160" customFormat="1"/>
    <row r="39" s="160" customFormat="1"/>
    <row r="40" s="160" customFormat="1"/>
    <row r="41" s="160" customFormat="1"/>
  </sheetData>
  <mergeCells count="1">
    <mergeCell ref="A2:Q2"/>
  </mergeCells>
  <printOptions horizontalCentered="1"/>
  <pageMargins left="0.47244094488189" right="0.47244094488189" top="0.275590551181102" bottom="0.15748031496063" header="0.118110236220472" footer="0.118110236220472"/>
  <pageSetup paperSize="9" scale="80" orientation="landscape"/>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32</vt:i4>
      </vt:variant>
    </vt:vector>
  </HeadingPairs>
  <TitlesOfParts>
    <vt:vector size="32" baseType="lpstr">
      <vt:lpstr>封面</vt:lpstr>
      <vt:lpstr>目录</vt:lpstr>
      <vt:lpstr>表一</vt:lpstr>
      <vt:lpstr>表二 </vt:lpstr>
      <vt:lpstr>表三</vt:lpstr>
      <vt:lpstr>表四</vt:lpstr>
      <vt:lpstr>表五</vt:lpstr>
      <vt:lpstr>表六</vt:lpstr>
      <vt:lpstr>表七</vt:lpstr>
      <vt:lpstr>表八（1）</vt:lpstr>
      <vt:lpstr>表八（2）</vt:lpstr>
      <vt:lpstr>表九（1）</vt:lpstr>
      <vt:lpstr>表九（2）</vt:lpstr>
      <vt:lpstr>表十</vt:lpstr>
      <vt:lpstr>表十一</vt:lpstr>
      <vt:lpstr>表十二</vt:lpstr>
      <vt:lpstr>表十三</vt:lpstr>
      <vt:lpstr>表十四</vt:lpstr>
      <vt:lpstr>表十五</vt:lpstr>
      <vt:lpstr>表十六</vt:lpstr>
      <vt:lpstr>表十七</vt:lpstr>
      <vt:lpstr>表十八</vt:lpstr>
      <vt:lpstr>表十九</vt:lpstr>
      <vt:lpstr>表二十</vt:lpstr>
      <vt:lpstr>表二十一</vt:lpstr>
      <vt:lpstr>表二十二</vt:lpstr>
      <vt:lpstr>表二十三</vt:lpstr>
      <vt:lpstr>表二十四</vt:lpstr>
      <vt:lpstr>表二十五</vt:lpstr>
      <vt:lpstr>表二十六</vt:lpstr>
      <vt:lpstr>表二十七</vt:lpstr>
      <vt:lpstr>表二十八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Administrator</cp:lastModifiedBy>
  <cp:revision>1</cp:revision>
  <dcterms:created xsi:type="dcterms:W3CDTF">2006-02-13T05:15:00Z</dcterms:created>
  <cp:lastPrinted>2021-06-01T13:13:00Z</cp:lastPrinted>
  <dcterms:modified xsi:type="dcterms:W3CDTF">2021-06-02T02:49:34Z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83CE5731BA2747DEA5C969F237FDB68B</vt:lpwstr>
  </property>
</Properties>
</file>