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947"/>
  </bookViews>
  <sheets>
    <sheet name="一般公共预算收入表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xlnm.Print_Titles" localSheetId="0">一般公共预算收入表!$3:$3</definedName>
  </definedNames>
  <calcPr calcId="144525" concurrentCalc="0"/>
</workbook>
</file>

<file path=xl/sharedStrings.xml><?xml version="1.0" encoding="utf-8"?>
<sst xmlns="http://schemas.openxmlformats.org/spreadsheetml/2006/main" count="45">
  <si>
    <t>2020年芦淞区一般公共预算收入表</t>
  </si>
  <si>
    <t>单位：万元</t>
  </si>
  <si>
    <r>
      <rPr>
        <b/>
        <sz val="11"/>
        <color indexed="8"/>
        <rFont val="Times New Roman"/>
        <charset val="0"/>
      </rPr>
      <t xml:space="preserve">  </t>
    </r>
    <r>
      <rPr>
        <b/>
        <sz val="11"/>
        <color indexed="8"/>
        <rFont val="宋体"/>
        <charset val="134"/>
      </rPr>
      <t>项</t>
    </r>
    <r>
      <rPr>
        <b/>
        <sz val="11"/>
        <color indexed="8"/>
        <rFont val="Times New Roman"/>
        <charset val="0"/>
      </rPr>
      <t xml:space="preserve">   </t>
    </r>
    <r>
      <rPr>
        <b/>
        <sz val="11"/>
        <color indexed="8"/>
        <rFont val="宋体"/>
        <charset val="134"/>
      </rPr>
      <t>目</t>
    </r>
  </si>
  <si>
    <r>
      <rPr>
        <b/>
        <sz val="11"/>
        <color rgb="FF000000"/>
        <rFont val="Times New Roman"/>
        <charset val="0"/>
      </rPr>
      <t>2019</t>
    </r>
    <r>
      <rPr>
        <b/>
        <sz val="11"/>
        <color rgb="FF000000"/>
        <rFont val="宋体"/>
        <charset val="0"/>
      </rPr>
      <t>年完成数</t>
    </r>
  </si>
  <si>
    <r>
      <rPr>
        <b/>
        <sz val="11"/>
        <rFont val="Times New Roman"/>
        <charset val="0"/>
      </rPr>
      <t>2020</t>
    </r>
    <r>
      <rPr>
        <b/>
        <sz val="11"/>
        <rFont val="宋体"/>
        <charset val="0"/>
      </rPr>
      <t>年预算数</t>
    </r>
  </si>
  <si>
    <t>增减额</t>
  </si>
  <si>
    <r>
      <rPr>
        <b/>
        <sz val="11"/>
        <color rgb="FF000000"/>
        <rFont val="宋体"/>
        <charset val="134"/>
      </rPr>
      <t>增幅</t>
    </r>
    <r>
      <rPr>
        <b/>
        <sz val="11"/>
        <color rgb="FF000000"/>
        <rFont val="Times New Roman"/>
        <charset val="0"/>
      </rPr>
      <t>%</t>
    </r>
  </si>
  <si>
    <t>公共财政预算总收入</t>
  </si>
  <si>
    <t>其中：税收收入</t>
  </si>
  <si>
    <r>
      <rPr>
        <sz val="11"/>
        <color indexed="8"/>
        <rFont val="Times New Roman"/>
        <charset val="0"/>
      </rPr>
      <t xml:space="preserve">            </t>
    </r>
    <r>
      <rPr>
        <sz val="11"/>
        <color indexed="8"/>
        <rFont val="宋体"/>
        <charset val="134"/>
      </rPr>
      <t>非税收入</t>
    </r>
  </si>
  <si>
    <r>
      <rPr>
        <sz val="11"/>
        <color indexed="8"/>
        <rFont val="宋体"/>
        <charset val="134"/>
      </rPr>
      <t>税收收入占总收入的比例</t>
    </r>
    <r>
      <rPr>
        <sz val="11"/>
        <color indexed="8"/>
        <rFont val="Times New Roman"/>
        <charset val="0"/>
      </rPr>
      <t xml:space="preserve">%        </t>
    </r>
  </si>
  <si>
    <t>一、地方公共财政预算收入</t>
  </si>
  <si>
    <t>地方税收收入比列%</t>
  </si>
  <si>
    <t>（一）税收收入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</si>
  <si>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、增值税</t>
    </r>
  </si>
  <si>
    <t>2、企业所得税</t>
  </si>
  <si>
    <t>3、个人所得税</t>
  </si>
  <si>
    <t>4、资源税</t>
  </si>
  <si>
    <t>5、城市维护建设税</t>
  </si>
  <si>
    <t>6、房产税</t>
  </si>
  <si>
    <t>7、印花税</t>
  </si>
  <si>
    <t>8、城镇土地使用税</t>
  </si>
  <si>
    <r>
      <rPr>
        <sz val="11"/>
        <color indexed="8"/>
        <rFont val="宋体"/>
        <charset val="134"/>
      </rPr>
      <t>10</t>
    </r>
    <r>
      <rPr>
        <sz val="11"/>
        <color indexed="8"/>
        <rFont val="宋体"/>
        <charset val="134"/>
      </rPr>
      <t>、土地增值税</t>
    </r>
  </si>
  <si>
    <r>
      <rPr>
        <sz val="11"/>
        <color indexed="8"/>
        <rFont val="宋体"/>
        <charset val="134"/>
      </rPr>
      <t>11</t>
    </r>
    <r>
      <rPr>
        <sz val="11"/>
        <color indexed="8"/>
        <rFont val="宋体"/>
        <charset val="134"/>
      </rPr>
      <t>、耕地占用税</t>
    </r>
  </si>
  <si>
    <r>
      <rPr>
        <sz val="11"/>
        <color indexed="8"/>
        <rFont val="宋体"/>
        <charset val="134"/>
      </rPr>
      <t>12.</t>
    </r>
    <r>
      <rPr>
        <sz val="11"/>
        <color indexed="8"/>
        <rFont val="宋体"/>
        <charset val="134"/>
      </rPr>
      <t>环境保护税</t>
    </r>
  </si>
  <si>
    <r>
      <rPr>
        <sz val="11"/>
        <color indexed="8"/>
        <rFont val="宋体"/>
        <charset val="134"/>
      </rPr>
      <t>13</t>
    </r>
    <r>
      <rPr>
        <sz val="11"/>
        <color indexed="8"/>
        <rFont val="宋体"/>
        <charset val="134"/>
      </rPr>
      <t>、其他税收收入</t>
    </r>
  </si>
  <si>
    <t>（二）非税收入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</si>
  <si>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、专项收入</t>
    </r>
  </si>
  <si>
    <t>其中：残疾人保障金</t>
  </si>
  <si>
    <t xml:space="preserve">      教育附加和地方教育附加</t>
  </si>
  <si>
    <t xml:space="preserve">      森林植被恢复费</t>
  </si>
  <si>
    <r>
      <rPr>
        <sz val="11"/>
        <color indexed="8"/>
        <rFont val="宋体"/>
        <charset val="134"/>
      </rPr>
      <t>2</t>
    </r>
    <r>
      <rPr>
        <sz val="11"/>
        <color indexed="8"/>
        <rFont val="宋体"/>
        <charset val="134"/>
      </rPr>
      <t>、行政事业性收费收入</t>
    </r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</si>
  <si>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、罚没收入</t>
    </r>
  </si>
  <si>
    <t>4、国有资源（资产）有偿使用收入</t>
  </si>
  <si>
    <t>5、捐赠收入</t>
  </si>
  <si>
    <t>6、其他收入</t>
  </si>
  <si>
    <t>二、上划中央公共财政预算收入</t>
  </si>
  <si>
    <t>1、增值税</t>
  </si>
  <si>
    <t>2、消费税</t>
  </si>
  <si>
    <t>3、企业所得税</t>
  </si>
  <si>
    <t>4、个人所得税</t>
  </si>
  <si>
    <t>三、上划省级公共财政预算收入</t>
  </si>
  <si>
    <t>5、城镇土地使用税</t>
  </si>
  <si>
    <t>6、环境保护税（30%部分）</t>
  </si>
  <si>
    <t>6、资源税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</si>
</sst>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22"/>
      <name val="方正小标宋_GBK"/>
      <charset val="134"/>
    </font>
    <font>
      <sz val="11"/>
      <color indexed="8"/>
      <name val="黑体"/>
      <charset val="134"/>
    </font>
    <font>
      <sz val="10"/>
      <name val="宋体"/>
      <charset val="134"/>
    </font>
    <font>
      <b/>
      <sz val="11"/>
      <color indexed="8"/>
      <name val="Times New Roman"/>
      <charset val="0"/>
    </font>
    <font>
      <b/>
      <sz val="11"/>
      <color rgb="FF000000"/>
      <name val="Times New Roman"/>
      <charset val="0"/>
    </font>
    <font>
      <b/>
      <sz val="11"/>
      <name val="Times New Roman"/>
      <charset val="0"/>
    </font>
    <font>
      <b/>
      <sz val="11"/>
      <color rgb="FF000000"/>
      <name val="宋体"/>
      <charset val="134"/>
    </font>
    <font>
      <b/>
      <sz val="11"/>
      <color indexed="8"/>
      <name val="黑体"/>
      <charset val="134"/>
    </font>
    <font>
      <sz val="11"/>
      <color indexed="8"/>
      <name val="Times New Roman"/>
      <charset val="0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0"/>
    </font>
    <font>
      <b/>
      <sz val="11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20" borderId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4" borderId="3" applyNumberFormat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5" fillId="19" borderId="7" applyNumberFormat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32" fillId="20" borderId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31" fontId="5" fillId="0" borderId="0" xfId="0" applyNumberFormat="1" applyFont="1" applyFill="1" applyAlignment="1" applyProtection="1">
      <alignment horizontal="left"/>
      <protection locked="0"/>
    </xf>
    <xf numFmtId="176" fontId="5" fillId="0" borderId="0" xfId="0" applyNumberFormat="1" applyFont="1" applyFill="1" applyAlignment="1" applyProtection="1">
      <alignment horizont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/>
    <xf numFmtId="176" fontId="12" fillId="0" borderId="1" xfId="0" applyNumberFormat="1" applyFont="1" applyFill="1" applyBorder="1" applyAlignment="1" applyProtection="1">
      <alignment horizontal="center"/>
    </xf>
    <xf numFmtId="10" fontId="12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/>
    <xf numFmtId="0" fontId="12" fillId="0" borderId="1" xfId="0" applyFont="1" applyFill="1" applyBorder="1" applyAlignment="1" applyProtection="1"/>
    <xf numFmtId="0" fontId="5" fillId="0" borderId="1" xfId="0" applyFont="1" applyFill="1" applyBorder="1" applyAlignment="1" applyProtection="1"/>
    <xf numFmtId="0" fontId="3" fillId="0" borderId="1" xfId="0" applyFont="1" applyFill="1" applyBorder="1" applyAlignment="1" applyProtection="1">
      <alignment horizontal="left" inden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20% - 强调文字颜色 5 2 4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好_2006年27重庆_财力性转移支付2010年预算参考数 2 4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tableStyles count="0" defaultTableStyle="TableStyleMedium2"/>
  <colors>
    <mruColors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8" Type="http://schemas.openxmlformats.org/officeDocument/2006/relationships/sharedStrings" Target="sharedStrings.xml"/><Relationship Id="rId37" Type="http://schemas.openxmlformats.org/officeDocument/2006/relationships/styles" Target="styles.xml"/><Relationship Id="rId36" Type="http://schemas.openxmlformats.org/officeDocument/2006/relationships/theme" Target="theme/theme1.xml"/><Relationship Id="rId35" Type="http://schemas.openxmlformats.org/officeDocument/2006/relationships/externalLink" Target="externalLinks/externalLink34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28.13.131\&#22320;&#26041;&#22788;&#20027;&#26426;\Documents and Settings\caiqiang\My Documents\&#21439;&#20065;&#36130;&#25919;&#22256;&#38590;&#27979;&#31639;&#26041;&#26696;\&#26041;&#26696;&#19977;&#31295;\&#26041;&#26696;&#20108;&#31295;\&#35774;&#22791;\&#21407;&#22987;\814\13 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&#38472;&#39062;&#33459;\&#38472;&#39062;&#33459;\&#32467;&#31639;&#21333;\2018\&#31532;&#19977;&#27425;\http:\10.124.1.30\cgi-bin\read_attach\application\octet-stream%7f1MKxqC5YTFM=\&#25509;&#25910;&#25991;&#20214;&#30446;&#24405;\&#39044;&#31639;&#32929;212052004-5-13 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04.10.207\2015&#24180;&#36164;&#26009;\&#22320;&#26041;&#25919;&#24220;&#20538;&#21048;\9.18-&#20538;&#21153;&#25968;&#25454;&#20998;&#26512;\Documents and Settings\Administrator\Application Data\Microsoft\Excel\&#19977;&#26041;&#23545;&#36134;&#21333; (version 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K:\Documents and 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microsoft.com/office/2006/relationships/xlExternalLinkPath/xlPathMissing" Target="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C:\&#38472;&#39062;&#33459;\&#38472;&#39062;&#33459;\&#32467;&#31639;&#21333;\2018\&#31532;&#19977;&#27425;\POWER 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NTS01\jhc\unzipped\Eastern Airline 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NTS01\jhc\unzipped\Eastern Airline FE\GP\GP_Ph1\SBB-OIs\Hel-OIs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39044;&#31639;2020\2020&#39044;&#31639;&#20844;&#24320;\&#21306;&#26412;&#32423;&#39044;&#31639;&#20844;&#24320;\2&#12289;2020&#24180;&#19968;&#33324;&#39044;&#31639;&#25910;&#20837;&#12289;&#36130;&#21147;&#12289;&#25903;&#20986;&#39044;&#31639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DATA 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NTS01\jhc\unzipped\Eastern Airline FE\Backup of Backup of LINDA 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K:\Documents and 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1财力表"/>
      <sheetName val="2收入表"/>
      <sheetName val="3非税收入预算表"/>
      <sheetName val="4一般公共预算支出表"/>
      <sheetName val="5新增债券预安排表"/>
      <sheetName val="6政府性基金"/>
      <sheetName val="7国有资本经营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E44"/>
  <sheetViews>
    <sheetView tabSelected="1" zoomScale="85" zoomScaleNormal="85" workbookViewId="0">
      <selection activeCell="D10" sqref="D10"/>
    </sheetView>
  </sheetViews>
  <sheetFormatPr defaultColWidth="10" defaultRowHeight="15.6" outlineLevelCol="4"/>
  <cols>
    <col min="1" max="1" width="53.0555555555556" style="1" customWidth="1"/>
    <col min="2" max="2" width="38.6666666666667" style="3" customWidth="1"/>
    <col min="3" max="3" width="38.6666666666667" style="4" customWidth="1"/>
    <col min="4" max="4" width="38.6666666666667" style="1" customWidth="1"/>
    <col min="5" max="5" width="38.6666666666667" style="3" customWidth="1"/>
    <col min="6" max="6" width="10.4166666666667" style="1"/>
    <col min="7" max="251" width="10" style="1"/>
    <col min="252" max="16383" width="10" style="5"/>
  </cols>
  <sheetData>
    <row r="1" s="1" customFormat="1" ht="29.4" spans="1:5">
      <c r="A1" s="6" t="s">
        <v>0</v>
      </c>
      <c r="B1" s="6"/>
      <c r="C1" s="6"/>
      <c r="D1" s="6"/>
      <c r="E1" s="6"/>
    </row>
    <row r="2" s="1" customFormat="1" spans="1:5">
      <c r="A2" s="7"/>
      <c r="B2" s="8"/>
      <c r="C2" s="9"/>
      <c r="D2" s="10"/>
      <c r="E2" s="10" t="s">
        <v>1</v>
      </c>
    </row>
    <row r="3" s="2" customFormat="1" ht="36" customHeight="1" spans="1:5">
      <c r="A3" s="11" t="s">
        <v>2</v>
      </c>
      <c r="B3" s="12" t="s">
        <v>3</v>
      </c>
      <c r="C3" s="13" t="s">
        <v>4</v>
      </c>
      <c r="D3" s="14" t="s">
        <v>5</v>
      </c>
      <c r="E3" s="14" t="s">
        <v>6</v>
      </c>
    </row>
    <row r="4" s="1" customFormat="1" ht="18" customHeight="1" spans="1:5">
      <c r="A4" s="15" t="s">
        <v>7</v>
      </c>
      <c r="B4" s="16">
        <f>B8+B33+B38</f>
        <v>106457.285714286</v>
      </c>
      <c r="C4" s="16">
        <f>C8+C33+C38</f>
        <v>112973.223966667</v>
      </c>
      <c r="D4" s="16">
        <f t="shared" ref="D4:D6" si="0">C4-B4</f>
        <v>6515.93825238096</v>
      </c>
      <c r="E4" s="17">
        <f t="shared" ref="E4:E21" si="1">C4/B4-1</f>
        <v>0.0612070673102516</v>
      </c>
    </row>
    <row r="5" s="1" customFormat="1" ht="18" customHeight="1" spans="1:5">
      <c r="A5" s="18" t="s">
        <v>8</v>
      </c>
      <c r="B5" s="16">
        <f>B10+B33+B38</f>
        <v>92527.2857142857</v>
      </c>
      <c r="C5" s="16">
        <f>C10+C33+C38</f>
        <v>98436.5239666667</v>
      </c>
      <c r="D5" s="16">
        <f t="shared" si="0"/>
        <v>5909.23825238096</v>
      </c>
      <c r="E5" s="17">
        <f t="shared" si="1"/>
        <v>0.0638648178941297</v>
      </c>
    </row>
    <row r="6" s="1" customFormat="1" ht="18" customHeight="1" spans="1:5">
      <c r="A6" s="19" t="s">
        <v>9</v>
      </c>
      <c r="B6" s="16">
        <f>B4-B5</f>
        <v>13930</v>
      </c>
      <c r="C6" s="16">
        <f>C4-C5</f>
        <v>14536.7</v>
      </c>
      <c r="D6" s="16">
        <f t="shared" si="0"/>
        <v>606.699999999997</v>
      </c>
      <c r="E6" s="17">
        <f t="shared" si="1"/>
        <v>0.0435534816941849</v>
      </c>
    </row>
    <row r="7" s="1" customFormat="1" ht="18" customHeight="1" spans="1:5">
      <c r="A7" s="18" t="s">
        <v>10</v>
      </c>
      <c r="B7" s="16">
        <f>B5/B4*100</f>
        <v>86.9149397276708</v>
      </c>
      <c r="C7" s="16">
        <f>C5/C4*100</f>
        <v>87.1326147120586</v>
      </c>
      <c r="D7" s="16"/>
      <c r="E7" s="17">
        <f t="shared" si="1"/>
        <v>0.00250445993599957</v>
      </c>
    </row>
    <row r="8" s="1" customFormat="1" ht="18" customHeight="1" spans="1:5">
      <c r="A8" s="15" t="s">
        <v>11</v>
      </c>
      <c r="B8" s="16">
        <f>B10+B23</f>
        <v>47622</v>
      </c>
      <c r="C8" s="16">
        <f>C10+C23</f>
        <v>50004.0073</v>
      </c>
      <c r="D8" s="16">
        <f t="shared" ref="D8:D44" si="2">C8-B8</f>
        <v>2382.00730000001</v>
      </c>
      <c r="E8" s="17">
        <f t="shared" si="1"/>
        <v>0.0500190521187689</v>
      </c>
    </row>
    <row r="9" s="1" customFormat="1" ht="18" customHeight="1" spans="1:5">
      <c r="A9" s="20" t="s">
        <v>12</v>
      </c>
      <c r="B9" s="16">
        <f>B10/B8*100</f>
        <v>70.7488135735585</v>
      </c>
      <c r="C9" s="16">
        <f>C10/C8*100</f>
        <v>70.9289299299818</v>
      </c>
      <c r="D9" s="16"/>
      <c r="E9" s="17">
        <f t="shared" si="1"/>
        <v>0.00254585691724873</v>
      </c>
    </row>
    <row r="10" s="1" customFormat="1" ht="18" customHeight="1" spans="1:5">
      <c r="A10" s="18" t="s">
        <v>13</v>
      </c>
      <c r="B10" s="16">
        <f>SUM(B11:B22)</f>
        <v>33692</v>
      </c>
      <c r="C10" s="16">
        <f>SUM(C11:C22)</f>
        <v>35467.3073</v>
      </c>
      <c r="D10" s="16">
        <f t="shared" si="2"/>
        <v>1775.30730000001</v>
      </c>
      <c r="E10" s="17">
        <f t="shared" si="1"/>
        <v>0.0526922503858485</v>
      </c>
    </row>
    <row r="11" s="1" customFormat="1" ht="18" customHeight="1" spans="1:5">
      <c r="A11" s="21" t="s">
        <v>14</v>
      </c>
      <c r="B11" s="16">
        <v>14306</v>
      </c>
      <c r="C11" s="16">
        <f>B11+B11*0.1</f>
        <v>15736.6</v>
      </c>
      <c r="D11" s="16">
        <f t="shared" si="2"/>
        <v>1430.6</v>
      </c>
      <c r="E11" s="17">
        <f t="shared" si="1"/>
        <v>0.1</v>
      </c>
    </row>
    <row r="12" s="1" customFormat="1" ht="18" customHeight="1" spans="1:5">
      <c r="A12" s="21" t="s">
        <v>15</v>
      </c>
      <c r="B12" s="16">
        <v>3893</v>
      </c>
      <c r="C12" s="16">
        <f t="shared" ref="C12:C18" si="3">B12+B12*0.05</f>
        <v>4087.65</v>
      </c>
      <c r="D12" s="16">
        <f t="shared" si="2"/>
        <v>194.65</v>
      </c>
      <c r="E12" s="17">
        <f t="shared" si="1"/>
        <v>0.05</v>
      </c>
    </row>
    <row r="13" s="1" customFormat="1" ht="18" customHeight="1" spans="1:5">
      <c r="A13" s="21" t="s">
        <v>16</v>
      </c>
      <c r="B13" s="16">
        <v>1103</v>
      </c>
      <c r="C13" s="16">
        <f t="shared" si="3"/>
        <v>1158.15</v>
      </c>
      <c r="D13" s="16">
        <f t="shared" si="2"/>
        <v>55.1500000000001</v>
      </c>
      <c r="E13" s="17">
        <f t="shared" si="1"/>
        <v>0.05</v>
      </c>
    </row>
    <row r="14" s="1" customFormat="1" ht="18" customHeight="1" spans="1:5">
      <c r="A14" s="21" t="s">
        <v>17</v>
      </c>
      <c r="B14" s="16">
        <v>5</v>
      </c>
      <c r="C14" s="16">
        <f t="shared" si="3"/>
        <v>5.25</v>
      </c>
      <c r="D14" s="16">
        <f t="shared" si="2"/>
        <v>0.25</v>
      </c>
      <c r="E14" s="17">
        <f t="shared" si="1"/>
        <v>0.05</v>
      </c>
    </row>
    <row r="15" s="1" customFormat="1" ht="18" customHeight="1" spans="1:5">
      <c r="A15" s="21" t="s">
        <v>18</v>
      </c>
      <c r="B15" s="16">
        <v>4095</v>
      </c>
      <c r="C15" s="16">
        <f t="shared" si="3"/>
        <v>4299.75</v>
      </c>
      <c r="D15" s="16">
        <f t="shared" si="2"/>
        <v>204.75</v>
      </c>
      <c r="E15" s="17">
        <f t="shared" si="1"/>
        <v>0.05</v>
      </c>
    </row>
    <row r="16" s="1" customFormat="1" ht="18" customHeight="1" spans="1:5">
      <c r="A16" s="21" t="s">
        <v>19</v>
      </c>
      <c r="B16" s="16">
        <v>3744</v>
      </c>
      <c r="C16" s="16">
        <f t="shared" si="3"/>
        <v>3931.2</v>
      </c>
      <c r="D16" s="16">
        <f t="shared" si="2"/>
        <v>187.2</v>
      </c>
      <c r="E16" s="17">
        <f t="shared" si="1"/>
        <v>0.05</v>
      </c>
    </row>
    <row r="17" s="1" customFormat="1" ht="18" customHeight="1" spans="1:5">
      <c r="A17" s="21" t="s">
        <v>20</v>
      </c>
      <c r="B17" s="16">
        <v>829</v>
      </c>
      <c r="C17" s="16">
        <f t="shared" si="3"/>
        <v>870.45</v>
      </c>
      <c r="D17" s="16">
        <f t="shared" si="2"/>
        <v>41.45</v>
      </c>
      <c r="E17" s="17">
        <f t="shared" si="1"/>
        <v>0.05</v>
      </c>
    </row>
    <row r="18" s="1" customFormat="1" ht="18" customHeight="1" spans="1:5">
      <c r="A18" s="21" t="s">
        <v>21</v>
      </c>
      <c r="B18" s="16">
        <v>830</v>
      </c>
      <c r="C18" s="16">
        <f t="shared" si="3"/>
        <v>871.5</v>
      </c>
      <c r="D18" s="16">
        <f t="shared" si="2"/>
        <v>41.5</v>
      </c>
      <c r="E18" s="17">
        <f t="shared" si="1"/>
        <v>0.05</v>
      </c>
    </row>
    <row r="19" s="1" customFormat="1" ht="18" customHeight="1" spans="1:5">
      <c r="A19" s="21" t="s">
        <v>22</v>
      </c>
      <c r="B19" s="16">
        <v>2393</v>
      </c>
      <c r="C19" s="16">
        <f>B19+B19*0.0761</f>
        <v>2575.1073</v>
      </c>
      <c r="D19" s="16">
        <f t="shared" si="2"/>
        <v>182.1073</v>
      </c>
      <c r="E19" s="17">
        <f t="shared" si="1"/>
        <v>0.0761000000000001</v>
      </c>
    </row>
    <row r="20" s="1" customFormat="1" ht="18" customHeight="1" spans="1:5">
      <c r="A20" s="21" t="s">
        <v>23</v>
      </c>
      <c r="B20" s="16">
        <v>2441</v>
      </c>
      <c r="C20" s="16">
        <v>1876</v>
      </c>
      <c r="D20" s="16">
        <f t="shared" si="2"/>
        <v>-565</v>
      </c>
      <c r="E20" s="17">
        <f t="shared" si="1"/>
        <v>-0.231462515362556</v>
      </c>
    </row>
    <row r="21" s="1" customFormat="1" ht="18" customHeight="1" spans="1:5">
      <c r="A21" s="21" t="s">
        <v>24</v>
      </c>
      <c r="B21" s="16">
        <v>53</v>
      </c>
      <c r="C21" s="16">
        <f t="shared" ref="C21:C26" si="4">B21+B21*0.05</f>
        <v>55.65</v>
      </c>
      <c r="D21" s="16">
        <f t="shared" si="2"/>
        <v>2.65</v>
      </c>
      <c r="E21" s="17">
        <f t="shared" si="1"/>
        <v>0.05</v>
      </c>
    </row>
    <row r="22" s="1" customFormat="1" ht="18" customHeight="1" spans="1:5">
      <c r="A22" s="21" t="s">
        <v>25</v>
      </c>
      <c r="B22" s="16"/>
      <c r="C22" s="16">
        <f>B22+B22*0.07</f>
        <v>0</v>
      </c>
      <c r="D22" s="16">
        <f t="shared" si="2"/>
        <v>0</v>
      </c>
      <c r="E22" s="17"/>
    </row>
    <row r="23" s="1" customFormat="1" ht="18" customHeight="1" spans="1:5">
      <c r="A23" s="18" t="s">
        <v>26</v>
      </c>
      <c r="B23" s="16">
        <f>B24+B28+B29+B30+B32+B31</f>
        <v>13930</v>
      </c>
      <c r="C23" s="16">
        <f>C24+C28+C29+C30+C32+C31</f>
        <v>14536.7</v>
      </c>
      <c r="D23" s="16">
        <f t="shared" si="2"/>
        <v>606.700000000001</v>
      </c>
      <c r="E23" s="17">
        <f t="shared" ref="E23:E26" si="5">C23/B23-1</f>
        <v>0.0435534816941852</v>
      </c>
    </row>
    <row r="24" s="1" customFormat="1" ht="18" customHeight="1" spans="1:5">
      <c r="A24" s="21" t="s">
        <v>27</v>
      </c>
      <c r="B24" s="16">
        <f>B25+B26+B27</f>
        <v>3291</v>
      </c>
      <c r="C24" s="16">
        <f>C25+C26+C27</f>
        <v>3623.65</v>
      </c>
      <c r="D24" s="16">
        <f t="shared" si="2"/>
        <v>332.65</v>
      </c>
      <c r="E24" s="17">
        <f t="shared" si="5"/>
        <v>0.10107869948344</v>
      </c>
    </row>
    <row r="25" s="1" customFormat="1" ht="18" customHeight="1" spans="1:5">
      <c r="A25" s="21" t="s">
        <v>28</v>
      </c>
      <c r="B25" s="16">
        <v>331</v>
      </c>
      <c r="C25" s="16">
        <f t="shared" si="4"/>
        <v>347.55</v>
      </c>
      <c r="D25" s="16">
        <f t="shared" si="2"/>
        <v>16.55</v>
      </c>
      <c r="E25" s="17">
        <f t="shared" si="5"/>
        <v>0.05</v>
      </c>
    </row>
    <row r="26" s="1" customFormat="1" ht="18" customHeight="1" spans="1:5">
      <c r="A26" s="21" t="s">
        <v>29</v>
      </c>
      <c r="B26" s="16">
        <v>2882</v>
      </c>
      <c r="C26" s="16">
        <f t="shared" si="4"/>
        <v>3026.1</v>
      </c>
      <c r="D26" s="16">
        <f t="shared" si="2"/>
        <v>144.1</v>
      </c>
      <c r="E26" s="17">
        <f t="shared" si="5"/>
        <v>0.05</v>
      </c>
    </row>
    <row r="27" s="1" customFormat="1" ht="18" customHeight="1" spans="1:5">
      <c r="A27" s="21" t="s">
        <v>30</v>
      </c>
      <c r="B27" s="16">
        <v>78</v>
      </c>
      <c r="C27" s="16">
        <v>250</v>
      </c>
      <c r="D27" s="16">
        <f t="shared" si="2"/>
        <v>172</v>
      </c>
      <c r="E27" s="17"/>
    </row>
    <row r="28" s="1" customFormat="1" ht="18" customHeight="1" spans="1:5">
      <c r="A28" s="21" t="s">
        <v>31</v>
      </c>
      <c r="B28" s="16">
        <v>3389</v>
      </c>
      <c r="C28" s="16">
        <v>3270</v>
      </c>
      <c r="D28" s="16">
        <f t="shared" si="2"/>
        <v>-119</v>
      </c>
      <c r="E28" s="17">
        <f t="shared" ref="E28:E44" si="6">C28/B28-1</f>
        <v>-0.035113602832694</v>
      </c>
    </row>
    <row r="29" s="1" customFormat="1" ht="18" customHeight="1" spans="1:5">
      <c r="A29" s="21" t="s">
        <v>32</v>
      </c>
      <c r="B29" s="16">
        <v>317</v>
      </c>
      <c r="C29" s="16">
        <f t="shared" ref="C29:C31" si="7">B29+B29*0.05</f>
        <v>332.85</v>
      </c>
      <c r="D29" s="16">
        <f t="shared" si="2"/>
        <v>15.85</v>
      </c>
      <c r="E29" s="17">
        <f t="shared" si="6"/>
        <v>0.05</v>
      </c>
    </row>
    <row r="30" s="1" customFormat="1" ht="18" customHeight="1" spans="1:5">
      <c r="A30" s="21" t="s">
        <v>33</v>
      </c>
      <c r="B30" s="16">
        <v>1722</v>
      </c>
      <c r="C30" s="16">
        <f t="shared" si="7"/>
        <v>1808.1</v>
      </c>
      <c r="D30" s="16">
        <f t="shared" si="2"/>
        <v>86.0999999999999</v>
      </c>
      <c r="E30" s="17">
        <f t="shared" si="6"/>
        <v>0.05</v>
      </c>
    </row>
    <row r="31" s="1" customFormat="1" ht="18" customHeight="1" spans="1:5">
      <c r="A31" s="21" t="s">
        <v>34</v>
      </c>
      <c r="B31" s="16">
        <v>522</v>
      </c>
      <c r="C31" s="16">
        <f t="shared" si="7"/>
        <v>548.1</v>
      </c>
      <c r="D31" s="16">
        <f t="shared" si="2"/>
        <v>26.1</v>
      </c>
      <c r="E31" s="17">
        <f t="shared" si="6"/>
        <v>0.05</v>
      </c>
    </row>
    <row r="32" s="1" customFormat="1" ht="18" customHeight="1" spans="1:5">
      <c r="A32" s="21" t="s">
        <v>35</v>
      </c>
      <c r="B32" s="16">
        <v>4689</v>
      </c>
      <c r="C32" s="16">
        <v>4954</v>
      </c>
      <c r="D32" s="16">
        <f t="shared" si="2"/>
        <v>265</v>
      </c>
      <c r="E32" s="17">
        <f t="shared" si="6"/>
        <v>0.056515248453828</v>
      </c>
    </row>
    <row r="33" s="1" customFormat="1" ht="18" customHeight="1" spans="1:5">
      <c r="A33" s="15" t="s">
        <v>36</v>
      </c>
      <c r="B33" s="16">
        <f>SUM(B34:B37)</f>
        <v>51545.380952381</v>
      </c>
      <c r="C33" s="16">
        <f>SUM(C34:C37)</f>
        <v>55076.3833333333</v>
      </c>
      <c r="D33" s="16">
        <f t="shared" si="2"/>
        <v>3531.00238095238</v>
      </c>
      <c r="E33" s="17">
        <f t="shared" si="6"/>
        <v>0.0685027894975578</v>
      </c>
    </row>
    <row r="34" s="1" customFormat="1" ht="18" customHeight="1" spans="1:5">
      <c r="A34" s="21" t="s">
        <v>37</v>
      </c>
      <c r="B34" s="16">
        <f>B11/0.375*0.5</f>
        <v>19074.6666666667</v>
      </c>
      <c r="C34" s="16">
        <f>C11/0.375*0.5</f>
        <v>20982.1333333333</v>
      </c>
      <c r="D34" s="16">
        <f t="shared" si="2"/>
        <v>1907.46666666667</v>
      </c>
      <c r="E34" s="17">
        <f t="shared" si="6"/>
        <v>0.1</v>
      </c>
    </row>
    <row r="35" s="1" customFormat="1" ht="18" customHeight="1" spans="1:5">
      <c r="A35" s="21" t="s">
        <v>38</v>
      </c>
      <c r="B35" s="16">
        <v>21765</v>
      </c>
      <c r="C35" s="16">
        <f>B35+B35*0.05</f>
        <v>22853.25</v>
      </c>
      <c r="D35" s="16">
        <f t="shared" si="2"/>
        <v>1088.25</v>
      </c>
      <c r="E35" s="17">
        <f t="shared" si="6"/>
        <v>0.05</v>
      </c>
    </row>
    <row r="36" s="1" customFormat="1" ht="18" customHeight="1" spans="1:5">
      <c r="A36" s="21" t="s">
        <v>39</v>
      </c>
      <c r="B36" s="16">
        <f>B12/0.28*0.6</f>
        <v>8342.14285714286</v>
      </c>
      <c r="C36" s="16">
        <f>C12/0.28*0.6</f>
        <v>8759.25</v>
      </c>
      <c r="D36" s="16">
        <f t="shared" si="2"/>
        <v>417.107142857141</v>
      </c>
      <c r="E36" s="17">
        <f t="shared" si="6"/>
        <v>0.0499999999999998</v>
      </c>
    </row>
    <row r="37" s="1" customFormat="1" ht="18" customHeight="1" spans="1:5">
      <c r="A37" s="21" t="s">
        <v>40</v>
      </c>
      <c r="B37" s="16">
        <f>B13/0.28*0.6</f>
        <v>2363.57142857143</v>
      </c>
      <c r="C37" s="16">
        <f>C13/0.28*0.6</f>
        <v>2481.75</v>
      </c>
      <c r="D37" s="16">
        <f t="shared" si="2"/>
        <v>118.178571428572</v>
      </c>
      <c r="E37" s="17">
        <f t="shared" si="6"/>
        <v>0.0500000000000003</v>
      </c>
    </row>
    <row r="38" s="1" customFormat="1" ht="18" customHeight="1" spans="1:5">
      <c r="A38" s="15" t="s">
        <v>41</v>
      </c>
      <c r="B38" s="16">
        <f>SUM(B39:B44)</f>
        <v>7289.90476190476</v>
      </c>
      <c r="C38" s="16">
        <f>SUM(C39:C44)</f>
        <v>7892.83333333333</v>
      </c>
      <c r="D38" s="16">
        <f t="shared" si="2"/>
        <v>602.928571428572</v>
      </c>
      <c r="E38" s="17">
        <f t="shared" si="6"/>
        <v>0.0827073317307694</v>
      </c>
    </row>
    <row r="39" s="1" customFormat="1" ht="18" customHeight="1" spans="1:5">
      <c r="A39" s="21" t="s">
        <v>37</v>
      </c>
      <c r="B39" s="16">
        <f>B11/0.375*0.125</f>
        <v>4768.66666666667</v>
      </c>
      <c r="C39" s="16">
        <f>C11/0.375*0.125</f>
        <v>5245.53333333333</v>
      </c>
      <c r="D39" s="16">
        <f t="shared" si="2"/>
        <v>476.866666666667</v>
      </c>
      <c r="E39" s="17">
        <f t="shared" si="6"/>
        <v>0.1</v>
      </c>
    </row>
    <row r="40" s="1" customFormat="1" ht="18" customHeight="1" spans="1:5">
      <c r="A40" s="21" t="s">
        <v>39</v>
      </c>
      <c r="B40" s="16">
        <f>B12/0.28*0.12</f>
        <v>1668.42857142857</v>
      </c>
      <c r="C40" s="16">
        <f>C12/0.28*0.12</f>
        <v>1751.85</v>
      </c>
      <c r="D40" s="16">
        <f t="shared" si="2"/>
        <v>83.4214285714284</v>
      </c>
      <c r="E40" s="17">
        <f t="shared" si="6"/>
        <v>0.0499999999999998</v>
      </c>
    </row>
    <row r="41" s="1" customFormat="1" ht="18" customHeight="1" spans="1:5">
      <c r="A41" s="21" t="s">
        <v>40</v>
      </c>
      <c r="B41" s="16">
        <f>B13/0.28*0.12</f>
        <v>472.714285714286</v>
      </c>
      <c r="C41" s="16">
        <f>C13/0.28*0.12</f>
        <v>496.35</v>
      </c>
      <c r="D41" s="16">
        <f t="shared" si="2"/>
        <v>23.6357142857144</v>
      </c>
      <c r="E41" s="17">
        <f t="shared" si="6"/>
        <v>0.0500000000000003</v>
      </c>
    </row>
    <row r="42" s="1" customFormat="1" ht="18" customHeight="1" spans="1:5">
      <c r="A42" s="21" t="s">
        <v>42</v>
      </c>
      <c r="B42" s="16">
        <f>B18/0.7*0.3</f>
        <v>355.714285714286</v>
      </c>
      <c r="C42" s="16">
        <f>C18/0.7*0.3</f>
        <v>373.5</v>
      </c>
      <c r="D42" s="16">
        <f t="shared" si="2"/>
        <v>17.7857142857143</v>
      </c>
      <c r="E42" s="17">
        <f t="shared" si="6"/>
        <v>0.05</v>
      </c>
    </row>
    <row r="43" s="1" customFormat="1" ht="18" customHeight="1" spans="1:5">
      <c r="A43" s="21" t="s">
        <v>43</v>
      </c>
      <c r="B43" s="16">
        <f>B21/0.7*0.3</f>
        <v>22.7142857142857</v>
      </c>
      <c r="C43" s="16">
        <f>C21/0.7*0.3</f>
        <v>23.85</v>
      </c>
      <c r="D43" s="16">
        <f t="shared" si="2"/>
        <v>1.13571428571428</v>
      </c>
      <c r="E43" s="17">
        <f t="shared" si="6"/>
        <v>0.0499999999999998</v>
      </c>
    </row>
    <row r="44" s="1" customFormat="1" ht="18" customHeight="1" spans="1:5">
      <c r="A44" s="21" t="s">
        <v>44</v>
      </c>
      <c r="B44" s="16">
        <f>B14/0.75*0.25</f>
        <v>1.66666666666667</v>
      </c>
      <c r="C44" s="16">
        <f>C14/0.75*0.25</f>
        <v>1.75</v>
      </c>
      <c r="D44" s="16">
        <f t="shared" si="2"/>
        <v>0.0833333333333333</v>
      </c>
      <c r="E44" s="17">
        <f t="shared" si="6"/>
        <v>0.05</v>
      </c>
    </row>
  </sheetData>
  <protectedRanges>
    <protectedRange sqref="A44 D11:D20 D35:D42 D30:D34 A2:A30 A33:A41 D23:D24 C25:D25 D28:D29 C44:D44 D8 C22:D22 C10:D10 C2:C3 C4:D7 C26 C29:C32" name="区域1_5" securityDescriptor=""/>
    <protectedRange sqref="A42" name="区域1_5_2" securityDescriptor=""/>
    <protectedRange sqref="D26" name="区域1_5_8" securityDescriptor=""/>
    <protectedRange sqref="A31:A32" name="区域1_5_10" securityDescriptor=""/>
    <protectedRange sqref="C33:C34 C36:C42" name="区域1_5_5_1_1" securityDescriptor=""/>
    <protectedRange sqref="C8" name="区域1_5_5_1_4" securityDescriptor=""/>
    <protectedRange sqref="B4" name="区域1_5_5_1_5_1" securityDescriptor=""/>
    <protectedRange sqref="B5" name="区域1_5_5_1_6" securityDescriptor=""/>
    <protectedRange sqref="B6" name="区域1_5_5_1_8" securityDescriptor=""/>
    <protectedRange sqref="B7" name="区域1_5_5_1_10" securityDescriptor=""/>
    <protectedRange sqref="B7" name="区域1_5_5_1_11" securityDescriptor=""/>
    <protectedRange sqref="B8" name="区域1_5_5_1_13" securityDescriptor=""/>
    <protectedRange sqref="B10" name="区域1_5_5_1_15" securityDescriptor=""/>
    <protectedRange sqref="B23 C23" name="区域1_5_5_1_16" securityDescriptor=""/>
    <protectedRange sqref="B33" name="区域1_5_5_1_18" securityDescriptor=""/>
    <protectedRange sqref="B33" name="区域1_5_5_1_19" securityDescriptor=""/>
    <protectedRange sqref="B38" name="区域1_5_5_1_20" securityDescriptor=""/>
    <protectedRange sqref="B34" name="区域1_5_5_1_1_1" securityDescriptor=""/>
    <protectedRange sqref="B35" name="区域1_5_5_1_1_5" securityDescriptor=""/>
    <protectedRange sqref="B36" name="区域1_5_5_1_1_6" securityDescriptor=""/>
    <protectedRange sqref="B37" name="区域1_5_5_1_1_8" securityDescriptor=""/>
    <protectedRange sqref="B39" name="区域1_5_5_1_1_10" securityDescriptor=""/>
    <protectedRange sqref="B40" name="区域1_5_5_1_1_14" securityDescriptor=""/>
    <protectedRange sqref="B41" name="区域1_5_5_1_1_16" securityDescriptor=""/>
    <protectedRange sqref="B42" name="区域1_5_5_1_1_18" securityDescriptor=""/>
    <protectedRange sqref="B44" name="区域1_5_1" securityDescriptor=""/>
  </protectedRanges>
  <mergeCells count="1">
    <mergeCell ref="A1:E1"/>
  </mergeCells>
  <pageMargins left="0.786805555555556" right="0.707638888888889" top="0.55" bottom="0.511805555555556" header="0.511805555555556" footer="0.310416666666667"/>
  <pageSetup paperSize="9" scale="63" firstPageNumber="10" orientation="landscape" useFirstPageNumber="1" horizontalDpi="600"/>
  <headerFooter alignWithMargins="0" scaleWithDoc="0">
    <oddFooter>&amp;C&amp;18—&amp;P—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一般公共预算收入表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2020-08-31T01:12:00Z</dcterms:created>
  <dcterms:modified xsi:type="dcterms:W3CDTF">2020-08-31T07:07:41Z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