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updateLinks="never" codeName="ThisWorkbook"/>
  <bookViews>
    <workbookView xWindow="0" yWindow="0" windowWidth="9630" windowHeight="3510" tabRatio="782"/>
  </bookViews>
  <sheets>
    <sheet name="株洲县" sheetId="33" r:id="rId1"/>
  </sheets>
  <definedNames>
    <definedName name="_xlnm._FilterDatabase" localSheetId="0" hidden="1">株洲县!$A$5:$P$319</definedName>
    <definedName name="_xlnm.Print_Area" localSheetId="0">株洲县!$A$1:$N$313</definedName>
    <definedName name="_xlnm.Print_Titles" localSheetId="0">株洲县!$1:$4</definedName>
  </definedNames>
  <calcPr calcId="124519" fullPrecision="0"/>
</workbook>
</file>

<file path=xl/calcChain.xml><?xml version="1.0" encoding="utf-8"?>
<calcChain xmlns="http://schemas.openxmlformats.org/spreadsheetml/2006/main">
  <c r="P58" i="33"/>
  <c r="P59"/>
  <c r="P138"/>
  <c r="P139"/>
  <c r="P140"/>
  <c r="P147"/>
  <c r="P148"/>
  <c r="P198"/>
  <c r="P199"/>
  <c r="P253"/>
  <c r="P254"/>
  <c r="P255"/>
  <c r="P256"/>
  <c r="P266"/>
  <c r="P288"/>
  <c r="P289"/>
  <c r="P290"/>
  <c r="P291"/>
  <c r="P292"/>
  <c r="P293"/>
  <c r="P294"/>
  <c r="P295"/>
  <c r="P314"/>
  <c r="H57"/>
  <c r="P57" s="1"/>
  <c r="F57"/>
  <c r="I114"/>
  <c r="M135"/>
  <c r="H135"/>
  <c r="P135" s="1"/>
  <c r="H136"/>
  <c r="P136" s="1"/>
  <c r="H137"/>
  <c r="P137" s="1"/>
  <c r="F135"/>
  <c r="B135"/>
  <c r="C135" s="1"/>
  <c r="D135" s="1"/>
  <c r="M312"/>
  <c r="M313"/>
  <c r="H312"/>
  <c r="P312" s="1"/>
  <c r="H313"/>
  <c r="P313" s="1"/>
  <c r="F312" a="1"/>
  <c r="F312" s="1"/>
  <c r="F313" a="1"/>
  <c r="F313" s="1"/>
  <c r="B312"/>
  <c r="C312" s="1"/>
  <c r="B313"/>
  <c r="C313" s="1"/>
  <c r="H126"/>
  <c r="P126" s="1"/>
  <c r="H127"/>
  <c r="P127" s="1"/>
  <c r="B42"/>
  <c r="C42" s="1"/>
  <c r="D42" s="1"/>
  <c r="F42"/>
  <c r="H42"/>
  <c r="P42" s="1"/>
  <c r="P15"/>
  <c r="P14"/>
  <c r="H55"/>
  <c r="P55" s="1"/>
  <c r="H56"/>
  <c r="P56" s="1"/>
  <c r="L20" a="1"/>
  <c r="L20" s="1"/>
  <c r="P20" s="1"/>
  <c r="I18"/>
  <c r="F56"/>
  <c r="B55"/>
  <c r="F55"/>
  <c r="B56"/>
  <c r="B57"/>
  <c r="C57" s="1"/>
  <c r="D57" s="1"/>
  <c r="B58"/>
  <c r="B59"/>
  <c r="H45"/>
  <c r="P45" s="1"/>
  <c r="H46"/>
  <c r="P46" s="1"/>
  <c r="H47"/>
  <c r="P47" s="1"/>
  <c r="H48"/>
  <c r="P48" s="1"/>
  <c r="H49"/>
  <c r="P49" s="1"/>
  <c r="H50"/>
  <c r="P50" s="1"/>
  <c r="H51"/>
  <c r="P51" s="1"/>
  <c r="H52"/>
  <c r="P52" s="1"/>
  <c r="H53"/>
  <c r="P53" s="1"/>
  <c r="H54"/>
  <c r="P54" s="1"/>
  <c r="F48"/>
  <c r="F47"/>
  <c r="B47"/>
  <c r="B48"/>
  <c r="B49"/>
  <c r="B50"/>
  <c r="B51"/>
  <c r="B52"/>
  <c r="B53"/>
  <c r="B54"/>
  <c r="B46"/>
  <c r="F46"/>
  <c r="F49"/>
  <c r="F50"/>
  <c r="F51"/>
  <c r="F52"/>
  <c r="F53"/>
  <c r="F54"/>
  <c r="M79"/>
  <c r="I296"/>
  <c r="I277"/>
  <c r="P5"/>
  <c r="L315" a="1"/>
  <c r="L315" s="1"/>
  <c r="L194" a="1"/>
  <c r="L194" s="1"/>
  <c r="L78" a="1"/>
  <c r="L78" s="1"/>
  <c r="P78" s="1"/>
  <c r="L23" a="1"/>
  <c r="L23" s="1"/>
  <c r="P23" s="1"/>
  <c r="L22" a="1"/>
  <c r="L22" s="1"/>
  <c r="P22" s="1"/>
  <c r="G114"/>
  <c r="J114"/>
  <c r="G18"/>
  <c r="J18"/>
  <c r="I73"/>
  <c r="J73"/>
  <c r="G73"/>
  <c r="L18" a="1"/>
  <c r="L18" s="1"/>
  <c r="H83"/>
  <c r="P83" s="1"/>
  <c r="F83" a="1"/>
  <c r="F83" s="1"/>
  <c r="B83"/>
  <c r="M82"/>
  <c r="H82"/>
  <c r="P82" s="1"/>
  <c r="F82" a="1"/>
  <c r="F82" s="1"/>
  <c r="B82"/>
  <c r="M134"/>
  <c r="B305"/>
  <c r="F305" a="1"/>
  <c r="F305" s="1"/>
  <c r="H305"/>
  <c r="P305" s="1"/>
  <c r="B306"/>
  <c r="C306" s="1"/>
  <c r="D306" s="1" a="1"/>
  <c r="D306" s="1"/>
  <c r="F306" a="1"/>
  <c r="F306" s="1"/>
  <c r="H306"/>
  <c r="P306" s="1"/>
  <c r="M133"/>
  <c r="M132"/>
  <c r="M131"/>
  <c r="H134"/>
  <c r="P134" s="1"/>
  <c r="F134"/>
  <c r="B134"/>
  <c r="H133"/>
  <c r="P133" s="1"/>
  <c r="F133"/>
  <c r="B133"/>
  <c r="C133" s="1"/>
  <c r="M130"/>
  <c r="F293"/>
  <c r="B293"/>
  <c r="C293" s="1"/>
  <c r="F292"/>
  <c r="B292"/>
  <c r="C292" s="1"/>
  <c r="F291"/>
  <c r="B291"/>
  <c r="C291" s="1"/>
  <c r="F290"/>
  <c r="B290"/>
  <c r="C290" s="1"/>
  <c r="F294"/>
  <c r="B294"/>
  <c r="C294" s="1"/>
  <c r="F289"/>
  <c r="B289"/>
  <c r="C289" s="1"/>
  <c r="F45"/>
  <c r="B45"/>
  <c r="C45" s="1"/>
  <c r="D45" s="1"/>
  <c r="H44"/>
  <c r="P44" s="1"/>
  <c r="F44"/>
  <c r="B44"/>
  <c r="C44" s="1"/>
  <c r="M81"/>
  <c r="H81"/>
  <c r="P81" s="1"/>
  <c r="F81" a="1"/>
  <c r="F81" s="1"/>
  <c r="B81"/>
  <c r="C81" s="1"/>
  <c r="D81" s="1"/>
  <c r="M129"/>
  <c r="M200"/>
  <c r="H200"/>
  <c r="P200" s="1"/>
  <c r="F200" a="1"/>
  <c r="F200" s="1"/>
  <c r="C200"/>
  <c r="D200" s="1" a="1"/>
  <c r="D200" s="1"/>
  <c r="M128"/>
  <c r="H43"/>
  <c r="P43" s="1"/>
  <c r="F43"/>
  <c r="B43"/>
  <c r="C43" s="1"/>
  <c r="H41"/>
  <c r="P41" s="1"/>
  <c r="F41"/>
  <c r="B41"/>
  <c r="C41" s="1"/>
  <c r="D41" s="1"/>
  <c r="H40"/>
  <c r="P40" s="1"/>
  <c r="F40"/>
  <c r="B40"/>
  <c r="C40" s="1"/>
  <c r="F32"/>
  <c r="F33"/>
  <c r="F34"/>
  <c r="F35"/>
  <c r="F36"/>
  <c r="F37"/>
  <c r="F38"/>
  <c r="F39"/>
  <c r="H39"/>
  <c r="P39" s="1"/>
  <c r="B39"/>
  <c r="C39" s="1"/>
  <c r="H38"/>
  <c r="P38" s="1"/>
  <c r="B38"/>
  <c r="C38" s="1"/>
  <c r="D38" s="1"/>
  <c r="H37"/>
  <c r="P37" s="1"/>
  <c r="B37"/>
  <c r="C37" s="1"/>
  <c r="H36"/>
  <c r="P36" s="1"/>
  <c r="B36"/>
  <c r="C36" s="1"/>
  <c r="H35"/>
  <c r="P35" s="1"/>
  <c r="B35"/>
  <c r="C35" s="1"/>
  <c r="H34"/>
  <c r="P34" s="1"/>
  <c r="B34"/>
  <c r="H128"/>
  <c r="P128" s="1"/>
  <c r="H129"/>
  <c r="P129" s="1"/>
  <c r="H130"/>
  <c r="P130" s="1"/>
  <c r="H131"/>
  <c r="P131" s="1"/>
  <c r="H132"/>
  <c r="P132" s="1"/>
  <c r="M127"/>
  <c r="F132"/>
  <c r="B132"/>
  <c r="C132" s="1"/>
  <c r="F131"/>
  <c r="B131"/>
  <c r="C131" s="1"/>
  <c r="D131" s="1"/>
  <c r="F128"/>
  <c r="F129"/>
  <c r="F130"/>
  <c r="F127"/>
  <c r="B127"/>
  <c r="B128"/>
  <c r="B129"/>
  <c r="C129" s="1"/>
  <c r="D129" s="1"/>
  <c r="B130"/>
  <c r="B31"/>
  <c r="C31" s="1"/>
  <c r="F31"/>
  <c r="H31"/>
  <c r="P31" s="1"/>
  <c r="B32"/>
  <c r="H32"/>
  <c r="P32" s="1"/>
  <c r="B33"/>
  <c r="C33" s="1"/>
  <c r="D33" s="1"/>
  <c r="H33"/>
  <c r="P33" s="1"/>
  <c r="M126"/>
  <c r="F126"/>
  <c r="B126"/>
  <c r="B122"/>
  <c r="C122" s="1"/>
  <c r="D122" s="1"/>
  <c r="F122" a="1"/>
  <c r="F122" s="1"/>
  <c r="H122"/>
  <c r="P122" s="1"/>
  <c r="M122"/>
  <c r="H79"/>
  <c r="P79" s="1"/>
  <c r="F79"/>
  <c r="B79"/>
  <c r="C79" s="1"/>
  <c r="M319"/>
  <c r="H319"/>
  <c r="P319" s="1"/>
  <c r="F319" a="1"/>
  <c r="F319" s="1"/>
  <c r="M318"/>
  <c r="H318"/>
  <c r="P318" s="1"/>
  <c r="F318" a="1"/>
  <c r="F318" s="1"/>
  <c r="M317"/>
  <c r="H317"/>
  <c r="P317" s="1"/>
  <c r="F317" a="1"/>
  <c r="F317" s="1"/>
  <c r="M316"/>
  <c r="H316"/>
  <c r="P316" s="1"/>
  <c r="F316" a="1"/>
  <c r="F316" s="1"/>
  <c r="J315"/>
  <c r="I315"/>
  <c r="G315"/>
  <c r="M311"/>
  <c r="H311"/>
  <c r="P311" s="1"/>
  <c r="F311" a="1"/>
  <c r="F311" s="1"/>
  <c r="B311"/>
  <c r="C311" s="1"/>
  <c r="L310" a="1"/>
  <c r="L310" s="1"/>
  <c r="P310" s="1"/>
  <c r="L309" a="1"/>
  <c r="L309" s="1"/>
  <c r="P309" s="1"/>
  <c r="L308" a="1"/>
  <c r="L308" s="1"/>
  <c r="P308" s="1"/>
  <c r="L307" a="1"/>
  <c r="L307" s="1"/>
  <c r="J307"/>
  <c r="I307"/>
  <c r="G307"/>
  <c r="M306"/>
  <c r="M304"/>
  <c r="H304"/>
  <c r="P304" s="1"/>
  <c r="F304" a="1"/>
  <c r="F304" s="1"/>
  <c r="B304"/>
  <c r="L303" a="1"/>
  <c r="L303" s="1"/>
  <c r="P303" s="1"/>
  <c r="F303"/>
  <c r="L302" a="1"/>
  <c r="L302" s="1"/>
  <c r="P302" s="1"/>
  <c r="L301" a="1"/>
  <c r="L301" s="1"/>
  <c r="P301" s="1"/>
  <c r="F301"/>
  <c r="L300" a="1"/>
  <c r="L300" s="1"/>
  <c r="P300" s="1"/>
  <c r="F300"/>
  <c r="L299" a="1"/>
  <c r="L299" s="1"/>
  <c r="P299" s="1"/>
  <c r="F299"/>
  <c r="L298" a="1"/>
  <c r="L298" s="1"/>
  <c r="P298" s="1"/>
  <c r="F298"/>
  <c r="L297" a="1"/>
  <c r="L297" s="1"/>
  <c r="P297" s="1"/>
  <c r="F297"/>
  <c r="L296" a="1"/>
  <c r="L296" s="1"/>
  <c r="J296"/>
  <c r="G296"/>
  <c r="F295"/>
  <c r="B295"/>
  <c r="C295" s="1"/>
  <c r="F288"/>
  <c r="B288"/>
  <c r="C288" s="1"/>
  <c r="L287" a="1"/>
  <c r="L287" s="1"/>
  <c r="P287" s="1"/>
  <c r="L286" a="1"/>
  <c r="L286" s="1"/>
  <c r="P286" s="1"/>
  <c r="L285" a="1"/>
  <c r="L285" s="1"/>
  <c r="P285" s="1"/>
  <c r="L284" a="1"/>
  <c r="L284" s="1"/>
  <c r="P284" s="1"/>
  <c r="L283" a="1"/>
  <c r="L283" s="1"/>
  <c r="P283" s="1"/>
  <c r="L282" a="1"/>
  <c r="L282" s="1"/>
  <c r="P282" s="1"/>
  <c r="L281" a="1"/>
  <c r="L281" s="1"/>
  <c r="P281" s="1"/>
  <c r="L280" a="1"/>
  <c r="L280" s="1"/>
  <c r="P280" s="1"/>
  <c r="L279" a="1"/>
  <c r="L279" s="1"/>
  <c r="P279" s="1"/>
  <c r="L278" a="1"/>
  <c r="L278" s="1"/>
  <c r="P278" s="1"/>
  <c r="L277" a="1"/>
  <c r="L277" s="1"/>
  <c r="J277"/>
  <c r="G277"/>
  <c r="M276"/>
  <c r="M275"/>
  <c r="H275"/>
  <c r="P275" s="1"/>
  <c r="F275" a="1"/>
  <c r="F275" s="1"/>
  <c r="B275"/>
  <c r="C275" s="1"/>
  <c r="M274"/>
  <c r="H274"/>
  <c r="P274" s="1"/>
  <c r="F274" a="1"/>
  <c r="F274" s="1"/>
  <c r="B274"/>
  <c r="C274" s="1"/>
  <c r="M273"/>
  <c r="H273"/>
  <c r="P273" s="1"/>
  <c r="F273" a="1"/>
  <c r="F273" s="1"/>
  <c r="B273"/>
  <c r="C273" s="1"/>
  <c r="M272"/>
  <c r="H272"/>
  <c r="P272" s="1"/>
  <c r="F272" a="1"/>
  <c r="F272" s="1"/>
  <c r="B272"/>
  <c r="C272" s="1"/>
  <c r="H271"/>
  <c r="P271" s="1"/>
  <c r="F271" a="1"/>
  <c r="F271" s="1"/>
  <c r="B271"/>
  <c r="C271" s="1"/>
  <c r="L270" a="1"/>
  <c r="L270" s="1"/>
  <c r="J270"/>
  <c r="I270"/>
  <c r="G270"/>
  <c r="M269"/>
  <c r="H269"/>
  <c r="P269" s="1"/>
  <c r="F269" a="1"/>
  <c r="F269" s="1"/>
  <c r="B269"/>
  <c r="C269" s="1"/>
  <c r="M268"/>
  <c r="H268"/>
  <c r="P268" s="1"/>
  <c r="F268" a="1"/>
  <c r="F268" s="1"/>
  <c r="B268"/>
  <c r="C268" s="1"/>
  <c r="M267"/>
  <c r="H267"/>
  <c r="P267" s="1"/>
  <c r="F267" a="1"/>
  <c r="F267" s="1"/>
  <c r="B267"/>
  <c r="C267" s="1"/>
  <c r="D267" s="1" a="1"/>
  <c r="D267" s="1"/>
  <c r="H265"/>
  <c r="P265" s="1"/>
  <c r="F265" a="1"/>
  <c r="F265" s="1"/>
  <c r="B265"/>
  <c r="C265" s="1"/>
  <c r="D265" s="1" a="1"/>
  <c r="D265" s="1"/>
  <c r="L264" a="1"/>
  <c r="L264" s="1"/>
  <c r="J264"/>
  <c r="I264"/>
  <c r="G264"/>
  <c r="M263"/>
  <c r="H263"/>
  <c r="P263" s="1"/>
  <c r="F263" a="1"/>
  <c r="F263" s="1"/>
  <c r="M262"/>
  <c r="H262"/>
  <c r="P262" s="1"/>
  <c r="F262" a="1"/>
  <c r="F262" s="1"/>
  <c r="M261"/>
  <c r="H261"/>
  <c r="P261" s="1"/>
  <c r="F261" a="1"/>
  <c r="F261" s="1"/>
  <c r="B261"/>
  <c r="M260"/>
  <c r="H260"/>
  <c r="P260" s="1"/>
  <c r="F260" a="1"/>
  <c r="F260" s="1"/>
  <c r="C260"/>
  <c r="D260" s="1" a="1"/>
  <c r="D260" s="1"/>
  <c r="M259"/>
  <c r="H259"/>
  <c r="P259" s="1"/>
  <c r="F259" a="1"/>
  <c r="F259" s="1"/>
  <c r="B259"/>
  <c r="C259" s="1"/>
  <c r="M258"/>
  <c r="H258"/>
  <c r="P258" s="1"/>
  <c r="F258" a="1"/>
  <c r="F258" s="1"/>
  <c r="C258"/>
  <c r="D258" s="1" a="1"/>
  <c r="D258" s="1"/>
  <c r="M257"/>
  <c r="H257"/>
  <c r="P257" s="1"/>
  <c r="F257" a="1"/>
  <c r="F257" s="1"/>
  <c r="B257"/>
  <c r="C257" s="1"/>
  <c r="M252"/>
  <c r="H252"/>
  <c r="P252" s="1"/>
  <c r="F252" a="1"/>
  <c r="F252" s="1"/>
  <c r="C252"/>
  <c r="D252" s="1" a="1"/>
  <c r="D252" s="1"/>
  <c r="M251"/>
  <c r="H251"/>
  <c r="P251" s="1"/>
  <c r="F251" a="1"/>
  <c r="F251" s="1"/>
  <c r="B251"/>
  <c r="C251" s="1"/>
  <c r="M250"/>
  <c r="H250"/>
  <c r="P250" s="1"/>
  <c r="F250" a="1"/>
  <c r="F250" s="1"/>
  <c r="C250"/>
  <c r="D250" s="1" a="1"/>
  <c r="D250" s="1"/>
  <c r="M249"/>
  <c r="H249"/>
  <c r="P249" s="1"/>
  <c r="F249" a="1"/>
  <c r="F249" s="1"/>
  <c r="B249"/>
  <c r="C249" s="1"/>
  <c r="D249" s="1" a="1"/>
  <c r="D249" s="1"/>
  <c r="L248" a="1"/>
  <c r="L248" s="1"/>
  <c r="P248" s="1"/>
  <c r="L247" a="1"/>
  <c r="L247" s="1"/>
  <c r="P247" s="1"/>
  <c r="L246" a="1"/>
  <c r="L246" s="1"/>
  <c r="J246"/>
  <c r="I246"/>
  <c r="G246"/>
  <c r="M244"/>
  <c r="H244"/>
  <c r="P244" s="1"/>
  <c r="F244" a="1"/>
  <c r="F244" s="1"/>
  <c r="M243"/>
  <c r="H243"/>
  <c r="P243" s="1"/>
  <c r="F243" a="1"/>
  <c r="F243" s="1"/>
  <c r="M242"/>
  <c r="H242"/>
  <c r="P242" s="1"/>
  <c r="F242" a="1"/>
  <c r="F242" s="1"/>
  <c r="B242"/>
  <c r="M241"/>
  <c r="H241"/>
  <c r="P241" s="1"/>
  <c r="F241" a="1"/>
  <c r="F241" s="1"/>
  <c r="C241"/>
  <c r="D241" s="1" a="1"/>
  <c r="D241" s="1"/>
  <c r="M240"/>
  <c r="H240"/>
  <c r="P240" s="1"/>
  <c r="F240" a="1"/>
  <c r="F240" s="1"/>
  <c r="B240"/>
  <c r="C240" s="1"/>
  <c r="D242" s="1"/>
  <c r="M239"/>
  <c r="H239"/>
  <c r="P239" s="1"/>
  <c r="F239" a="1"/>
  <c r="F239" s="1"/>
  <c r="C239"/>
  <c r="D239" s="1" a="1"/>
  <c r="D239" s="1"/>
  <c r="M238"/>
  <c r="H238"/>
  <c r="P238" s="1"/>
  <c r="F238" a="1"/>
  <c r="F238" s="1"/>
  <c r="B238"/>
  <c r="C238" s="1"/>
  <c r="M237"/>
  <c r="H237"/>
  <c r="P237" s="1"/>
  <c r="F237" a="1"/>
  <c r="F237" s="1"/>
  <c r="C237"/>
  <c r="D237" s="1" a="1"/>
  <c r="D237" s="1"/>
  <c r="M236"/>
  <c r="H236"/>
  <c r="P236" s="1"/>
  <c r="F236" a="1"/>
  <c r="F236" s="1"/>
  <c r="B236"/>
  <c r="C236" s="1"/>
  <c r="D236" s="1" a="1"/>
  <c r="D236" s="1"/>
  <c r="M235"/>
  <c r="H235"/>
  <c r="P235" s="1"/>
  <c r="F235" a="1"/>
  <c r="F235" s="1"/>
  <c r="C235"/>
  <c r="D235" s="1" a="1"/>
  <c r="D235" s="1"/>
  <c r="M234"/>
  <c r="H234"/>
  <c r="P234" s="1"/>
  <c r="F234" a="1"/>
  <c r="F234" s="1"/>
  <c r="B234"/>
  <c r="M233"/>
  <c r="H233"/>
  <c r="P233" s="1"/>
  <c r="F233" a="1"/>
  <c r="F233" s="1"/>
  <c r="C233"/>
  <c r="D233" s="1" a="1"/>
  <c r="D233" s="1"/>
  <c r="M232"/>
  <c r="H232"/>
  <c r="P232" s="1"/>
  <c r="F232" a="1"/>
  <c r="F232" s="1"/>
  <c r="B232"/>
  <c r="C232" s="1"/>
  <c r="D232" s="1" a="1"/>
  <c r="D232" s="1"/>
  <c r="L231" a="1"/>
  <c r="L231" s="1"/>
  <c r="P231" s="1"/>
  <c r="L230" a="1"/>
  <c r="L230" s="1"/>
  <c r="P230" s="1"/>
  <c r="L229" a="1"/>
  <c r="L229" s="1"/>
  <c r="J229"/>
  <c r="I229"/>
  <c r="G229"/>
  <c r="M228"/>
  <c r="H228"/>
  <c r="P228" s="1"/>
  <c r="F228" a="1"/>
  <c r="F228" s="1"/>
  <c r="B228"/>
  <c r="C228" s="1"/>
  <c r="D228" s="1"/>
  <c r="M227"/>
  <c r="H227"/>
  <c r="P227" s="1"/>
  <c r="F227" a="1"/>
  <c r="F227" s="1"/>
  <c r="B227"/>
  <c r="C227" s="1"/>
  <c r="D227" s="1" a="1"/>
  <c r="D227" s="1"/>
  <c r="M226"/>
  <c r="H226"/>
  <c r="P226" s="1"/>
  <c r="F226" a="1"/>
  <c r="F226" s="1"/>
  <c r="B226"/>
  <c r="C226" s="1"/>
  <c r="M225"/>
  <c r="H225"/>
  <c r="P225" s="1"/>
  <c r="F225" a="1"/>
  <c r="F225" s="1"/>
  <c r="B225"/>
  <c r="C225" s="1"/>
  <c r="D225" s="1" a="1"/>
  <c r="D225" s="1"/>
  <c r="H224"/>
  <c r="P224" s="1"/>
  <c r="F224" a="1"/>
  <c r="F224" s="1"/>
  <c r="B224"/>
  <c r="C224" s="1"/>
  <c r="D224" s="1" a="1"/>
  <c r="D224" s="1"/>
  <c r="L223" a="1"/>
  <c r="L223" s="1"/>
  <c r="J223"/>
  <c r="I223"/>
  <c r="G223"/>
  <c r="M222"/>
  <c r="H222"/>
  <c r="P222" s="1"/>
  <c r="F222" a="1"/>
  <c r="F222" s="1"/>
  <c r="M221"/>
  <c r="H221"/>
  <c r="P221" s="1"/>
  <c r="F221" a="1"/>
  <c r="F221" s="1"/>
  <c r="M220"/>
  <c r="H220"/>
  <c r="P220" s="1"/>
  <c r="F220" a="1"/>
  <c r="F220" s="1"/>
  <c r="B220"/>
  <c r="M219"/>
  <c r="H219"/>
  <c r="P219" s="1"/>
  <c r="F219" a="1"/>
  <c r="F219" s="1"/>
  <c r="C219"/>
  <c r="D219" s="1" a="1"/>
  <c r="D219" s="1"/>
  <c r="M218"/>
  <c r="H218"/>
  <c r="P218" s="1"/>
  <c r="F218" a="1"/>
  <c r="F218" s="1"/>
  <c r="B218"/>
  <c r="C218" s="1"/>
  <c r="D220" s="1"/>
  <c r="M217"/>
  <c r="H217"/>
  <c r="P217" s="1"/>
  <c r="F217" a="1"/>
  <c r="F217" s="1"/>
  <c r="C217"/>
  <c r="D217" s="1" a="1"/>
  <c r="D217" s="1"/>
  <c r="M216"/>
  <c r="H216"/>
  <c r="P216" s="1"/>
  <c r="F216" a="1"/>
  <c r="F216" s="1"/>
  <c r="B216"/>
  <c r="C216" s="1"/>
  <c r="D216" s="1" a="1"/>
  <c r="D216" s="1"/>
  <c r="M215"/>
  <c r="H215"/>
  <c r="P215" s="1"/>
  <c r="F215" a="1"/>
  <c r="F215" s="1"/>
  <c r="C215"/>
  <c r="D215" s="1" a="1"/>
  <c r="D215" s="1"/>
  <c r="M214"/>
  <c r="H214"/>
  <c r="P214" s="1"/>
  <c r="F214" a="1"/>
  <c r="F214" s="1"/>
  <c r="B214"/>
  <c r="C214" s="1"/>
  <c r="D214" s="1" a="1"/>
  <c r="D214" s="1"/>
  <c r="M213"/>
  <c r="H213"/>
  <c r="P213" s="1"/>
  <c r="F213" a="1"/>
  <c r="F213" s="1"/>
  <c r="C213"/>
  <c r="D213" s="1" a="1"/>
  <c r="D213" s="1"/>
  <c r="M212"/>
  <c r="H212"/>
  <c r="P212" s="1"/>
  <c r="F212" a="1"/>
  <c r="F212" s="1"/>
  <c r="B212"/>
  <c r="C212" s="1"/>
  <c r="D212" s="1" a="1"/>
  <c r="D212" s="1"/>
  <c r="M211"/>
  <c r="H211"/>
  <c r="P211" s="1"/>
  <c r="F211" a="1"/>
  <c r="F211" s="1"/>
  <c r="C211"/>
  <c r="D211" s="1" a="1"/>
  <c r="D211" s="1"/>
  <c r="M210"/>
  <c r="H210"/>
  <c r="P210" s="1"/>
  <c r="F210" a="1"/>
  <c r="F210" s="1"/>
  <c r="B210"/>
  <c r="C210" s="1"/>
  <c r="D210" s="1" a="1"/>
  <c r="D210" s="1"/>
  <c r="L209" a="1"/>
  <c r="L209" s="1"/>
  <c r="P209" s="1"/>
  <c r="L208" a="1"/>
  <c r="L208" s="1"/>
  <c r="P208" s="1"/>
  <c r="L207" a="1"/>
  <c r="L207" s="1"/>
  <c r="J207"/>
  <c r="I207"/>
  <c r="G207"/>
  <c r="M206"/>
  <c r="H206"/>
  <c r="P206" s="1"/>
  <c r="F206" a="1"/>
  <c r="F206" s="1"/>
  <c r="B206"/>
  <c r="C206" s="1"/>
  <c r="M205"/>
  <c r="H205"/>
  <c r="P205" s="1"/>
  <c r="F205" a="1"/>
  <c r="F205" s="1"/>
  <c r="B205"/>
  <c r="C205" s="1"/>
  <c r="L204" a="1"/>
  <c r="L204" s="1"/>
  <c r="P204" s="1"/>
  <c r="L203" a="1"/>
  <c r="L203" s="1"/>
  <c r="P203" s="1"/>
  <c r="L202" a="1"/>
  <c r="L202" s="1"/>
  <c r="J202"/>
  <c r="I202"/>
  <c r="G202"/>
  <c r="L197" a="1"/>
  <c r="L197" s="1"/>
  <c r="P197" s="1"/>
  <c r="L196" a="1"/>
  <c r="L196" s="1"/>
  <c r="P196" s="1"/>
  <c r="L195" a="1"/>
  <c r="L195" s="1"/>
  <c r="P195" s="1"/>
  <c r="J194"/>
  <c r="I194"/>
  <c r="G194"/>
  <c r="H193"/>
  <c r="P193" s="1"/>
  <c r="F193" a="1"/>
  <c r="F193" s="1"/>
  <c r="H192"/>
  <c r="P192" s="1"/>
  <c r="F192" a="1"/>
  <c r="F192" s="1"/>
  <c r="H191"/>
  <c r="P191" s="1"/>
  <c r="F191" a="1"/>
  <c r="F191" s="1"/>
  <c r="B191"/>
  <c r="H190"/>
  <c r="P190" s="1"/>
  <c r="F190" a="1"/>
  <c r="F190" s="1"/>
  <c r="C190"/>
  <c r="D190" s="1" a="1"/>
  <c r="D190" s="1"/>
  <c r="H189"/>
  <c r="P189" s="1"/>
  <c r="F189" a="1"/>
  <c r="F189" s="1"/>
  <c r="B189"/>
  <c r="H188"/>
  <c r="P188" s="1"/>
  <c r="F188" a="1"/>
  <c r="F188" s="1"/>
  <c r="C188"/>
  <c r="D188" s="1" a="1"/>
  <c r="D188" s="1"/>
  <c r="H187"/>
  <c r="P187" s="1"/>
  <c r="F187" a="1"/>
  <c r="F187" s="1"/>
  <c r="B187"/>
  <c r="C187" s="1"/>
  <c r="D187" s="1" a="1"/>
  <c r="D187" s="1"/>
  <c r="H186"/>
  <c r="P186" s="1"/>
  <c r="F186" a="1"/>
  <c r="F186" s="1"/>
  <c r="C186"/>
  <c r="D186" s="1" a="1"/>
  <c r="D186" s="1"/>
  <c r="H185"/>
  <c r="P185" s="1"/>
  <c r="F185" a="1"/>
  <c r="F185" s="1"/>
  <c r="B185"/>
  <c r="H184"/>
  <c r="P184" s="1"/>
  <c r="F184" a="1"/>
  <c r="F184" s="1"/>
  <c r="C184"/>
  <c r="D184" s="1" a="1"/>
  <c r="D184" s="1"/>
  <c r="H183"/>
  <c r="P183" s="1"/>
  <c r="F183" a="1"/>
  <c r="F183" s="1"/>
  <c r="B183"/>
  <c r="C183" s="1"/>
  <c r="D183" s="1" a="1"/>
  <c r="D183" s="1"/>
  <c r="H182"/>
  <c r="P182" s="1"/>
  <c r="F182" a="1"/>
  <c r="F182" s="1"/>
  <c r="C182"/>
  <c r="D182" s="1" a="1"/>
  <c r="D182" s="1"/>
  <c r="H181"/>
  <c r="P181" s="1"/>
  <c r="F181" a="1"/>
  <c r="F181" s="1"/>
  <c r="B181"/>
  <c r="C181" s="1"/>
  <c r="D181" s="1" a="1"/>
  <c r="D181" s="1"/>
  <c r="L180" a="1"/>
  <c r="L180" s="1"/>
  <c r="P180" s="1"/>
  <c r="L179" a="1"/>
  <c r="L179" s="1"/>
  <c r="P179" s="1"/>
  <c r="L178" a="1"/>
  <c r="L178" s="1"/>
  <c r="P178" s="1"/>
  <c r="L177" a="1"/>
  <c r="L177" s="1"/>
  <c r="J177"/>
  <c r="I177"/>
  <c r="G177"/>
  <c r="M175"/>
  <c r="H175"/>
  <c r="P175" s="1"/>
  <c r="F175" a="1"/>
  <c r="F175" s="1"/>
  <c r="M174"/>
  <c r="H174"/>
  <c r="P174" s="1"/>
  <c r="F174" a="1"/>
  <c r="F174" s="1"/>
  <c r="M173"/>
  <c r="H173"/>
  <c r="P173" s="1"/>
  <c r="F173" a="1"/>
  <c r="F173" s="1"/>
  <c r="B173"/>
  <c r="M172"/>
  <c r="H172"/>
  <c r="P172" s="1"/>
  <c r="F172" a="1"/>
  <c r="F172" s="1"/>
  <c r="C172"/>
  <c r="D172" s="1" a="1"/>
  <c r="D172" s="1"/>
  <c r="M171"/>
  <c r="H171"/>
  <c r="P171" s="1"/>
  <c r="F171" a="1"/>
  <c r="F171" s="1"/>
  <c r="B171"/>
  <c r="C171" s="1"/>
  <c r="D173" s="1"/>
  <c r="M170"/>
  <c r="H170"/>
  <c r="P170" s="1"/>
  <c r="F170" a="1"/>
  <c r="F170" s="1"/>
  <c r="C170"/>
  <c r="D170" s="1" a="1"/>
  <c r="D170" s="1"/>
  <c r="M169"/>
  <c r="H169"/>
  <c r="P169" s="1"/>
  <c r="F169" a="1"/>
  <c r="F169" s="1"/>
  <c r="B169"/>
  <c r="M168"/>
  <c r="H168"/>
  <c r="P168" s="1"/>
  <c r="F168" a="1"/>
  <c r="F168" s="1"/>
  <c r="C168"/>
  <c r="D168" s="1" a="1"/>
  <c r="D168" s="1"/>
  <c r="M167"/>
  <c r="H167"/>
  <c r="P167" s="1"/>
  <c r="F167" a="1"/>
  <c r="F167" s="1"/>
  <c r="B167"/>
  <c r="C167" s="1"/>
  <c r="D167" s="1" a="1"/>
  <c r="D167" s="1"/>
  <c r="M166"/>
  <c r="H166"/>
  <c r="P166" s="1"/>
  <c r="F166" a="1"/>
  <c r="F166" s="1"/>
  <c r="C166"/>
  <c r="D166" s="1" a="1"/>
  <c r="D166" s="1"/>
  <c r="M165"/>
  <c r="H165"/>
  <c r="P165" s="1"/>
  <c r="F165" a="1"/>
  <c r="F165" s="1"/>
  <c r="B165"/>
  <c r="M164"/>
  <c r="H164"/>
  <c r="P164" s="1"/>
  <c r="F164" a="1"/>
  <c r="F164" s="1"/>
  <c r="C164"/>
  <c r="D164" s="1" a="1"/>
  <c r="D164" s="1"/>
  <c r="M163"/>
  <c r="H163"/>
  <c r="P163" s="1"/>
  <c r="F163" a="1"/>
  <c r="F163" s="1"/>
  <c r="B163"/>
  <c r="C163" s="1"/>
  <c r="L162" a="1"/>
  <c r="L162" s="1"/>
  <c r="P162" s="1"/>
  <c r="L161" a="1"/>
  <c r="L161" s="1"/>
  <c r="P161" s="1"/>
  <c r="L160" a="1"/>
  <c r="L160" s="1"/>
  <c r="P160" s="1"/>
  <c r="L159" a="1"/>
  <c r="L159" s="1"/>
  <c r="P159" s="1"/>
  <c r="L158" a="1"/>
  <c r="L158" s="1"/>
  <c r="J158"/>
  <c r="I158"/>
  <c r="G158"/>
  <c r="M157"/>
  <c r="H157"/>
  <c r="P157" s="1"/>
  <c r="F157" a="1"/>
  <c r="F157" s="1"/>
  <c r="M156"/>
  <c r="H156"/>
  <c r="P156" s="1"/>
  <c r="F156" a="1"/>
  <c r="F156" s="1"/>
  <c r="M155"/>
  <c r="H155"/>
  <c r="P155" s="1"/>
  <c r="F155" a="1"/>
  <c r="F155" s="1"/>
  <c r="B155"/>
  <c r="M154"/>
  <c r="H154"/>
  <c r="P154" s="1"/>
  <c r="F154" a="1"/>
  <c r="F154" s="1"/>
  <c r="C154"/>
  <c r="D154" s="1" a="1"/>
  <c r="D154" s="1"/>
  <c r="M153"/>
  <c r="H153"/>
  <c r="P153" s="1"/>
  <c r="F153" a="1"/>
  <c r="F153" s="1"/>
  <c r="B153"/>
  <c r="C153" s="1"/>
  <c r="D155" s="1"/>
  <c r="M152"/>
  <c r="H152"/>
  <c r="P152" s="1"/>
  <c r="F152" a="1"/>
  <c r="F152" s="1"/>
  <c r="C152"/>
  <c r="D152" s="1" a="1"/>
  <c r="D152" s="1"/>
  <c r="M151"/>
  <c r="H151"/>
  <c r="P151" s="1"/>
  <c r="F151" a="1"/>
  <c r="F151" s="1"/>
  <c r="B151"/>
  <c r="M150"/>
  <c r="H150"/>
  <c r="P150" s="1"/>
  <c r="F150" a="1"/>
  <c r="F150" s="1"/>
  <c r="C150"/>
  <c r="D150" s="1" a="1"/>
  <c r="D150" s="1"/>
  <c r="M149"/>
  <c r="H149"/>
  <c r="P149" s="1"/>
  <c r="F149" a="1"/>
  <c r="F149" s="1"/>
  <c r="B149"/>
  <c r="C149" s="1"/>
  <c r="D149" s="1" a="1"/>
  <c r="D149" s="1"/>
  <c r="M146"/>
  <c r="H146"/>
  <c r="P146" s="1"/>
  <c r="F146" a="1"/>
  <c r="F146" s="1"/>
  <c r="C146"/>
  <c r="D146" s="1" a="1"/>
  <c r="D146" s="1"/>
  <c r="M145"/>
  <c r="H145"/>
  <c r="P145" s="1"/>
  <c r="F145" a="1"/>
  <c r="F145" s="1"/>
  <c r="B145"/>
  <c r="C145" s="1"/>
  <c r="D145" s="1" a="1"/>
  <c r="D145" s="1"/>
  <c r="L144" a="1"/>
  <c r="L144" s="1"/>
  <c r="P144" s="1"/>
  <c r="L143" a="1"/>
  <c r="L143" s="1"/>
  <c r="P143" s="1"/>
  <c r="L142" a="1"/>
  <c r="L142" s="1"/>
  <c r="P142" s="1"/>
  <c r="L141" a="1"/>
  <c r="L141" s="1"/>
  <c r="J141"/>
  <c r="I141"/>
  <c r="G141"/>
  <c r="M125"/>
  <c r="H125"/>
  <c r="P125" s="1"/>
  <c r="F125"/>
  <c r="B125"/>
  <c r="C125" s="1"/>
  <c r="D125" s="1"/>
  <c r="M124"/>
  <c r="H124"/>
  <c r="P124" s="1"/>
  <c r="F124"/>
  <c r="B124"/>
  <c r="C124" s="1"/>
  <c r="D124" s="1"/>
  <c r="M123"/>
  <c r="H123"/>
  <c r="P123" s="1"/>
  <c r="F123"/>
  <c r="B123"/>
  <c r="C123" s="1"/>
  <c r="D123" s="1"/>
  <c r="L121" a="1"/>
  <c r="L121" s="1"/>
  <c r="P121" s="1"/>
  <c r="L120" a="1"/>
  <c r="L120" s="1"/>
  <c r="P120" s="1"/>
  <c r="L119" a="1"/>
  <c r="L119" s="1"/>
  <c r="P119" s="1"/>
  <c r="L118" a="1"/>
  <c r="L118" s="1"/>
  <c r="P118" s="1"/>
  <c r="L117" a="1"/>
  <c r="L117" s="1"/>
  <c r="P117" s="1"/>
  <c r="L116" a="1"/>
  <c r="L116" s="1"/>
  <c r="P116" s="1"/>
  <c r="L114" a="1"/>
  <c r="L114" s="1"/>
  <c r="M113"/>
  <c r="H113"/>
  <c r="P113" s="1"/>
  <c r="F113" a="1"/>
  <c r="F113" s="1"/>
  <c r="C113"/>
  <c r="D113" s="1" a="1"/>
  <c r="D113" s="1"/>
  <c r="M112"/>
  <c r="H112"/>
  <c r="P112" s="1"/>
  <c r="F112" a="1"/>
  <c r="F112" s="1"/>
  <c r="B112"/>
  <c r="C112" s="1"/>
  <c r="M111"/>
  <c r="H111"/>
  <c r="P111" s="1"/>
  <c r="F111" a="1"/>
  <c r="F111" s="1"/>
  <c r="C111"/>
  <c r="D111" s="1" a="1"/>
  <c r="D111" s="1"/>
  <c r="M110"/>
  <c r="H110"/>
  <c r="P110" s="1"/>
  <c r="F110" a="1"/>
  <c r="F110" s="1"/>
  <c r="B110"/>
  <c r="C110" s="1"/>
  <c r="D110" s="1" a="1"/>
  <c r="D110" s="1"/>
  <c r="M109"/>
  <c r="H109"/>
  <c r="P109" s="1"/>
  <c r="F109" a="1"/>
  <c r="F109" s="1"/>
  <c r="C109"/>
  <c r="D109" s="1" a="1"/>
  <c r="D109" s="1"/>
  <c r="M108"/>
  <c r="H108"/>
  <c r="P108" s="1"/>
  <c r="F108" a="1"/>
  <c r="F108" s="1"/>
  <c r="B108"/>
  <c r="C108" s="1"/>
  <c r="D108" s="1" a="1"/>
  <c r="D108" s="1"/>
  <c r="M107"/>
  <c r="H107"/>
  <c r="P107" s="1"/>
  <c r="F107" a="1"/>
  <c r="F107" s="1"/>
  <c r="C107"/>
  <c r="D107" s="1" a="1"/>
  <c r="D107" s="1"/>
  <c r="M106"/>
  <c r="H106"/>
  <c r="P106" s="1"/>
  <c r="F106" a="1"/>
  <c r="F106" s="1"/>
  <c r="B106"/>
  <c r="M105"/>
  <c r="H105"/>
  <c r="P105" s="1"/>
  <c r="F105" a="1"/>
  <c r="F105" s="1"/>
  <c r="C105"/>
  <c r="D105" s="1" a="1"/>
  <c r="D105" s="1"/>
  <c r="M104"/>
  <c r="H104"/>
  <c r="P104" s="1"/>
  <c r="F104" a="1"/>
  <c r="F104" s="1"/>
  <c r="B104"/>
  <c r="C104" s="1"/>
  <c r="L103" a="1"/>
  <c r="L103" s="1"/>
  <c r="P103" s="1"/>
  <c r="L102" a="1"/>
  <c r="L102" s="1"/>
  <c r="J102"/>
  <c r="I102"/>
  <c r="G102"/>
  <c r="M101"/>
  <c r="H101"/>
  <c r="P101" s="1"/>
  <c r="F101" a="1"/>
  <c r="F101" s="1"/>
  <c r="M100"/>
  <c r="H100"/>
  <c r="P100" s="1"/>
  <c r="F100" a="1"/>
  <c r="F100" s="1"/>
  <c r="M99"/>
  <c r="H99"/>
  <c r="P99" s="1"/>
  <c r="F99" a="1"/>
  <c r="F99" s="1"/>
  <c r="B99"/>
  <c r="M98"/>
  <c r="H98"/>
  <c r="P98" s="1"/>
  <c r="F98" a="1"/>
  <c r="F98" s="1"/>
  <c r="C98"/>
  <c r="D98" s="1" a="1"/>
  <c r="D98" s="1"/>
  <c r="M97"/>
  <c r="H97"/>
  <c r="P97" s="1"/>
  <c r="F97" a="1"/>
  <c r="F97" s="1"/>
  <c r="B97"/>
  <c r="C99" s="1"/>
  <c r="M96"/>
  <c r="H96"/>
  <c r="P96" s="1"/>
  <c r="F96" a="1"/>
  <c r="F96" s="1"/>
  <c r="C96"/>
  <c r="D96" s="1" a="1"/>
  <c r="D96" s="1"/>
  <c r="M95"/>
  <c r="H95"/>
  <c r="P95" s="1"/>
  <c r="F95" a="1"/>
  <c r="F95" s="1"/>
  <c r="B95"/>
  <c r="C95" s="1"/>
  <c r="D95" s="1" a="1"/>
  <c r="D95" s="1"/>
  <c r="M94"/>
  <c r="H94"/>
  <c r="P94" s="1"/>
  <c r="F94" a="1"/>
  <c r="F94" s="1"/>
  <c r="C94"/>
  <c r="D94" s="1" a="1"/>
  <c r="D94" s="1"/>
  <c r="M93"/>
  <c r="H93"/>
  <c r="P93" s="1"/>
  <c r="F93" a="1"/>
  <c r="F93" s="1"/>
  <c r="B93"/>
  <c r="M92"/>
  <c r="H92"/>
  <c r="P92" s="1"/>
  <c r="F92" a="1"/>
  <c r="F92" s="1"/>
  <c r="C92"/>
  <c r="D92" s="1" a="1"/>
  <c r="D92" s="1"/>
  <c r="M91"/>
  <c r="H91"/>
  <c r="P91" s="1"/>
  <c r="F91" a="1"/>
  <c r="F91" s="1"/>
  <c r="B91"/>
  <c r="C91" s="1"/>
  <c r="M90"/>
  <c r="H90"/>
  <c r="P90" s="1"/>
  <c r="F90" a="1"/>
  <c r="F90" s="1"/>
  <c r="C90"/>
  <c r="D90" s="1" a="1"/>
  <c r="D90" s="1"/>
  <c r="M89"/>
  <c r="H89"/>
  <c r="P89" s="1"/>
  <c r="F89" a="1"/>
  <c r="F89" s="1"/>
  <c r="B89"/>
  <c r="C89" s="1"/>
  <c r="D89" s="1" a="1"/>
  <c r="D89" s="1"/>
  <c r="L88" a="1"/>
  <c r="L88" s="1"/>
  <c r="P88" s="1"/>
  <c r="L87" a="1"/>
  <c r="L87" s="1"/>
  <c r="P87" s="1"/>
  <c r="L86" a="1"/>
  <c r="L86" s="1"/>
  <c r="P86" s="1"/>
  <c r="L85" a="1"/>
  <c r="L85" s="1"/>
  <c r="P85" s="1"/>
  <c r="L84" a="1"/>
  <c r="L84" s="1"/>
  <c r="J84"/>
  <c r="I84"/>
  <c r="G84"/>
  <c r="M80"/>
  <c r="H80"/>
  <c r="P80" s="1"/>
  <c r="F80" a="1"/>
  <c r="F80" s="1"/>
  <c r="B80"/>
  <c r="L77" a="1"/>
  <c r="L77" s="1"/>
  <c r="P77" s="1"/>
  <c r="L76" a="1"/>
  <c r="L76" s="1"/>
  <c r="P76" s="1"/>
  <c r="L75" a="1"/>
  <c r="L75" s="1"/>
  <c r="P75" s="1"/>
  <c r="L74" a="1"/>
  <c r="L74" s="1"/>
  <c r="P74" s="1"/>
  <c r="L73" a="1"/>
  <c r="L73" s="1"/>
  <c r="M72"/>
  <c r="H72"/>
  <c r="P72" s="1"/>
  <c r="F72" a="1"/>
  <c r="F72" s="1"/>
  <c r="C72"/>
  <c r="D72" s="1" a="1"/>
  <c r="D72" s="1"/>
  <c r="M71"/>
  <c r="H71"/>
  <c r="P71" s="1"/>
  <c r="F71" a="1"/>
  <c r="F71" s="1"/>
  <c r="B71"/>
  <c r="M70"/>
  <c r="H70"/>
  <c r="P70" s="1"/>
  <c r="F70" a="1"/>
  <c r="F70" s="1"/>
  <c r="C70"/>
  <c r="D70" s="1" a="1"/>
  <c r="D70" s="1"/>
  <c r="M69"/>
  <c r="H69"/>
  <c r="P69" s="1"/>
  <c r="F69" a="1"/>
  <c r="F69" s="1"/>
  <c r="B69"/>
  <c r="C69" s="1"/>
  <c r="M68"/>
  <c r="H68"/>
  <c r="P68" s="1"/>
  <c r="F68" a="1"/>
  <c r="F68" s="1"/>
  <c r="C68"/>
  <c r="D68" s="1" a="1"/>
  <c r="D68" s="1"/>
  <c r="M67"/>
  <c r="H67"/>
  <c r="P67" s="1"/>
  <c r="F67" a="1"/>
  <c r="F67" s="1"/>
  <c r="B67"/>
  <c r="C67" s="1"/>
  <c r="D67" s="1" a="1"/>
  <c r="D67" s="1"/>
  <c r="M66"/>
  <c r="H66"/>
  <c r="P66" s="1"/>
  <c r="F66" a="1"/>
  <c r="F66" s="1"/>
  <c r="C66"/>
  <c r="D66" s="1" a="1"/>
  <c r="D66" s="1"/>
  <c r="M65"/>
  <c r="H65"/>
  <c r="P65" s="1"/>
  <c r="F65" a="1"/>
  <c r="F65" s="1"/>
  <c r="B65"/>
  <c r="C65" s="1"/>
  <c r="M64"/>
  <c r="H64"/>
  <c r="P64" s="1"/>
  <c r="F64" a="1"/>
  <c r="F64" s="1"/>
  <c r="C64"/>
  <c r="D64" s="1" a="1"/>
  <c r="D64" s="1"/>
  <c r="M63"/>
  <c r="H63"/>
  <c r="P63" s="1"/>
  <c r="F63" a="1"/>
  <c r="F63" s="1"/>
  <c r="B63"/>
  <c r="C63" s="1"/>
  <c r="L62" a="1"/>
  <c r="L62" s="1"/>
  <c r="P62" s="1"/>
  <c r="L61" a="1"/>
  <c r="L61" s="1"/>
  <c r="J61"/>
  <c r="I61"/>
  <c r="G61"/>
  <c r="H30"/>
  <c r="P30" s="1"/>
  <c r="F30"/>
  <c r="B30"/>
  <c r="C30" s="1"/>
  <c r="D30" s="1"/>
  <c r="H29"/>
  <c r="P29" s="1"/>
  <c r="F29"/>
  <c r="B29"/>
  <c r="C29" s="1"/>
  <c r="D29" s="1"/>
  <c r="H28"/>
  <c r="P28" s="1"/>
  <c r="F28"/>
  <c r="B28"/>
  <c r="C28" s="1"/>
  <c r="H27"/>
  <c r="P27" s="1"/>
  <c r="F27"/>
  <c r="B27"/>
  <c r="H26"/>
  <c r="P26" s="1"/>
  <c r="F26"/>
  <c r="B26"/>
  <c r="C26" s="1"/>
  <c r="D26" s="1"/>
  <c r="H25"/>
  <c r="P25" s="1"/>
  <c r="F25"/>
  <c r="B25"/>
  <c r="L24" a="1"/>
  <c r="L24" s="1"/>
  <c r="P24" s="1"/>
  <c r="L21" a="1"/>
  <c r="L21" s="1"/>
  <c r="P21" s="1"/>
  <c r="L19" a="1"/>
  <c r="L19" s="1"/>
  <c r="P19" s="1"/>
  <c r="M17"/>
  <c r="H17"/>
  <c r="P17" s="1"/>
  <c r="F17" a="1"/>
  <c r="F17" s="1"/>
  <c r="B17"/>
  <c r="M16"/>
  <c r="H16"/>
  <c r="P16" s="1"/>
  <c r="F16" a="1"/>
  <c r="F16" s="1"/>
  <c r="B16"/>
  <c r="C16" s="1"/>
  <c r="D16" s="1" a="1"/>
  <c r="D16" s="1"/>
  <c r="M13"/>
  <c r="H13"/>
  <c r="P13" s="1"/>
  <c r="F13" a="1"/>
  <c r="F13" s="1"/>
  <c r="B13"/>
  <c r="C13" s="1"/>
  <c r="D13" s="1" a="1"/>
  <c r="D13" s="1"/>
  <c r="L12" a="1"/>
  <c r="L12" s="1"/>
  <c r="P12" s="1"/>
  <c r="L11" a="1"/>
  <c r="L11" s="1"/>
  <c r="P11" s="1"/>
  <c r="L10" a="1"/>
  <c r="L10" s="1"/>
  <c r="P10" s="1"/>
  <c r="L9" a="1"/>
  <c r="L9" s="1"/>
  <c r="P9" s="1"/>
  <c r="L8" a="1"/>
  <c r="L8" s="1"/>
  <c r="J8"/>
  <c r="I8"/>
  <c r="G8"/>
  <c r="H73" l="1"/>
  <c r="P73" s="1"/>
  <c r="C58"/>
  <c r="D58" s="1"/>
  <c r="C55"/>
  <c r="D55" s="1"/>
  <c r="C59"/>
  <c r="D59" s="1"/>
  <c r="C56"/>
  <c r="D56" s="1"/>
  <c r="C52"/>
  <c r="D52" s="1"/>
  <c r="C48"/>
  <c r="D48" s="1"/>
  <c r="C53"/>
  <c r="D53" s="1"/>
  <c r="C49"/>
  <c r="D49" s="1"/>
  <c r="C54"/>
  <c r="D54" s="1"/>
  <c r="C50"/>
  <c r="D50" s="1"/>
  <c r="C51"/>
  <c r="D51" s="1"/>
  <c r="C47"/>
  <c r="D47" s="1"/>
  <c r="C46"/>
  <c r="D46" s="1"/>
  <c r="I276"/>
  <c r="L115" a="1"/>
  <c r="L115" s="1"/>
  <c r="P115" s="1"/>
  <c r="H18"/>
  <c r="P18" s="1"/>
  <c r="H114"/>
  <c r="P114" s="1"/>
  <c r="I176"/>
  <c r="I60"/>
  <c r="C305"/>
  <c r="D305" s="1" a="1"/>
  <c r="D305" s="1"/>
  <c r="C82"/>
  <c r="D82" s="1"/>
  <c r="C83"/>
  <c r="D83" s="1"/>
  <c r="D133"/>
  <c r="C134"/>
  <c r="D134" s="1"/>
  <c r="H277"/>
  <c r="P277" s="1"/>
  <c r="D44"/>
  <c r="D40"/>
  <c r="D43"/>
  <c r="D37"/>
  <c r="D39"/>
  <c r="C34"/>
  <c r="D34" s="1"/>
  <c r="D36"/>
  <c r="D35"/>
  <c r="D132"/>
  <c r="C130"/>
  <c r="D130" s="1"/>
  <c r="C128"/>
  <c r="D128" s="1"/>
  <c r="C127"/>
  <c r="D127" s="1"/>
  <c r="D31"/>
  <c r="C32"/>
  <c r="D32" s="1"/>
  <c r="D79"/>
  <c r="G7"/>
  <c r="D69" a="1"/>
  <c r="D69" s="1"/>
  <c r="G176"/>
  <c r="J7"/>
  <c r="D273" a="1"/>
  <c r="D273" s="1"/>
  <c r="H84"/>
  <c r="P84" s="1"/>
  <c r="D257" a="1"/>
  <c r="D257" s="1"/>
  <c r="J245"/>
  <c r="H61"/>
  <c r="P61" s="1"/>
  <c r="G201"/>
  <c r="G245"/>
  <c r="C155"/>
  <c r="D63" a="1"/>
  <c r="D63" s="1"/>
  <c r="C173"/>
  <c r="J176"/>
  <c r="J201"/>
  <c r="D205" a="1"/>
  <c r="D205" s="1"/>
  <c r="H229"/>
  <c r="P229" s="1"/>
  <c r="D268" a="1"/>
  <c r="D268" s="1"/>
  <c r="D91" a="1"/>
  <c r="D91" s="1"/>
  <c r="D238" a="1"/>
  <c r="D238" s="1"/>
  <c r="D275"/>
  <c r="J60"/>
  <c r="D104" a="1"/>
  <c r="D104" s="1"/>
  <c r="G60"/>
  <c r="D163" a="1"/>
  <c r="D163" s="1"/>
  <c r="C234"/>
  <c r="D234" s="1" a="1"/>
  <c r="D234" s="1"/>
  <c r="J276"/>
  <c r="G276"/>
  <c r="C304"/>
  <c r="D304" s="1" a="1"/>
  <c r="D304" s="1"/>
  <c r="C185"/>
  <c r="D185" s="1" a="1"/>
  <c r="D185" s="1"/>
  <c r="C27"/>
  <c r="D27" s="1"/>
  <c r="C71"/>
  <c r="D71" s="1"/>
  <c r="C189"/>
  <c r="D189" s="1"/>
  <c r="C191"/>
  <c r="I7"/>
  <c r="H8"/>
  <c r="P8" s="1"/>
  <c r="D28"/>
  <c r="H158"/>
  <c r="P158" s="1"/>
  <c r="H102"/>
  <c r="P102" s="1"/>
  <c r="C151"/>
  <c r="D151" s="1" a="1"/>
  <c r="D151" s="1"/>
  <c r="C169"/>
  <c r="D169" s="1" a="1"/>
  <c r="D169" s="1"/>
  <c r="C17"/>
  <c r="D17" s="1"/>
  <c r="C25"/>
  <c r="D25" s="1"/>
  <c r="C93"/>
  <c r="D93" s="1" a="1"/>
  <c r="D93" s="1"/>
  <c r="C106"/>
  <c r="D106" s="1" a="1"/>
  <c r="D106" s="1"/>
  <c r="C165"/>
  <c r="D165" s="1" a="1"/>
  <c r="D165" s="1"/>
  <c r="D65" a="1"/>
  <c r="D65" s="1"/>
  <c r="C80"/>
  <c r="D80" s="1"/>
  <c r="D153"/>
  <c r="D171"/>
  <c r="C97"/>
  <c r="D97" s="1"/>
  <c r="D112"/>
  <c r="D206"/>
  <c r="D218"/>
  <c r="C220"/>
  <c r="D226" a="1"/>
  <c r="D226" s="1"/>
  <c r="D240"/>
  <c r="C242"/>
  <c r="D251" a="1"/>
  <c r="D251" s="1"/>
  <c r="D261"/>
  <c r="D271" a="1"/>
  <c r="D271" s="1"/>
  <c r="D272" a="1"/>
  <c r="D272" s="1"/>
  <c r="D274" a="1"/>
  <c r="D274" s="1"/>
  <c r="H307"/>
  <c r="P307" s="1"/>
  <c r="D311" a="1"/>
  <c r="D311" s="1"/>
  <c r="H177"/>
  <c r="P177" s="1"/>
  <c r="I245"/>
  <c r="D259"/>
  <c r="C261"/>
  <c r="D269"/>
  <c r="D313"/>
  <c r="I201"/>
  <c r="H223"/>
  <c r="P223" s="1"/>
  <c r="H141"/>
  <c r="P141" s="1"/>
  <c r="H194"/>
  <c r="P194" s="1"/>
  <c r="H202"/>
  <c r="P202" s="1"/>
  <c r="H207"/>
  <c r="P207" s="1"/>
  <c r="H296"/>
  <c r="P296" s="1"/>
  <c r="H246"/>
  <c r="P246" s="1"/>
  <c r="H264"/>
  <c r="P264" s="1"/>
  <c r="H270"/>
  <c r="P270" s="1"/>
  <c r="H315"/>
  <c r="P315" s="1"/>
  <c r="I6" l="1"/>
  <c r="J6"/>
  <c r="D191"/>
  <c r="D99"/>
  <c r="H7"/>
  <c r="H201"/>
  <c r="P201" s="1"/>
  <c r="H245"/>
  <c r="P245" s="1"/>
  <c r="H176"/>
  <c r="P176" s="1"/>
  <c r="H60"/>
  <c r="P60" s="1"/>
  <c r="H276"/>
  <c r="P276" s="1"/>
  <c r="H6" l="1"/>
  <c r="P6" s="1"/>
  <c r="P7"/>
</calcChain>
</file>

<file path=xl/sharedStrings.xml><?xml version="1.0" encoding="utf-8"?>
<sst xmlns="http://schemas.openxmlformats.org/spreadsheetml/2006/main" count="495" uniqueCount="253">
  <si>
    <t xml:space="preserve">  填表单位：株洲县移民开发局</t>
  </si>
  <si>
    <t>项目名称</t>
  </si>
  <si>
    <t>项目责任主体</t>
  </si>
  <si>
    <t>建设地点</t>
  </si>
  <si>
    <t>建设性质</t>
  </si>
  <si>
    <t>项目数</t>
  </si>
  <si>
    <t>本年计划投资</t>
  </si>
  <si>
    <t>主要建设内容</t>
  </si>
  <si>
    <t>备注</t>
  </si>
  <si>
    <t>乡镇</t>
  </si>
  <si>
    <t>村</t>
  </si>
  <si>
    <t>单位</t>
  </si>
  <si>
    <t>数量</t>
  </si>
  <si>
    <t>小计</t>
  </si>
  <si>
    <t>后扶资金</t>
  </si>
  <si>
    <t>地方配套</t>
  </si>
  <si>
    <t>合计</t>
  </si>
  <si>
    <t>项</t>
  </si>
  <si>
    <t>一、基本口粮田及农田水利</t>
  </si>
  <si>
    <t>（一）基本口粮田</t>
  </si>
  <si>
    <t>坡改梯</t>
  </si>
  <si>
    <t>亩</t>
  </si>
  <si>
    <t>新建</t>
  </si>
  <si>
    <t>旱改水</t>
  </si>
  <si>
    <t>土地开发与整理</t>
  </si>
  <si>
    <t>人</t>
  </si>
  <si>
    <t>续建</t>
  </si>
  <si>
    <t>中低产田改造</t>
  </si>
  <si>
    <t>基本口粮类其他</t>
  </si>
  <si>
    <t>宗</t>
  </si>
  <si>
    <t>（二）农田水利配套</t>
  </si>
  <si>
    <t>排灌站</t>
  </si>
  <si>
    <t>千瓦</t>
  </si>
  <si>
    <t>机井</t>
  </si>
  <si>
    <t>眼</t>
  </si>
  <si>
    <t>渠道</t>
  </si>
  <si>
    <t>千米</t>
  </si>
  <si>
    <t>涵闸</t>
  </si>
  <si>
    <t>座</t>
  </si>
  <si>
    <t>堤坝</t>
  </si>
  <si>
    <t>山塘（水库）</t>
  </si>
  <si>
    <t>农田水利类其他</t>
  </si>
  <si>
    <t>株洲县龙船镇堂市村渠道整修</t>
  </si>
  <si>
    <t>处</t>
  </si>
  <si>
    <t>株洲县淦田镇铜锣村渠道整修</t>
  </si>
  <si>
    <t>株洲县淦田镇淦田村渠道整修</t>
  </si>
  <si>
    <t>株洲县南洲镇昭陵村渠道整修</t>
  </si>
  <si>
    <t>二、基础设施</t>
  </si>
  <si>
    <t>（一）搬迁安置</t>
  </si>
  <si>
    <t>二次搬迁</t>
  </si>
  <si>
    <t>户</t>
  </si>
  <si>
    <t>危房处理</t>
  </si>
  <si>
    <t>平方米</t>
  </si>
  <si>
    <t>（二）新农村建设</t>
  </si>
  <si>
    <t>建房</t>
  </si>
  <si>
    <t>修房</t>
  </si>
  <si>
    <t>改水改厕</t>
  </si>
  <si>
    <t>所</t>
  </si>
  <si>
    <t>环境整治</t>
  </si>
  <si>
    <t>三通一平</t>
  </si>
  <si>
    <t>（三）饮水安全</t>
  </si>
  <si>
    <t>抽水站</t>
  </si>
  <si>
    <t>井（机井）</t>
  </si>
  <si>
    <t>管网</t>
  </si>
  <si>
    <t>米</t>
  </si>
  <si>
    <t>头</t>
  </si>
  <si>
    <t>蓄水池</t>
  </si>
  <si>
    <t>立方米</t>
  </si>
  <si>
    <t>饮水安全类其他</t>
  </si>
  <si>
    <t>（四）农村沼气</t>
  </si>
  <si>
    <t>沼气池</t>
  </si>
  <si>
    <t>口</t>
  </si>
  <si>
    <t>农村沼气类其他</t>
  </si>
  <si>
    <t>（五）道路交通</t>
  </si>
  <si>
    <t>机耕道</t>
  </si>
  <si>
    <t>公里</t>
  </si>
  <si>
    <t>公路</t>
  </si>
  <si>
    <t>桥涵</t>
  </si>
  <si>
    <t>公路桥</t>
  </si>
  <si>
    <t>人行便桥</t>
  </si>
  <si>
    <t>个</t>
  </si>
  <si>
    <t>船</t>
  </si>
  <si>
    <t>艘</t>
  </si>
  <si>
    <t>码头（渡口）</t>
  </si>
  <si>
    <t>道路交通类其他</t>
  </si>
  <si>
    <t>腰塘3、虎啸3</t>
  </si>
  <si>
    <t>株洲县古岳峰镇红旗村村道路硬化</t>
  </si>
  <si>
    <t>株洲县龙船镇长源村道路拓宽</t>
  </si>
  <si>
    <t>（六）供电</t>
  </si>
  <si>
    <t>变压器</t>
  </si>
  <si>
    <t>低压线</t>
  </si>
  <si>
    <t>配套设备</t>
  </si>
  <si>
    <t>套</t>
  </si>
  <si>
    <t>供电类其他</t>
  </si>
  <si>
    <t>（七）通信广播</t>
  </si>
  <si>
    <t>有线（数字）电视</t>
  </si>
  <si>
    <t>电话</t>
  </si>
  <si>
    <t>广播建设</t>
  </si>
  <si>
    <t>农村信息站</t>
  </si>
  <si>
    <t>通信广播类其他</t>
  </si>
  <si>
    <t>三、社会事业基础设施</t>
  </si>
  <si>
    <t>（一）文化教育</t>
  </si>
  <si>
    <t>新建学校</t>
  </si>
  <si>
    <t>改造学校</t>
  </si>
  <si>
    <t>文化室（站）</t>
  </si>
  <si>
    <t>文化教育类其他</t>
  </si>
  <si>
    <t>（二）医疗卫生</t>
  </si>
  <si>
    <t>卫生室（院）</t>
  </si>
  <si>
    <t>新型农村合作医疗</t>
  </si>
  <si>
    <t>公共卫生投入</t>
  </si>
  <si>
    <t>医疗卫生类其他</t>
  </si>
  <si>
    <t>四、生态及环境</t>
  </si>
  <si>
    <t>（一）塌岸滑坡治理</t>
  </si>
  <si>
    <t>塌岸治理</t>
  </si>
  <si>
    <t>滑坡处理</t>
  </si>
  <si>
    <t>塌岸滑坡治理类其他</t>
  </si>
  <si>
    <t>（二）浸没淤积处理</t>
  </si>
  <si>
    <t>浸没处理</t>
  </si>
  <si>
    <t>清淤工程</t>
  </si>
  <si>
    <t>浸没淤积处理类其他</t>
  </si>
  <si>
    <t>（三）水土流失治理</t>
  </si>
  <si>
    <t>水土流失治理</t>
  </si>
  <si>
    <t>（四）污水物处理</t>
  </si>
  <si>
    <t>污水处理</t>
  </si>
  <si>
    <t>垃圾池</t>
  </si>
  <si>
    <t>污水物处理类其他</t>
  </si>
  <si>
    <t>五、技能培训与职业教育</t>
  </si>
  <si>
    <t>（一）劳动技能培训</t>
  </si>
  <si>
    <t>种养业培训</t>
  </si>
  <si>
    <t>人.次</t>
  </si>
  <si>
    <t>就业技能培训</t>
  </si>
  <si>
    <t>劳动技能类其他培训</t>
  </si>
  <si>
    <t>（二）职业教育</t>
  </si>
  <si>
    <t>职业教育</t>
  </si>
  <si>
    <t>（三）文化教育</t>
  </si>
  <si>
    <t>文化教育</t>
  </si>
  <si>
    <t>六、生产开发</t>
  </si>
  <si>
    <t>（一）种植业</t>
  </si>
  <si>
    <t>粮食作物</t>
  </si>
  <si>
    <t>蔬菜</t>
  </si>
  <si>
    <t>中药材</t>
  </si>
  <si>
    <t>食用菌</t>
  </si>
  <si>
    <t>茶叶</t>
  </si>
  <si>
    <t>其他经济作物</t>
  </si>
  <si>
    <t>楠竹</t>
  </si>
  <si>
    <t>油茶</t>
  </si>
  <si>
    <t>其他林业</t>
  </si>
  <si>
    <t>果业</t>
  </si>
  <si>
    <t>种植业类其他</t>
  </si>
  <si>
    <t>（二）养殖业</t>
  </si>
  <si>
    <t>网箱养鱼</t>
  </si>
  <si>
    <t>精养鱼池</t>
  </si>
  <si>
    <t>其他养鱼</t>
  </si>
  <si>
    <t>特种水产养殖</t>
  </si>
  <si>
    <t>大牲畜</t>
  </si>
  <si>
    <t>家畜</t>
  </si>
  <si>
    <t>只</t>
  </si>
  <si>
    <t>家禽</t>
  </si>
  <si>
    <t>养殖业类其他</t>
  </si>
  <si>
    <t>（三）二三产业</t>
  </si>
  <si>
    <t>家庭副业</t>
  </si>
  <si>
    <t>扶持企业</t>
  </si>
  <si>
    <t>农业旅游</t>
  </si>
  <si>
    <t>二三产业类其他</t>
  </si>
  <si>
    <t>七、其他费用</t>
  </si>
  <si>
    <t>新农村建设类其他</t>
    <phoneticPr fontId="11" type="noConversion"/>
  </si>
  <si>
    <t>湖南省株洲县2017年度第3批大中型水库库区和移民安置区规划项目计划表</t>
    <phoneticPr fontId="11" type="noConversion"/>
  </si>
  <si>
    <t>株洲县龙船镇黄竹村道路硬化</t>
    <phoneticPr fontId="11" type="noConversion"/>
  </si>
  <si>
    <t>洪塘村</t>
    <phoneticPr fontId="11" type="noConversion"/>
  </si>
  <si>
    <t>龙门镇</t>
    <phoneticPr fontId="11" type="noConversion"/>
  </si>
  <si>
    <t>新建</t>
    <phoneticPr fontId="11" type="noConversion"/>
  </si>
  <si>
    <t>86万已定</t>
    <phoneticPr fontId="11" type="noConversion"/>
  </si>
  <si>
    <t>株洲县龙船镇花石村渠道建设</t>
    <phoneticPr fontId="11" type="noConversion"/>
  </si>
  <si>
    <t>株洲县龙船镇金华村山塘整修</t>
    <phoneticPr fontId="11" type="noConversion"/>
  </si>
  <si>
    <t>株洲县龙船镇挽洲村堤坝整修</t>
    <phoneticPr fontId="11" type="noConversion"/>
  </si>
  <si>
    <t>株洲县龙船镇黄竹村山塘整修</t>
    <phoneticPr fontId="11" type="noConversion"/>
  </si>
  <si>
    <t>新农村建设类其他</t>
  </si>
  <si>
    <t>株洲县淦田镇白鱼村渠道建设</t>
    <phoneticPr fontId="11" type="noConversion"/>
  </si>
  <si>
    <t>宗</t>
    <phoneticPr fontId="11" type="noConversion"/>
  </si>
  <si>
    <t>株洲县南洲镇石板桥村渠道建设</t>
    <phoneticPr fontId="11" type="noConversion"/>
  </si>
  <si>
    <t>株洲县古岳峰镇三旺村巴马香猪养殖</t>
    <phoneticPr fontId="11" type="noConversion"/>
  </si>
  <si>
    <t>株洲县古岳峰镇向阳村山塘整修</t>
    <phoneticPr fontId="11" type="noConversion"/>
  </si>
  <si>
    <t>火烧塘</t>
    <phoneticPr fontId="11" type="noConversion"/>
  </si>
  <si>
    <t>株洲县龙门镇洪塘村水坝山塘整修</t>
    <phoneticPr fontId="11" type="noConversion"/>
  </si>
  <si>
    <t>困难移民补助</t>
    <phoneticPr fontId="11" type="noConversion"/>
  </si>
  <si>
    <t>株洲县南洲镇大观村渠道整修</t>
    <phoneticPr fontId="11" type="noConversion"/>
  </si>
  <si>
    <t>株洲县淦田镇涵闸维护6处</t>
    <phoneticPr fontId="11" type="noConversion"/>
  </si>
  <si>
    <t>株洲县淦田镇泵站维护3处</t>
    <phoneticPr fontId="11" type="noConversion"/>
  </si>
  <si>
    <t>株洲县朱亭镇涵闸维护6处</t>
    <phoneticPr fontId="11" type="noConversion"/>
  </si>
  <si>
    <t>株洲县朱亭镇泵站维护3处</t>
    <phoneticPr fontId="11" type="noConversion"/>
  </si>
  <si>
    <t>株洲县龙船镇涵闸维护6处</t>
    <phoneticPr fontId="11" type="noConversion"/>
  </si>
  <si>
    <t>株洲县龙船镇泵站维护3处</t>
    <phoneticPr fontId="11" type="noConversion"/>
  </si>
  <si>
    <t>株洲县南洲镇泵站维护3处</t>
    <phoneticPr fontId="11" type="noConversion"/>
  </si>
  <si>
    <t>株洲县南洲镇昭陵村抬田</t>
    <phoneticPr fontId="11" type="noConversion"/>
  </si>
  <si>
    <r>
      <t>2</t>
    </r>
    <r>
      <rPr>
        <sz val="9"/>
        <rFont val="宋体"/>
        <family val="3"/>
        <charset val="134"/>
      </rPr>
      <t>017年第二批</t>
    </r>
    <r>
      <rPr>
        <sz val="9"/>
        <rFont val="宋体"/>
        <family val="3"/>
        <charset val="134"/>
      </rPr>
      <t>整村推进</t>
    </r>
    <phoneticPr fontId="11" type="noConversion"/>
  </si>
  <si>
    <t>2017年第二批整村推进</t>
    <phoneticPr fontId="11" type="noConversion"/>
  </si>
  <si>
    <t>株洲县南洲镇昭陵村渠道整修</t>
    <phoneticPr fontId="11" type="noConversion"/>
  </si>
  <si>
    <t>千米</t>
    <phoneticPr fontId="11" type="noConversion"/>
  </si>
  <si>
    <t>株洲县南洲镇昭陵村排灌机台与300米配套渠</t>
    <phoneticPr fontId="11" type="noConversion"/>
  </si>
  <si>
    <t>株洲县南洲镇昭陵村环境综合治理</t>
    <phoneticPr fontId="11" type="noConversion"/>
  </si>
  <si>
    <t>座</t>
    <phoneticPr fontId="11" type="noConversion"/>
  </si>
  <si>
    <t>新民合作社</t>
    <phoneticPr fontId="11" type="noConversion"/>
  </si>
  <si>
    <t>株洲县南洲镇涵闸维护6处</t>
    <phoneticPr fontId="11" type="noConversion"/>
  </si>
  <si>
    <t>华石亮化5，淦田社区2</t>
    <phoneticPr fontId="11" type="noConversion"/>
  </si>
  <si>
    <t>千瓦</t>
    <phoneticPr fontId="11" type="noConversion"/>
  </si>
  <si>
    <t>荷包2，榜头2，庙前清淤4</t>
    <phoneticPr fontId="11" type="noConversion"/>
  </si>
  <si>
    <r>
      <t>新华3，花田</t>
    </r>
    <r>
      <rPr>
        <sz val="9"/>
        <rFont val="宋体"/>
        <family val="3"/>
        <charset val="134"/>
      </rPr>
      <t>3</t>
    </r>
    <phoneticPr fontId="11" type="noConversion"/>
  </si>
  <si>
    <t>株洲县南洲镇泗马等村山塘整修</t>
    <phoneticPr fontId="11" type="noConversion"/>
  </si>
  <si>
    <t>土地开发与整理</t>
    <phoneticPr fontId="11" type="noConversion"/>
  </si>
  <si>
    <t>株洲县龙门镇晟湘合作社</t>
    <phoneticPr fontId="11" type="noConversion"/>
  </si>
  <si>
    <r>
      <t>紫云6，新燕渠道清淤</t>
    </r>
    <r>
      <rPr>
        <sz val="9"/>
        <rFont val="宋体"/>
        <family val="3"/>
        <charset val="134"/>
      </rPr>
      <t>3</t>
    </r>
    <phoneticPr fontId="11" type="noConversion"/>
  </si>
  <si>
    <t>将军8，昭陵护岸维护2，泗马丁建波家围墙2,</t>
    <phoneticPr fontId="11" type="noConversion"/>
  </si>
  <si>
    <r>
      <t>新城3，松西子</t>
    </r>
    <r>
      <rPr>
        <sz val="9"/>
        <rFont val="宋体"/>
        <family val="3"/>
        <charset val="134"/>
      </rPr>
      <t>2</t>
    </r>
    <phoneticPr fontId="11" type="noConversion"/>
  </si>
  <si>
    <r>
      <t>洪塘</t>
    </r>
    <r>
      <rPr>
        <sz val="9"/>
        <rFont val="宋体"/>
        <family val="3"/>
        <charset val="134"/>
      </rPr>
      <t>5</t>
    </r>
    <r>
      <rPr>
        <sz val="9"/>
        <rFont val="宋体"/>
        <family val="3"/>
        <charset val="134"/>
      </rPr>
      <t>，长冲</t>
    </r>
    <r>
      <rPr>
        <sz val="9"/>
        <rFont val="宋体"/>
        <family val="3"/>
        <charset val="134"/>
      </rPr>
      <t>3</t>
    </r>
    <phoneticPr fontId="11" type="noConversion"/>
  </si>
  <si>
    <r>
      <t>蛇头</t>
    </r>
    <r>
      <rPr>
        <sz val="9"/>
        <rFont val="宋体"/>
        <family val="3"/>
        <charset val="134"/>
      </rPr>
      <t>3</t>
    </r>
    <r>
      <rPr>
        <sz val="9"/>
        <rFont val="宋体"/>
        <family val="3"/>
        <charset val="134"/>
      </rPr>
      <t>，大乡2</t>
    </r>
    <phoneticPr fontId="11" type="noConversion"/>
  </si>
  <si>
    <t>株洲县淦田镇淦田村渠道建设</t>
    <phoneticPr fontId="11" type="noConversion"/>
  </si>
  <si>
    <t>南山6，早竹3</t>
    <phoneticPr fontId="11" type="noConversion"/>
  </si>
  <si>
    <t>株洲县南洲镇先科合作社</t>
    <phoneticPr fontId="11" type="noConversion"/>
  </si>
  <si>
    <t>经济作物种植</t>
    <phoneticPr fontId="11" type="noConversion"/>
  </si>
  <si>
    <t>新建粮食仓储加工厂房</t>
    <phoneticPr fontId="11" type="noConversion"/>
  </si>
  <si>
    <t>长源5,太水田2</t>
    <phoneticPr fontId="11" type="noConversion"/>
  </si>
  <si>
    <r>
      <t>原平山6，原星桥</t>
    </r>
    <r>
      <rPr>
        <sz val="9"/>
        <rFont val="宋体"/>
        <family val="3"/>
        <charset val="134"/>
      </rPr>
      <t>2</t>
    </r>
    <phoneticPr fontId="11" type="noConversion"/>
  </si>
  <si>
    <t>王十万2，迎春桥5，板塘2</t>
    <phoneticPr fontId="11" type="noConversion"/>
  </si>
  <si>
    <r>
      <t>龙潭村5，卫生院</t>
    </r>
    <r>
      <rPr>
        <sz val="9"/>
        <rFont val="宋体"/>
        <family val="3"/>
        <charset val="134"/>
      </rPr>
      <t>2</t>
    </r>
    <phoneticPr fontId="11" type="noConversion"/>
  </si>
  <si>
    <t>家和3，腰塘3，岳峰2</t>
    <phoneticPr fontId="11" type="noConversion"/>
  </si>
  <si>
    <t>高福2，马桥2，双江2，红旗2，朱亭4，朱亭社区广场休闲设施3</t>
    <phoneticPr fontId="11" type="noConversion"/>
  </si>
  <si>
    <t>株洲县龙门镇清塘村道路亮化</t>
    <phoneticPr fontId="11" type="noConversion"/>
  </si>
  <si>
    <t>机耕路800米，决子冲塘塘头100米</t>
    <phoneticPr fontId="11" type="noConversion"/>
  </si>
  <si>
    <t>决子冲塘</t>
    <phoneticPr fontId="11" type="noConversion"/>
  </si>
  <si>
    <t>株洲县古岳峰镇向阳村山塘整修</t>
    <phoneticPr fontId="11" type="noConversion"/>
  </si>
  <si>
    <t>株洲县淦田镇建宁村渠道建设</t>
    <phoneticPr fontId="11" type="noConversion"/>
  </si>
  <si>
    <t>株洲县龙潭镇神农林下中药材基地</t>
    <phoneticPr fontId="11" type="noConversion"/>
  </si>
  <si>
    <t>中药材种植</t>
    <phoneticPr fontId="11" type="noConversion"/>
  </si>
  <si>
    <t>株洲县淦田镇毛坪村山塘整修</t>
    <phoneticPr fontId="11" type="noConversion"/>
  </si>
  <si>
    <t>株洲县龙船镇荷包村等渠道建设</t>
  </si>
  <si>
    <t>株洲县渌口镇新城村等山塘整修</t>
  </si>
  <si>
    <t>株洲县淦田镇华石村等道路亮化</t>
  </si>
  <si>
    <t>株洲县古岳峰镇腰塘村等道路硬化</t>
  </si>
  <si>
    <t>株洲县龙潭镇龙潭村等道路硬化</t>
  </si>
  <si>
    <t>株洲县南洲镇南山村等道路硬化</t>
  </si>
  <si>
    <t>株洲县古岳峰镇家和村等道路硬化</t>
  </si>
  <si>
    <t>株洲县朱亭镇高福村等道路硬化</t>
  </si>
  <si>
    <t>璞鑫方圆生态合作社</t>
    <phoneticPr fontId="11" type="noConversion"/>
  </si>
  <si>
    <t>株洲县龙船镇王十万村等道路硬化</t>
    <phoneticPr fontId="11" type="noConversion"/>
  </si>
  <si>
    <t>株洲县南洲镇荷塘村等渠道整修</t>
    <phoneticPr fontId="11" type="noConversion"/>
  </si>
  <si>
    <t>株洲县龙船镇长源村等山塘整修</t>
    <phoneticPr fontId="11" type="noConversion"/>
  </si>
  <si>
    <t>株洲县淦田镇平山村等渠道建设</t>
    <phoneticPr fontId="11" type="noConversion"/>
  </si>
  <si>
    <t>株洲县龙门镇洪塘村等道路硬化</t>
    <phoneticPr fontId="11" type="noConversion"/>
  </si>
  <si>
    <t>株洲县龙潭镇新华村等道路硬化</t>
    <phoneticPr fontId="11" type="noConversion"/>
  </si>
  <si>
    <t>株洲县南洲镇将军村等道路硬化</t>
    <phoneticPr fontId="11" type="noConversion"/>
  </si>
  <si>
    <t>株洲县渌口镇蛇头村等道路硬化</t>
    <phoneticPr fontId="11" type="noConversion"/>
  </si>
  <si>
    <t>株洲县古岳峰镇向阳村道路铺碎石</t>
    <phoneticPr fontId="11" type="noConversion"/>
  </si>
  <si>
    <t>株洲县龙潭镇紫云村等码头护坡</t>
    <phoneticPr fontId="11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</si>
</sst>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20"/>
      <name val="方正大标宋简体"/>
      <charset val="134"/>
    </font>
    <font>
      <sz val="10"/>
      <color indexed="10"/>
      <name val="宋体"/>
      <family val="3"/>
      <charset val="134"/>
    </font>
    <font>
      <sz val="10"/>
      <name val="Arial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Helv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0">
    <xf numFmtId="0" fontId="0" fillId="0" borderId="0"/>
    <xf numFmtId="0" fontId="6" fillId="0" borderId="0" applyBorder="0"/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5" borderId="0" applyNumberFormat="0" applyBorder="0" applyAlignment="0" applyProtection="0">
      <alignment vertical="center"/>
    </xf>
    <xf numFmtId="0" fontId="9" fillId="0" borderId="0"/>
  </cellStyleXfs>
  <cellXfs count="139">
    <xf numFmtId="0" fontId="0" fillId="0" borderId="0" xfId="0"/>
    <xf numFmtId="0" fontId="1" fillId="0" borderId="0" xfId="9" applyFont="1" applyFill="1" applyAlignment="1" applyProtection="1">
      <alignment horizontal="center" vertical="center" wrapText="1"/>
      <protection locked="0"/>
    </xf>
    <xf numFmtId="0" fontId="2" fillId="0" borderId="0" xfId="9" applyFont="1" applyFill="1" applyAlignment="1" applyProtection="1">
      <alignment horizontal="center" vertical="center" wrapText="1"/>
      <protection locked="0"/>
    </xf>
    <xf numFmtId="0" fontId="3" fillId="0" borderId="0" xfId="9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49" fontId="3" fillId="0" borderId="0" xfId="0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2" fillId="0" borderId="0" xfId="9" applyFont="1" applyFill="1" applyAlignment="1" applyProtection="1">
      <alignment vertical="center" wrapText="1"/>
      <protection locked="0"/>
    </xf>
    <xf numFmtId="0" fontId="2" fillId="0" borderId="0" xfId="9" applyFont="1" applyFill="1" applyAlignment="1" applyProtection="1">
      <alignment horizontal="left" vertical="center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hidden="1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0" xfId="9" applyFont="1" applyFill="1" applyAlignment="1" applyProtection="1">
      <alignment horizontal="center" vertical="center" shrinkToFit="1"/>
      <protection locked="0"/>
    </xf>
    <xf numFmtId="0" fontId="2" fillId="0" borderId="1" xfId="9" applyFont="1" applyFill="1" applyBorder="1" applyAlignment="1" applyProtection="1">
      <alignment horizontal="center" vertical="center" shrinkToFi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hidden="1"/>
    </xf>
    <xf numFmtId="0" fontId="2" fillId="2" borderId="1" xfId="9" applyFont="1" applyFill="1" applyBorder="1" applyAlignment="1" applyProtection="1">
      <alignment horizontal="right" vertical="center" wrapText="1"/>
      <protection locked="0"/>
    </xf>
    <xf numFmtId="0" fontId="2" fillId="2" borderId="1" xfId="9" applyFont="1" applyFill="1" applyBorder="1" applyAlignment="1" applyProtection="1">
      <alignment horizontal="right" vertical="center"/>
      <protection locked="0"/>
    </xf>
    <xf numFmtId="0" fontId="2" fillId="2" borderId="1" xfId="9" applyFont="1" applyFill="1" applyBorder="1" applyAlignment="1" applyProtection="1">
      <alignment vertical="center"/>
      <protection locked="0"/>
    </xf>
    <xf numFmtId="49" fontId="2" fillId="0" borderId="0" xfId="9" applyNumberFormat="1" applyFont="1" applyFill="1" applyAlignment="1" applyProtection="1">
      <alignment horizontal="center" vertical="center" wrapText="1"/>
      <protection locked="0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2" fillId="3" borderId="0" xfId="9" applyNumberFormat="1" applyFont="1" applyFill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left" vertical="center" wrapText="1"/>
      <protection locked="0"/>
    </xf>
    <xf numFmtId="0" fontId="2" fillId="0" borderId="1" xfId="9" applyFont="1" applyBorder="1" applyAlignment="1" applyProtection="1">
      <alignment horizontal="left" vertical="center"/>
      <protection hidden="1"/>
    </xf>
    <xf numFmtId="0" fontId="2" fillId="0" borderId="1" xfId="9" applyFont="1" applyFill="1" applyBorder="1" applyAlignment="1" applyProtection="1">
      <alignment horizontal="right" vertical="center" wrapText="1"/>
      <protection locked="0"/>
    </xf>
    <xf numFmtId="0" fontId="2" fillId="2" borderId="1" xfId="9" applyFont="1" applyFill="1" applyBorder="1" applyAlignment="1" applyProtection="1">
      <alignment horizontal="left" vertical="center"/>
      <protection locked="0"/>
    </xf>
    <xf numFmtId="49" fontId="2" fillId="0" borderId="3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left" vertical="center"/>
      <protection hidden="1"/>
    </xf>
    <xf numFmtId="0" fontId="2" fillId="0" borderId="1" xfId="1" applyFont="1" applyFill="1" applyBorder="1" applyAlignment="1" applyProtection="1">
      <alignment vertical="center" wrapText="1"/>
      <protection locked="0"/>
    </xf>
    <xf numFmtId="0" fontId="2" fillId="0" borderId="1" xfId="9" applyFont="1" applyBorder="1" applyAlignment="1" applyProtection="1">
      <alignment horizontal="center" vertical="center"/>
      <protection hidden="1"/>
    </xf>
    <xf numFmtId="0" fontId="2" fillId="0" borderId="1" xfId="9" applyFont="1" applyBorder="1" applyAlignment="1" applyProtection="1">
      <alignment horizontal="center" vertical="center" shrinkToFit="1"/>
      <protection hidden="1"/>
    </xf>
    <xf numFmtId="0" fontId="2" fillId="0" borderId="0" xfId="9" applyFont="1" applyFill="1" applyAlignment="1" applyProtection="1">
      <alignment horizontal="right" vertical="center" wrapText="1"/>
      <protection locked="0"/>
    </xf>
    <xf numFmtId="0" fontId="2" fillId="0" borderId="0" xfId="9" applyFont="1" applyFill="1" applyAlignment="1" applyProtection="1">
      <alignment horizontal="left" vertical="center" wrapText="1"/>
      <protection locked="0"/>
    </xf>
    <xf numFmtId="49" fontId="5" fillId="0" borderId="0" xfId="9" applyNumberFormat="1" applyFont="1" applyFill="1" applyAlignment="1" applyProtection="1">
      <alignment horizontal="center" vertical="center" wrapText="1"/>
      <protection locked="0"/>
    </xf>
    <xf numFmtId="0" fontId="5" fillId="0" borderId="0" xfId="9" applyFont="1" applyFill="1" applyAlignment="1" applyProtection="1">
      <alignment horizontal="center" vertical="center" wrapText="1"/>
      <protection locked="0"/>
    </xf>
    <xf numFmtId="0" fontId="11" fillId="2" borderId="1" xfId="9" applyFont="1" applyFill="1" applyBorder="1" applyAlignment="1" applyProtection="1">
      <alignment horizontal="right" vertical="center" wrapText="1"/>
      <protection locked="0"/>
    </xf>
    <xf numFmtId="0" fontId="11" fillId="0" borderId="1" xfId="9" applyFont="1" applyFill="1" applyBorder="1" applyAlignment="1" applyProtection="1">
      <alignment horizontal="center" vertical="center" wrapTex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11" fillId="0" borderId="1" xfId="1" applyFont="1" applyFill="1" applyBorder="1" applyAlignment="1" applyProtection="1">
      <alignment horizontal="center" vertical="center" wrapText="1"/>
      <protection locked="0"/>
    </xf>
    <xf numFmtId="0" fontId="2" fillId="0" borderId="2" xfId="9" applyFont="1" applyFill="1" applyBorder="1" applyAlignment="1" applyProtection="1">
      <alignment horizontal="center" vertical="center" wrapText="1"/>
      <protection locked="0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11" fillId="0" borderId="0" xfId="9" applyFont="1" applyFill="1" applyAlignment="1" applyProtection="1">
      <alignment horizontal="center" vertical="center" wrapText="1"/>
      <protection locked="0"/>
    </xf>
    <xf numFmtId="0" fontId="11" fillId="2" borderId="1" xfId="9" applyFont="1" applyFill="1" applyBorder="1" applyAlignment="1" applyProtection="1">
      <alignment horizontal="left" vertical="center" wrapText="1"/>
      <protection locked="0"/>
    </xf>
    <xf numFmtId="0" fontId="4" fillId="0" borderId="0" xfId="9" applyFont="1" applyFill="1" applyAlignment="1" applyProtection="1">
      <alignment vertical="center" wrapText="1"/>
      <protection locked="0"/>
    </xf>
    <xf numFmtId="0" fontId="2" fillId="6" borderId="1" xfId="9" applyFont="1" applyFill="1" applyBorder="1" applyAlignment="1" applyProtection="1">
      <alignment horizontal="left" vertical="center" wrapText="1"/>
      <protection locked="0"/>
    </xf>
    <xf numFmtId="0" fontId="11" fillId="6" borderId="1" xfId="9" applyFont="1" applyFill="1" applyBorder="1" applyAlignment="1" applyProtection="1">
      <alignment horizontal="left" vertical="center" wrapText="1"/>
      <protection locked="0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hidden="1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vertical="center" wrapTex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hidden="1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49" fontId="11" fillId="0" borderId="3" xfId="9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1" applyFont="1" applyFill="1" applyBorder="1" applyAlignment="1" applyProtection="1">
      <alignment horizontal="left" vertical="center" wrapText="1"/>
      <protection locked="0"/>
    </xf>
    <xf numFmtId="0" fontId="2" fillId="0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9" applyFont="1" applyFill="1" applyBorder="1" applyAlignment="1" applyProtection="1">
      <alignment horizontal="left" vertical="center" wrapText="1"/>
      <protection locked="0"/>
    </xf>
    <xf numFmtId="0" fontId="2" fillId="0" borderId="1" xfId="9" applyFont="1" applyFill="1" applyBorder="1" applyAlignment="1" applyProtection="1">
      <alignment horizontal="left" vertical="center" wrapText="1"/>
      <protection locked="0"/>
    </xf>
    <xf numFmtId="49" fontId="2" fillId="0" borderId="1" xfId="9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9" applyFont="1" applyFill="1" applyAlignment="1" applyProtection="1">
      <alignment horizontal="left" vertical="center" wrapText="1"/>
      <protection locked="0"/>
    </xf>
    <xf numFmtId="0" fontId="2" fillId="3" borderId="0" xfId="9" applyNumberFormat="1" applyFont="1" applyFill="1" applyAlignment="1" applyProtection="1">
      <alignment horizontal="left" vertical="center" wrapText="1"/>
      <protection locked="0"/>
    </xf>
    <xf numFmtId="49" fontId="11" fillId="0" borderId="1" xfId="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9" applyFont="1" applyFill="1" applyBorder="1" applyAlignment="1" applyProtection="1">
      <alignment vertical="center" wrapText="1"/>
      <protection locked="0"/>
    </xf>
    <xf numFmtId="0" fontId="2" fillId="0" borderId="1" xfId="9" applyFont="1" applyBorder="1" applyAlignment="1" applyProtection="1">
      <alignment vertical="center"/>
      <protection hidden="1"/>
    </xf>
    <xf numFmtId="49" fontId="2" fillId="0" borderId="1" xfId="9" applyNumberFormat="1" applyFont="1" applyFill="1" applyBorder="1" applyAlignment="1" applyProtection="1">
      <alignment vertical="center" wrapText="1"/>
      <protection locked="0"/>
    </xf>
    <xf numFmtId="0" fontId="2" fillId="3" borderId="0" xfId="9" applyNumberFormat="1" applyFont="1" applyFill="1" applyAlignment="1" applyProtection="1">
      <alignment vertical="center" wrapText="1"/>
      <protection locked="0"/>
    </xf>
    <xf numFmtId="0" fontId="11" fillId="0" borderId="1" xfId="1" applyFont="1" applyFill="1" applyBorder="1" applyAlignment="1" applyProtection="1">
      <alignment vertical="center" wrapText="1"/>
      <protection locked="0"/>
    </xf>
    <xf numFmtId="49" fontId="11" fillId="0" borderId="1" xfId="9" applyNumberFormat="1" applyFont="1" applyFill="1" applyBorder="1" applyAlignment="1" applyProtection="1">
      <alignment vertical="center" wrapText="1"/>
      <protection locked="0"/>
    </xf>
    <xf numFmtId="0" fontId="11" fillId="0" borderId="1" xfId="9" applyFont="1" applyFill="1" applyBorder="1" applyAlignment="1" applyProtection="1">
      <alignment vertical="center" wrapText="1"/>
      <protection locked="0"/>
    </xf>
    <xf numFmtId="49" fontId="2" fillId="0" borderId="3" xfId="9" applyNumberFormat="1" applyFont="1" applyFill="1" applyBorder="1" applyAlignment="1" applyProtection="1">
      <alignment vertical="center" wrapText="1"/>
      <protection locked="0"/>
    </xf>
    <xf numFmtId="0" fontId="2" fillId="0" borderId="0" xfId="9" applyFont="1" applyFill="1" applyBorder="1" applyAlignment="1" applyProtection="1">
      <alignment horizontal="left" vertical="center" wrapText="1"/>
      <protection locked="0"/>
    </xf>
    <xf numFmtId="0" fontId="2" fillId="0" borderId="0" xfId="9" applyFont="1" applyFill="1" applyBorder="1" applyAlignment="1" applyProtection="1">
      <alignment horizontal="center" vertical="center" wrapText="1"/>
      <protection locked="0"/>
    </xf>
    <xf numFmtId="0" fontId="2" fillId="0" borderId="0" xfId="9" applyFont="1" applyFill="1" applyBorder="1" applyAlignment="1" applyProtection="1">
      <alignment vertical="center" wrapText="1"/>
      <protection locked="0"/>
    </xf>
    <xf numFmtId="0" fontId="2" fillId="2" borderId="2" xfId="9" applyFont="1" applyFill="1" applyBorder="1" applyAlignment="1" applyProtection="1">
      <alignment horizontal="right" vertical="center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hidden="1"/>
    </xf>
    <xf numFmtId="0" fontId="2" fillId="2" borderId="2" xfId="9" applyFont="1" applyFill="1" applyBorder="1" applyAlignment="1" applyProtection="1">
      <alignment horizontal="left" vertical="center" wrapText="1"/>
      <protection locked="0"/>
    </xf>
    <xf numFmtId="49" fontId="2" fillId="0" borderId="2" xfId="9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9" applyFont="1" applyBorder="1" applyAlignment="1" applyProtection="1">
      <alignment horizontal="left" vertical="center"/>
      <protection hidden="1"/>
    </xf>
    <xf numFmtId="0" fontId="2" fillId="0" borderId="2" xfId="9" applyFont="1" applyFill="1" applyBorder="1" applyAlignment="1" applyProtection="1">
      <alignment horizontal="right" vertical="center" wrapText="1"/>
      <protection locked="0"/>
    </xf>
    <xf numFmtId="0" fontId="2" fillId="2" borderId="4" xfId="9" applyFont="1" applyFill="1" applyBorder="1" applyAlignment="1" applyProtection="1">
      <alignment horizontal="right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hidden="1"/>
    </xf>
    <xf numFmtId="0" fontId="2" fillId="2" borderId="4" xfId="9" applyFont="1" applyFill="1" applyBorder="1" applyAlignment="1" applyProtection="1">
      <alignment horizontal="left" vertical="center" wrapText="1"/>
      <protection locked="0"/>
    </xf>
    <xf numFmtId="49" fontId="2" fillId="0" borderId="4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right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hidden="1"/>
    </xf>
    <xf numFmtId="0" fontId="2" fillId="2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" applyFont="1" applyFill="1" applyBorder="1" applyAlignment="1" applyProtection="1">
      <alignment horizontal="center" vertical="center" wrapText="1"/>
      <protection locked="0"/>
    </xf>
    <xf numFmtId="0" fontId="2" fillId="0" borderId="3" xfId="9" applyFont="1" applyFill="1" applyBorder="1" applyAlignment="1" applyProtection="1">
      <alignment horizontal="center" vertical="center" wrapText="1"/>
      <protection locked="0"/>
    </xf>
    <xf numFmtId="0" fontId="2" fillId="0" borderId="3" xfId="9" applyFont="1" applyBorder="1" applyAlignment="1" applyProtection="1">
      <alignment horizontal="left" vertical="center"/>
      <protection hidden="1"/>
    </xf>
    <xf numFmtId="0" fontId="11" fillId="0" borderId="3" xfId="1" applyFont="1" applyFill="1" applyBorder="1" applyAlignment="1" applyProtection="1">
      <alignment horizontal="center" vertical="center" wrapText="1"/>
      <protection locked="0"/>
    </xf>
    <xf numFmtId="0" fontId="11" fillId="6" borderId="3" xfId="9" applyFont="1" applyFill="1" applyBorder="1" applyAlignment="1" applyProtection="1">
      <alignment horizontal="left" vertical="center" wrapText="1"/>
      <protection locked="0"/>
    </xf>
    <xf numFmtId="0" fontId="11" fillId="0" borderId="3" xfId="1" applyFont="1" applyFill="1" applyBorder="1" applyAlignment="1" applyProtection="1">
      <alignment vertical="center" wrapText="1"/>
      <protection locked="0"/>
    </xf>
    <xf numFmtId="0" fontId="2" fillId="0" borderId="3" xfId="9" applyFont="1" applyFill="1" applyBorder="1" applyAlignment="1" applyProtection="1">
      <alignment vertical="center" wrapText="1"/>
      <protection locked="0"/>
    </xf>
    <xf numFmtId="0" fontId="2" fillId="0" borderId="3" xfId="1" applyFont="1" applyFill="1" applyBorder="1" applyAlignment="1" applyProtection="1">
      <alignment vertical="center" wrapText="1"/>
      <protection locked="0"/>
    </xf>
    <xf numFmtId="0" fontId="2" fillId="0" borderId="3" xfId="9" applyFont="1" applyBorder="1" applyAlignment="1" applyProtection="1">
      <alignment vertical="center"/>
      <protection hidden="1"/>
    </xf>
    <xf numFmtId="0" fontId="2" fillId="0" borderId="3" xfId="9" applyFont="1" applyFill="1" applyBorder="1" applyAlignment="1" applyProtection="1">
      <alignment horizontal="right" vertical="center" wrapText="1"/>
      <protection locked="0"/>
    </xf>
    <xf numFmtId="0" fontId="2" fillId="0" borderId="1" xfId="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9" applyNumberFormat="1" applyFont="1" applyFill="1" applyBorder="1" applyAlignment="1" applyProtection="1">
      <alignment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  <xf numFmtId="49" fontId="2" fillId="0" borderId="1" xfId="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9" applyFont="1" applyFill="1" applyBorder="1" applyAlignment="1" applyProtection="1">
      <alignment horizontal="center" vertical="center" wrapText="1"/>
      <protection locked="0"/>
    </xf>
    <xf numFmtId="0" fontId="2" fillId="0" borderId="1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2" fillId="2" borderId="3" xfId="1" applyFont="1" applyFill="1" applyBorder="1" applyAlignment="1" applyProtection="1">
      <alignment horizontal="center" vertical="center" wrapText="1"/>
      <protection hidden="1"/>
    </xf>
    <xf numFmtId="0" fontId="2" fillId="2" borderId="2" xfId="1" applyFont="1" applyFill="1" applyBorder="1" applyAlignment="1" applyProtection="1">
      <alignment horizontal="center" vertical="center" wrapText="1"/>
      <protection hidden="1"/>
    </xf>
    <xf numFmtId="0" fontId="2" fillId="2" borderId="4" xfId="1" applyFont="1" applyFill="1" applyBorder="1" applyAlignment="1" applyProtection="1">
      <alignment horizontal="center" vertical="center" wrapText="1"/>
      <protection hidden="1"/>
    </xf>
    <xf numFmtId="0" fontId="2" fillId="0" borderId="2" xfId="1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hidden="1"/>
    </xf>
    <xf numFmtId="0" fontId="2" fillId="2" borderId="4" xfId="9" applyFont="1" applyFill="1" applyBorder="1" applyAlignment="1" applyProtection="1">
      <alignment horizontal="center" vertical="center" wrapText="1"/>
      <protection hidden="1"/>
    </xf>
    <xf numFmtId="0" fontId="2" fillId="2" borderId="3" xfId="9" applyFont="1" applyFill="1" applyBorder="1" applyAlignment="1" applyProtection="1">
      <alignment horizontal="center" vertical="center" wrapText="1"/>
      <protection hidden="1"/>
    </xf>
    <xf numFmtId="0" fontId="2" fillId="2" borderId="2" xfId="9" applyFont="1" applyFill="1" applyBorder="1" applyAlignment="1" applyProtection="1">
      <alignment horizontal="center" vertical="center" wrapText="1"/>
      <protection hidden="1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0" borderId="2" xfId="9" applyFont="1" applyFill="1" applyBorder="1" applyAlignment="1" applyProtection="1">
      <alignment horizontal="center" vertical="center" wrapText="1"/>
      <protection locked="0"/>
    </xf>
    <xf numFmtId="0" fontId="2" fillId="2" borderId="1" xfId="1" applyFont="1" applyFill="1" applyBorder="1" applyAlignment="1" applyProtection="1">
      <alignment vertical="center" wrapText="1"/>
      <protection locked="0"/>
    </xf>
    <xf numFmtId="0" fontId="2" fillId="2" borderId="3" xfId="1" applyFont="1" applyFill="1" applyBorder="1" applyAlignment="1" applyProtection="1">
      <alignment vertical="center" wrapText="1"/>
      <protection locked="0"/>
    </xf>
    <xf numFmtId="0" fontId="2" fillId="2" borderId="2" xfId="1" applyFont="1" applyFill="1" applyBorder="1" applyAlignment="1" applyProtection="1">
      <alignment vertical="center" wrapText="1"/>
      <protection locked="0"/>
    </xf>
    <xf numFmtId="0" fontId="2" fillId="2" borderId="4" xfId="1" applyFont="1" applyFill="1" applyBorder="1" applyAlignment="1" applyProtection="1">
      <alignment vertical="center" wrapText="1"/>
      <protection locked="0"/>
    </xf>
    <xf numFmtId="0" fontId="4" fillId="0" borderId="0" xfId="9" applyFont="1" applyFill="1" applyAlignment="1" applyProtection="1">
      <alignment horizontal="center" vertical="center" wrapText="1"/>
      <protection locked="0"/>
    </xf>
  </cellXfs>
  <cellStyles count="10">
    <cellStyle name="差_2011年桂阳县第一批项目计划表（最终）" xfId="2"/>
    <cellStyle name="差_600以外（第一批）计划表-20110413（加载宏、(1)... (version 2)" xfId="5"/>
    <cellStyle name="常规" xfId="0" builtinId="0"/>
    <cellStyle name="常规 2" xfId="6"/>
    <cellStyle name="常规 2 2" xfId="4"/>
    <cellStyle name="常规 3" xfId="7"/>
    <cellStyle name="常规_12-5移民项目规划汇总表_10-04-25" xfId="1"/>
    <cellStyle name="好_2011年桂阳县第一批项目计划表（最终）" xfId="3"/>
    <cellStyle name="好_600以外（第一批）计划表-20110413（加载宏、(1)... (version 2)" xfId="8"/>
    <cellStyle name="样式 1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P1053"/>
  <sheetViews>
    <sheetView showGridLines="0" showZeros="0" tabSelected="1" view="pageBreakPreview" topLeftCell="A4" zoomScale="115" zoomScaleSheetLayoutView="115" workbookViewId="0">
      <pane ySplit="1680" activePane="bottomLeft"/>
      <selection activeCell="P5" sqref="P5"/>
      <selection pane="bottomLeft" sqref="A1:N1"/>
    </sheetView>
  </sheetViews>
  <sheetFormatPr defaultColWidth="9" defaultRowHeight="18" customHeight="1"/>
  <cols>
    <col min="1" max="1" width="25.375" style="4" customWidth="1"/>
    <col min="2" max="2" width="5.625" style="5" customWidth="1"/>
    <col min="3" max="4" width="5.125" style="5" customWidth="1"/>
    <col min="5" max="5" width="5" style="5" customWidth="1"/>
    <col min="6" max="7" width="3.625" style="5" customWidth="1"/>
    <col min="8" max="8" width="4.625" style="6" customWidth="1"/>
    <col min="9" max="10" width="4.625" style="5" customWidth="1"/>
    <col min="11" max="11" width="12.875" style="7" customWidth="1"/>
    <col min="12" max="12" width="6.5" style="5" customWidth="1"/>
    <col min="13" max="13" width="5.125" style="4" customWidth="1"/>
    <col min="14" max="14" width="27.375" style="8" customWidth="1"/>
    <col min="15" max="15" width="11.625" style="9" customWidth="1"/>
    <col min="16" max="16" width="5.25" style="9" customWidth="1"/>
    <col min="17" max="16384" width="9" style="9"/>
  </cols>
  <sheetData>
    <row r="1" spans="1:16" s="1" customFormat="1" ht="42" customHeight="1">
      <c r="A1" s="138" t="s">
        <v>166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52"/>
      <c r="P1" s="52"/>
    </row>
    <row r="2" spans="1:16" s="2" customFormat="1" ht="20.25" customHeight="1">
      <c r="A2" s="10" t="s">
        <v>0</v>
      </c>
      <c r="B2" s="11"/>
      <c r="H2" s="17"/>
      <c r="K2" s="85"/>
      <c r="L2" s="86"/>
      <c r="M2" s="87"/>
      <c r="N2" s="23"/>
    </row>
    <row r="3" spans="1:16" s="2" customFormat="1" ht="20.100000000000001" customHeight="1">
      <c r="A3" s="116" t="s">
        <v>1</v>
      </c>
      <c r="B3" s="116" t="s">
        <v>2</v>
      </c>
      <c r="C3" s="116" t="s">
        <v>3</v>
      </c>
      <c r="D3" s="116"/>
      <c r="E3" s="116" t="s">
        <v>4</v>
      </c>
      <c r="F3" s="116" t="s">
        <v>5</v>
      </c>
      <c r="G3" s="116"/>
      <c r="H3" s="116" t="s">
        <v>6</v>
      </c>
      <c r="I3" s="116"/>
      <c r="J3" s="116"/>
      <c r="K3" s="116" t="s">
        <v>7</v>
      </c>
      <c r="L3" s="116"/>
      <c r="M3" s="116"/>
      <c r="N3" s="115" t="s">
        <v>8</v>
      </c>
    </row>
    <row r="4" spans="1:16" s="2" customFormat="1" ht="20.100000000000001" customHeight="1">
      <c r="A4" s="116"/>
      <c r="B4" s="116"/>
      <c r="C4" s="61" t="s">
        <v>9</v>
      </c>
      <c r="D4" s="61" t="s">
        <v>10</v>
      </c>
      <c r="E4" s="116"/>
      <c r="F4" s="61" t="s">
        <v>11</v>
      </c>
      <c r="G4" s="61" t="s">
        <v>12</v>
      </c>
      <c r="H4" s="18" t="s">
        <v>13</v>
      </c>
      <c r="I4" s="61" t="s">
        <v>14</v>
      </c>
      <c r="J4" s="61" t="s">
        <v>15</v>
      </c>
      <c r="K4" s="116"/>
      <c r="L4" s="116"/>
      <c r="M4" s="116"/>
      <c r="N4" s="115"/>
    </row>
    <row r="5" spans="1:16" s="2" customFormat="1" ht="20.100000000000001" customHeight="1">
      <c r="A5" s="61">
        <v>1</v>
      </c>
      <c r="B5" s="61">
        <v>2</v>
      </c>
      <c r="C5" s="61">
        <v>3</v>
      </c>
      <c r="D5" s="61">
        <v>4</v>
      </c>
      <c r="E5" s="61">
        <v>5</v>
      </c>
      <c r="F5" s="61">
        <v>6</v>
      </c>
      <c r="G5" s="61">
        <v>7</v>
      </c>
      <c r="H5" s="18">
        <v>12</v>
      </c>
      <c r="I5" s="61">
        <v>13</v>
      </c>
      <c r="J5" s="61">
        <v>14</v>
      </c>
      <c r="K5" s="116">
        <v>15</v>
      </c>
      <c r="L5" s="116"/>
      <c r="M5" s="116"/>
      <c r="N5" s="65"/>
      <c r="P5" s="25">
        <f>L5+H5+G5+I5+J5</f>
        <v>46</v>
      </c>
    </row>
    <row r="6" spans="1:16" s="2" customFormat="1" ht="20.100000000000001" customHeight="1">
      <c r="A6" s="61" t="s">
        <v>16</v>
      </c>
      <c r="B6" s="61"/>
      <c r="C6" s="61"/>
      <c r="D6" s="61"/>
      <c r="E6" s="61"/>
      <c r="F6" s="61" t="s">
        <v>17</v>
      </c>
      <c r="G6" s="19">
        <v>59</v>
      </c>
      <c r="H6" s="19">
        <f>H7+H60+H176+H201+H245+H276+H315</f>
        <v>2381</v>
      </c>
      <c r="I6" s="19">
        <f>I7+I60+I176+I201+I245+I276+I315</f>
        <v>470</v>
      </c>
      <c r="J6" s="19">
        <f>J7+J60+J176+J201+J245+J276+J315</f>
        <v>1911</v>
      </c>
      <c r="K6" s="116"/>
      <c r="L6" s="116"/>
      <c r="M6" s="116"/>
      <c r="N6" s="65"/>
      <c r="P6" s="25">
        <f>L6+H6+G6+I6+J6</f>
        <v>4821</v>
      </c>
    </row>
    <row r="7" spans="1:16" s="2" customFormat="1" ht="20.100000000000001" customHeight="1">
      <c r="A7" s="63" t="s">
        <v>18</v>
      </c>
      <c r="B7" s="62"/>
      <c r="C7" s="62"/>
      <c r="D7" s="62"/>
      <c r="E7" s="62"/>
      <c r="F7" s="62" t="s">
        <v>17</v>
      </c>
      <c r="G7" s="64">
        <f>G8+G18</f>
        <v>34</v>
      </c>
      <c r="H7" s="64">
        <f>H8+H18</f>
        <v>843</v>
      </c>
      <c r="I7" s="64">
        <f>I8+I18</f>
        <v>301</v>
      </c>
      <c r="J7" s="64">
        <f>J8+J18</f>
        <v>542</v>
      </c>
      <c r="K7" s="113"/>
      <c r="L7" s="113"/>
      <c r="M7" s="113"/>
      <c r="N7" s="65"/>
      <c r="P7" s="25">
        <f t="shared" ref="P7:P75" si="0">L7+H7+G7+I7+J7</f>
        <v>1720</v>
      </c>
    </row>
    <row r="8" spans="1:16" s="2" customFormat="1" ht="20.100000000000001" customHeight="1">
      <c r="A8" s="134" t="s">
        <v>19</v>
      </c>
      <c r="B8" s="113"/>
      <c r="C8" s="113"/>
      <c r="D8" s="113"/>
      <c r="E8" s="113"/>
      <c r="F8" s="113" t="s">
        <v>17</v>
      </c>
      <c r="G8" s="125">
        <f>SUM(G13:G17)</f>
        <v>1</v>
      </c>
      <c r="H8" s="125">
        <f>SUM(H13:H17)</f>
        <v>70</v>
      </c>
      <c r="I8" s="125">
        <f>SUM(I13:I17)</f>
        <v>30</v>
      </c>
      <c r="J8" s="125">
        <f>SUM(J13:J17)</f>
        <v>40</v>
      </c>
      <c r="K8" s="20" t="s">
        <v>20</v>
      </c>
      <c r="L8" s="64">
        <f t="array" ref="L8">SUM(IF(ISERROR(SEARCH("坡改梯",K13:K17)),0,1)*L13:L17)</f>
        <v>0</v>
      </c>
      <c r="M8" s="26" t="s">
        <v>21</v>
      </c>
      <c r="N8" s="65"/>
      <c r="P8" s="25">
        <f t="shared" si="0"/>
        <v>141</v>
      </c>
    </row>
    <row r="9" spans="1:16" s="2" customFormat="1" ht="20.100000000000001" hidden="1" customHeight="1">
      <c r="A9" s="137"/>
      <c r="B9" s="114"/>
      <c r="C9" s="114"/>
      <c r="D9" s="114"/>
      <c r="E9" s="114"/>
      <c r="F9" s="114"/>
      <c r="G9" s="126"/>
      <c r="H9" s="126"/>
      <c r="I9" s="126"/>
      <c r="J9" s="126"/>
      <c r="K9" s="94" t="s">
        <v>23</v>
      </c>
      <c r="L9" s="95">
        <f t="array" ref="L9">SUM(IF(ISERROR(SEARCH("旱改水",K13:K17)),0,1)*L13:L17)</f>
        <v>0</v>
      </c>
      <c r="M9" s="96" t="s">
        <v>21</v>
      </c>
      <c r="N9" s="97"/>
      <c r="P9" s="25">
        <f t="shared" si="0"/>
        <v>0</v>
      </c>
    </row>
    <row r="10" spans="1:16" s="2" customFormat="1" ht="20.100000000000001" customHeight="1">
      <c r="A10" s="134"/>
      <c r="B10" s="113"/>
      <c r="C10" s="113"/>
      <c r="D10" s="113"/>
      <c r="E10" s="113"/>
      <c r="F10" s="113"/>
      <c r="G10" s="125"/>
      <c r="H10" s="125"/>
      <c r="I10" s="125"/>
      <c r="J10" s="125"/>
      <c r="K10" s="20" t="s">
        <v>24</v>
      </c>
      <c r="L10" s="64">
        <f t="array" ref="L10">SUM(IF(ISERROR(SEARCH("土地开发与整理",K13:K17)),0,1)*L13:L17)</f>
        <v>40</v>
      </c>
      <c r="M10" s="26" t="s">
        <v>21</v>
      </c>
      <c r="N10" s="65"/>
      <c r="P10" s="25">
        <f t="shared" si="0"/>
        <v>40</v>
      </c>
    </row>
    <row r="11" spans="1:16" s="2" customFormat="1" ht="20.100000000000001" hidden="1" customHeight="1">
      <c r="A11" s="135"/>
      <c r="B11" s="131"/>
      <c r="C11" s="131"/>
      <c r="D11" s="131"/>
      <c r="E11" s="67"/>
      <c r="F11" s="131"/>
      <c r="G11" s="127"/>
      <c r="H11" s="127"/>
      <c r="I11" s="127"/>
      <c r="J11" s="127"/>
      <c r="K11" s="98" t="s">
        <v>27</v>
      </c>
      <c r="L11" s="99">
        <f t="array" ref="L11">SUM(IF(ISERROR(SEARCH("中低产田改造",K13:K17)),0,1)*L13:L17)</f>
        <v>0</v>
      </c>
      <c r="M11" s="100" t="s">
        <v>21</v>
      </c>
      <c r="N11" s="30"/>
      <c r="P11" s="25">
        <f t="shared" si="0"/>
        <v>0</v>
      </c>
    </row>
    <row r="12" spans="1:16" s="2" customFormat="1" ht="20.100000000000001" hidden="1" customHeight="1">
      <c r="A12" s="136"/>
      <c r="B12" s="132"/>
      <c r="C12" s="132"/>
      <c r="D12" s="132"/>
      <c r="E12" s="66"/>
      <c r="F12" s="132"/>
      <c r="G12" s="128"/>
      <c r="H12" s="128"/>
      <c r="I12" s="128"/>
      <c r="J12" s="128"/>
      <c r="K12" s="88" t="s">
        <v>28</v>
      </c>
      <c r="L12" s="89">
        <f t="array" ref="L12">SUM(IF(ISERROR(SEARCH("基本口粮类其他",K13:K17)),0,1)*L13:L17)</f>
        <v>0</v>
      </c>
      <c r="M12" s="90" t="s">
        <v>29</v>
      </c>
      <c r="N12" s="91"/>
      <c r="P12" s="25">
        <f t="shared" si="0"/>
        <v>0</v>
      </c>
    </row>
    <row r="13" spans="1:16" s="36" customFormat="1" ht="20.100000000000001" customHeight="1">
      <c r="A13" s="69" t="s">
        <v>193</v>
      </c>
      <c r="B13" s="72" t="str">
        <f>MID(A13,1,MIN(IF(ISERROR(FIND({"县","市","区"},A13)),4^8,FIND({"县","市","区"},A13))))</f>
        <v>株洲县</v>
      </c>
      <c r="C13" s="72" t="str">
        <f>IF(ISERROR(MID(A13,LEN(B13)+1,MAX(IF(ISERROR(FIND({"道","乡","镇","处","场","区"},A13,LEN(B13)+1)),0,(FIND({"道","乡","镇","处","场","区"},A13,LEN(B13)+1))))-LEN(B13))),"",MID(A13,LEN(B13)+1,MIN(IF(ISERROR(FIND({"道","乡","镇","处","场","区"},A13,LEN(B13)+3)),4^8,(FIND({"道","乡","镇","处","场","区"},A13,LEN(B13)+3))))-LEN(B13)))</f>
        <v>南洲镇</v>
      </c>
      <c r="D13" s="72" t="str">
        <f t="array" ref="D13">IF(ISERROR(MID(A13,LEN(B13)+LEN(C13)+1,MAX(IF(ISERROR(FIND({"区","村","会","场"},A13,LEN(B13)+LEN(C13)+1)),0,(FIND({"区","村","会","场"},A13,LEN(B13)+LEN(C13)+1))))-LEN(B13)-LEN(C13))),"",MID(A13,LEN(B13)+LEN(C13)+1,MAX(IF(ISERROR(FIND({"区","村","会","场"},A13,LEN(B13)+LEN(C13)+3)),0,(FIND({"区","村","会","场"},A13,LEN(B13)+LEN(C13)+3))))-LEN(B13)-LEN(C13)))</f>
        <v>昭陵村</v>
      </c>
      <c r="E13" s="70" t="s">
        <v>22</v>
      </c>
      <c r="F13" s="70" t="str">
        <f t="array" ref="F13">IF(G13="","","项")</f>
        <v>项</v>
      </c>
      <c r="G13" s="70">
        <v>1</v>
      </c>
      <c r="H13" s="70">
        <f t="shared" ref="H13:H17" si="1">SUM(I13:J13)</f>
        <v>70</v>
      </c>
      <c r="I13" s="70">
        <v>30</v>
      </c>
      <c r="J13" s="70">
        <v>40</v>
      </c>
      <c r="K13" s="71" t="s">
        <v>208</v>
      </c>
      <c r="L13" s="72">
        <v>40</v>
      </c>
      <c r="M13" s="27" t="str">
        <f t="shared" ref="M13:M17" si="2">IF(K13="基本口粮类其他","宗",IF(K13="","","亩"))</f>
        <v>亩</v>
      </c>
      <c r="N13" s="76" t="s">
        <v>194</v>
      </c>
      <c r="P13" s="75">
        <f t="shared" si="0"/>
        <v>181</v>
      </c>
    </row>
    <row r="14" spans="1:16" s="2" customFormat="1" ht="20.100000000000001" hidden="1" customHeight="1">
      <c r="A14" s="101"/>
      <c r="B14" s="102"/>
      <c r="C14" s="102"/>
      <c r="D14" s="102"/>
      <c r="E14" s="101"/>
      <c r="F14" s="101"/>
      <c r="G14" s="101"/>
      <c r="H14" s="101"/>
      <c r="I14" s="101"/>
      <c r="J14" s="101"/>
      <c r="K14" s="102"/>
      <c r="L14" s="102"/>
      <c r="M14" s="103"/>
      <c r="N14" s="30"/>
      <c r="P14" s="25">
        <f t="shared" si="0"/>
        <v>0</v>
      </c>
    </row>
    <row r="15" spans="1:16" s="2" customFormat="1" ht="20.100000000000001" hidden="1" customHeight="1">
      <c r="A15" s="49"/>
      <c r="B15" s="48"/>
      <c r="C15" s="48"/>
      <c r="D15" s="48"/>
      <c r="E15" s="49"/>
      <c r="F15" s="49"/>
      <c r="G15" s="49"/>
      <c r="H15" s="49"/>
      <c r="I15" s="49"/>
      <c r="J15" s="49"/>
      <c r="K15" s="48"/>
      <c r="L15" s="48"/>
      <c r="M15" s="27"/>
      <c r="N15" s="47"/>
      <c r="P15" s="25">
        <f t="shared" si="0"/>
        <v>0</v>
      </c>
    </row>
    <row r="16" spans="1:16" s="2" customFormat="1" ht="20.100000000000001" hidden="1" customHeight="1">
      <c r="A16" s="49"/>
      <c r="B16" s="48" t="str">
        <f>MID(A16,1,MIN(IF(ISERROR(FIND({"县","市","区"},A16)),4^8,FIND({"县","市","区"},A16))))</f>
        <v/>
      </c>
      <c r="C16" s="48" t="str">
        <f>IF(ISERROR(MID(A16,LEN(B16)+1,MAX(IF(ISERROR(FIND({"道","乡","镇","处","场","区"},A16,LEN(B16)+1)),0,(FIND({"道","乡","镇","处","场","区"},A16,LEN(B16)+1))))-LEN(B16))),"",MID(A16,LEN(B16)+1,MIN(IF(ISERROR(FIND({"道","乡","镇","处","场","区"},A16,LEN(B16)+3)),4^8,(FIND({"道","乡","镇","处","场","区"},A16,LEN(B16)+3))))-LEN(B16)))</f>
        <v/>
      </c>
      <c r="D16" s="48" t="str">
        <f t="array" ref="D16">IF(ISERROR(MID(A16,LEN(B16)+LEN(C16)+1,MAX(IF(ISERROR(FIND({"区","村","会","场"},A16,LEN(B16)+LEN(C16)+1)),0,(FIND({"区","村","会","场"},A16,LEN(B16)+LEN(C16)+1))))-LEN(B16)-LEN(C16))),"",MID(A16,LEN(B16)+LEN(C16)+1,MAX(IF(ISERROR(FIND({"区","村","会","场"},A16,LEN(B16)+LEN(C16)+3)),0,(FIND({"区","村","会","场"},A16,LEN(B16)+LEN(C16)+3))))-LEN(B16)-LEN(C16)))</f>
        <v/>
      </c>
      <c r="E16" s="49"/>
      <c r="F16" s="49" t="str">
        <f t="array" ref="F16">IF(G16="","","项")</f>
        <v/>
      </c>
      <c r="G16" s="49"/>
      <c r="H16" s="49">
        <f t="shared" si="1"/>
        <v>0</v>
      </c>
      <c r="I16" s="49"/>
      <c r="J16" s="49"/>
      <c r="K16" s="12"/>
      <c r="L16" s="12"/>
      <c r="M16" s="27" t="str">
        <f t="shared" si="2"/>
        <v/>
      </c>
      <c r="N16" s="24"/>
      <c r="P16" s="25">
        <f t="shared" si="0"/>
        <v>0</v>
      </c>
    </row>
    <row r="17" spans="1:16" s="2" customFormat="1" ht="20.100000000000001" hidden="1" customHeight="1">
      <c r="A17" s="43"/>
      <c r="B17" s="45" t="str">
        <f>MID(A17,1,MIN(IF(ISERROR(FIND({"县","市","区"},A17)),4^8,FIND({"县","市","区"},A17))))</f>
        <v/>
      </c>
      <c r="C17" s="45" t="str">
        <f>IF(ISERROR(MID(A17,LEN(B17)+1,MAX(IF(ISERROR(FIND({"道","乡","镇","处","场","区"},A17,LEN(B17)+1)),0,(FIND({"道","乡","镇","处","场","区"},A17,LEN(B17)+1))))-LEN(B17))),"",MID(A17,LEN(B17)+1,MIN(IF(ISERROR(FIND({"道","乡","镇","处","场","区"},A17,LEN(B17)+3)),4^8,(FIND({"道","乡","镇","处","场","区"},A17,LEN(B17)+3))))-LEN(B17)))</f>
        <v/>
      </c>
      <c r="D17" s="45" t="str">
        <f>IF(ISERROR(MID(A17,LEN(B17)+LEN(C17)+1,MAX(IF(ISERROR(FIND({"区","村","会","场"},A17,LEN(B17)+LEN(C17)+1)),0,(FIND({"区","村","会","场"},A17,LEN(B17)+LEN(C17)+1))))-LEN(B17)-LEN(C17))),"",MID(A17,LEN(B17)+LEN(C17)+1,MAX(IF(ISERROR(FIND({"区","村","会","场"},A17,LEN(B17)+LEN(C17)+3)),0,(FIND({"区","村","会","场"},A17,LEN(B17)+LEN(C17)+3))))-LEN(B17)-LEN(C17)))</f>
        <v/>
      </c>
      <c r="E17" s="43"/>
      <c r="F17" s="43" t="str">
        <f t="array" ref="F17">IF(G17="","","项")</f>
        <v/>
      </c>
      <c r="G17" s="43"/>
      <c r="H17" s="43">
        <f t="shared" si="1"/>
        <v>0</v>
      </c>
      <c r="I17" s="43"/>
      <c r="J17" s="43"/>
      <c r="K17" s="45"/>
      <c r="L17" s="45"/>
      <c r="M17" s="92" t="str">
        <f t="shared" si="2"/>
        <v/>
      </c>
      <c r="N17" s="91"/>
      <c r="P17" s="25">
        <f t="shared" si="0"/>
        <v>0</v>
      </c>
    </row>
    <row r="18" spans="1:16" s="2" customFormat="1" ht="20.100000000000001" customHeight="1">
      <c r="A18" s="134" t="s">
        <v>30</v>
      </c>
      <c r="B18" s="119"/>
      <c r="C18" s="119"/>
      <c r="D18" s="119"/>
      <c r="E18" s="119"/>
      <c r="F18" s="119" t="s">
        <v>17</v>
      </c>
      <c r="G18" s="120">
        <f>SUM(G25:G59)</f>
        <v>33</v>
      </c>
      <c r="H18" s="120">
        <f>SUM(H25:H59)</f>
        <v>773</v>
      </c>
      <c r="I18" s="120">
        <f>SUM(I25:I59)</f>
        <v>271</v>
      </c>
      <c r="J18" s="120">
        <f>SUM(J25:J59)</f>
        <v>502</v>
      </c>
      <c r="K18" s="20" t="s">
        <v>31</v>
      </c>
      <c r="L18" s="64">
        <f t="array" ref="L18">SUM(IF(ISERROR(SEARCH("排灌站",K25:K26)),0,1)*L25:L26)</f>
        <v>0</v>
      </c>
      <c r="M18" s="26" t="s">
        <v>32</v>
      </c>
      <c r="N18" s="65"/>
      <c r="P18" s="25">
        <f t="shared" si="0"/>
        <v>1579</v>
      </c>
    </row>
    <row r="19" spans="1:16" s="2" customFormat="1" ht="20.100000000000001" hidden="1" customHeight="1">
      <c r="A19" s="137"/>
      <c r="B19" s="129"/>
      <c r="C19" s="129"/>
      <c r="D19" s="129"/>
      <c r="E19" s="129"/>
      <c r="F19" s="129"/>
      <c r="G19" s="123"/>
      <c r="H19" s="123"/>
      <c r="I19" s="123"/>
      <c r="J19" s="123"/>
      <c r="K19" s="94" t="s">
        <v>33</v>
      </c>
      <c r="L19" s="95">
        <f t="array" ref="L19">SUM(IF(ISERROR(SEARCH("机井",K25:K26)),0,1)*L25:L26)</f>
        <v>0</v>
      </c>
      <c r="M19" s="96" t="s">
        <v>34</v>
      </c>
      <c r="N19" s="97"/>
      <c r="P19" s="25">
        <f t="shared" si="0"/>
        <v>0</v>
      </c>
    </row>
    <row r="20" spans="1:16" s="2" customFormat="1" ht="20.100000000000001" customHeight="1">
      <c r="A20" s="134"/>
      <c r="B20" s="119"/>
      <c r="C20" s="119"/>
      <c r="D20" s="119"/>
      <c r="E20" s="119"/>
      <c r="F20" s="119"/>
      <c r="G20" s="120"/>
      <c r="H20" s="120"/>
      <c r="I20" s="120"/>
      <c r="J20" s="120"/>
      <c r="K20" s="20" t="s">
        <v>35</v>
      </c>
      <c r="L20" s="64">
        <f t="array" ref="L20">SUM(IF(ISERROR(SEARCH("渠道",K25:K59)),0,1)*L25:L59)</f>
        <v>21.3</v>
      </c>
      <c r="M20" s="26" t="s">
        <v>36</v>
      </c>
      <c r="N20" s="65"/>
      <c r="P20" s="25">
        <f t="shared" si="0"/>
        <v>21.3</v>
      </c>
    </row>
    <row r="21" spans="1:16" s="2" customFormat="1" ht="20.100000000000001" hidden="1" customHeight="1">
      <c r="A21" s="137"/>
      <c r="B21" s="129"/>
      <c r="C21" s="129"/>
      <c r="D21" s="129"/>
      <c r="E21" s="129"/>
      <c r="F21" s="129"/>
      <c r="G21" s="123"/>
      <c r="H21" s="123"/>
      <c r="I21" s="123"/>
      <c r="J21" s="123"/>
      <c r="K21" s="94" t="s">
        <v>37</v>
      </c>
      <c r="L21" s="95">
        <f t="array" ref="L21">SUM(IF(ISERROR(SEARCH("涵闸",K25:K26)),0,1)*L25:L26)</f>
        <v>0</v>
      </c>
      <c r="M21" s="96" t="s">
        <v>38</v>
      </c>
      <c r="N21" s="97"/>
      <c r="P21" s="25">
        <f t="shared" si="0"/>
        <v>0</v>
      </c>
    </row>
    <row r="22" spans="1:16" s="2" customFormat="1" ht="20.100000000000001" customHeight="1">
      <c r="A22" s="134"/>
      <c r="B22" s="119"/>
      <c r="C22" s="119"/>
      <c r="D22" s="119"/>
      <c r="E22" s="119"/>
      <c r="F22" s="119"/>
      <c r="G22" s="120"/>
      <c r="H22" s="120"/>
      <c r="I22" s="120"/>
      <c r="J22" s="120"/>
      <c r="K22" s="20" t="s">
        <v>39</v>
      </c>
      <c r="L22" s="64">
        <f t="array" ref="L22">SUM(IF(ISERROR(SEARCH("堤坝",K25:K59)),0,1)*L25:L59)</f>
        <v>0.2</v>
      </c>
      <c r="M22" s="26" t="s">
        <v>36</v>
      </c>
      <c r="N22" s="65"/>
      <c r="P22" s="25">
        <f t="shared" si="0"/>
        <v>0.2</v>
      </c>
    </row>
    <row r="23" spans="1:16" s="2" customFormat="1" ht="20.100000000000001" customHeight="1">
      <c r="A23" s="134"/>
      <c r="B23" s="119"/>
      <c r="C23" s="119"/>
      <c r="D23" s="119"/>
      <c r="E23" s="119"/>
      <c r="F23" s="119"/>
      <c r="G23" s="120"/>
      <c r="H23" s="120"/>
      <c r="I23" s="120"/>
      <c r="J23" s="120"/>
      <c r="K23" s="20" t="s">
        <v>40</v>
      </c>
      <c r="L23" s="64">
        <f t="array" ref="L23">SUM(IF(ISERROR(SEARCH("山塘",K25:K59)),0,1)*L25:L59)</f>
        <v>11</v>
      </c>
      <c r="M23" s="26" t="s">
        <v>38</v>
      </c>
      <c r="N23" s="65"/>
      <c r="P23" s="25">
        <f t="shared" si="0"/>
        <v>11</v>
      </c>
    </row>
    <row r="24" spans="1:16" s="2" customFormat="1" ht="20.100000000000001" hidden="1" customHeight="1">
      <c r="A24" s="137"/>
      <c r="B24" s="129"/>
      <c r="C24" s="129"/>
      <c r="D24" s="129"/>
      <c r="E24" s="129"/>
      <c r="F24" s="129"/>
      <c r="G24" s="123"/>
      <c r="H24" s="123"/>
      <c r="I24" s="123"/>
      <c r="J24" s="123"/>
      <c r="K24" s="94" t="s">
        <v>41</v>
      </c>
      <c r="L24" s="95">
        <f t="array" ref="L24">SUM(IF(ISERROR(SEARCH("农田水利类其他",K25:K26)),0,1)*L25:L26)</f>
        <v>0</v>
      </c>
      <c r="M24" s="96" t="s">
        <v>29</v>
      </c>
      <c r="N24" s="97"/>
      <c r="P24" s="25">
        <f t="shared" si="0"/>
        <v>0</v>
      </c>
    </row>
    <row r="25" spans="1:16" s="36" customFormat="1" ht="20.100000000000001" customHeight="1">
      <c r="A25" s="70" t="s">
        <v>42</v>
      </c>
      <c r="B25" s="72" t="str">
        <f>MID(A25,1,MIN(IF(ISERROR(FIND({"县","市","区"},A25)),4^8,FIND({"县","市","区"},A25))))</f>
        <v>株洲县</v>
      </c>
      <c r="C25" s="72" t="str">
        <f>IF(ISERROR(MID(A25,LEN(B25)+1,MAX(IF(ISERROR(FIND({"道","乡","镇","处","场","区"},A25,LEN(B25)+1)),0,(FIND({"道","乡","镇","处","场","区"},A25,LEN(B25)+1))))-LEN(B25))),"",MID(A25,LEN(B25)+1,MIN(IF(ISERROR(FIND({"道","乡","镇","处","场","区"},A25,LEN(B25)+3)),4^8,(FIND({"道","乡","镇","处","场","区"},A25,LEN(B25)+3))))-LEN(B25)))</f>
        <v>龙船镇</v>
      </c>
      <c r="D25" s="72" t="str">
        <f>IF(ISERROR(MID(A25,LEN(B25)+LEN(C25)+1,MAX(IF(ISERROR(FIND({"区","村","会","场"},A25,LEN(B25)+LEN(C25)+1)),0,(FIND({"区","村","会","场"},A25,LEN(B25)+LEN(C25)+1))))-LEN(B25)-LEN(C25))),"",MID(A25,LEN(B25)+LEN(C25)+1,MAX(IF(ISERROR(FIND({"区","村","会","场"},A25,LEN(B25)+LEN(C25)+3)),0,(FIND({"区","村","会","场"},A25,LEN(B25)+LEN(C25)+3))))-LEN(B25)-LEN(C25)))</f>
        <v>堂市村</v>
      </c>
      <c r="E25" s="70" t="s">
        <v>22</v>
      </c>
      <c r="F25" s="70" t="str">
        <f>IF(G25="","","项")</f>
        <v>项</v>
      </c>
      <c r="G25" s="70">
        <v>1</v>
      </c>
      <c r="H25" s="70">
        <f>SUM(I25:J25)</f>
        <v>30</v>
      </c>
      <c r="I25" s="70">
        <v>10</v>
      </c>
      <c r="J25" s="70">
        <v>20</v>
      </c>
      <c r="K25" s="72" t="s">
        <v>35</v>
      </c>
      <c r="L25" s="72">
        <v>0.8</v>
      </c>
      <c r="M25" s="27" t="s">
        <v>36</v>
      </c>
      <c r="N25" s="73"/>
      <c r="O25" s="74" t="s">
        <v>171</v>
      </c>
      <c r="P25" s="75">
        <f t="shared" si="0"/>
        <v>61.8</v>
      </c>
    </row>
    <row r="26" spans="1:16" s="36" customFormat="1" ht="20.100000000000001" customHeight="1">
      <c r="A26" s="69" t="s">
        <v>230</v>
      </c>
      <c r="B26" s="72" t="str">
        <f>MID(A26,1,MIN(IF(ISERROR(FIND({"县","市","区"},A26)),4^8,FIND({"县","市","区"},A26))))</f>
        <v>株洲县</v>
      </c>
      <c r="C26" s="72" t="str">
        <f>IF(ISERROR(MID(A26,LEN(B26)+1,MAX(IF(ISERROR(FIND({"道","乡","镇","处","场","区"},A26,LEN(B26)+1)),0,(FIND({"道","乡","镇","处","场","区"},A26,LEN(B26)+1))))-LEN(B26))),"",MID(A26,LEN(B26)+1,MIN(IF(ISERROR(FIND({"道","乡","镇","处","场","区"},A26,LEN(B26)+3)),4^8,(FIND({"道","乡","镇","处","场","区"},A26,LEN(B26)+3))))-LEN(B26)))</f>
        <v>淦田镇</v>
      </c>
      <c r="D26" s="72" t="str">
        <f>IF(ISERROR(MID(A26,LEN(B26)+LEN(C26)+1,MAX(IF(ISERROR(FIND({"区","村","会","场"},A26,LEN(B26)+LEN(C26)+1)),0,(FIND({"区","村","会","场"},A26,LEN(B26)+LEN(C26)+1))))-LEN(B26)-LEN(C26))),"",MID(A26,LEN(B26)+LEN(C26)+1,MAX(IF(ISERROR(FIND({"区","村","会","场"},A26,LEN(B26)+LEN(C26)+3)),0,(FIND({"区","村","会","场"},A26,LEN(B26)+LEN(C26)+3))))-LEN(B26)-LEN(C26)))</f>
        <v>建宁村</v>
      </c>
      <c r="E26" s="70" t="s">
        <v>22</v>
      </c>
      <c r="F26" s="70" t="str">
        <f>IF(G26="","","项")</f>
        <v>项</v>
      </c>
      <c r="G26" s="70">
        <v>1</v>
      </c>
      <c r="H26" s="70">
        <f>SUM(I26:J26)</f>
        <v>30</v>
      </c>
      <c r="I26" s="70">
        <v>10</v>
      </c>
      <c r="J26" s="70">
        <v>20</v>
      </c>
      <c r="K26" s="72" t="s">
        <v>35</v>
      </c>
      <c r="L26" s="72">
        <v>3</v>
      </c>
      <c r="M26" s="27" t="s">
        <v>36</v>
      </c>
      <c r="N26" s="73"/>
      <c r="O26" s="74" t="s">
        <v>171</v>
      </c>
      <c r="P26" s="75">
        <f t="shared" si="0"/>
        <v>64</v>
      </c>
    </row>
    <row r="27" spans="1:16" s="36" customFormat="1" ht="20.100000000000001" customHeight="1">
      <c r="A27" s="70" t="s">
        <v>44</v>
      </c>
      <c r="B27" s="72" t="str">
        <f>MID(A27,1,MIN(IF(ISERROR(FIND({"县","市","区"},A27)),4^8,FIND({"县","市","区"},A27))))</f>
        <v>株洲县</v>
      </c>
      <c r="C27" s="72" t="str">
        <f>IF(ISERROR(MID(A27,LEN(B27)+1,MAX(IF(ISERROR(FIND({"道","乡","镇","处","场","区"},A27,LEN(B27)+1)),0,(FIND({"道","乡","镇","处","场","区"},A27,LEN(B27)+1))))-LEN(B27))),"",MID(A27,LEN(B27)+1,MIN(IF(ISERROR(FIND({"道","乡","镇","处","场","区"},A27,LEN(B27)+3)),4^8,(FIND({"道","乡","镇","处","场","区"},A27,LEN(B27)+3))))-LEN(B27)))</f>
        <v>淦田镇</v>
      </c>
      <c r="D27" s="72" t="str">
        <f>IF(ISERROR(MID(A27,LEN(B27)+LEN(C27)+1,MAX(IF(ISERROR(FIND({"区","村","会","场"},A27,LEN(B27)+LEN(C27)+1)),0,(FIND({"区","村","会","场"},A27,LEN(B27)+LEN(C27)+1))))-LEN(B27)-LEN(C27))),"",MID(A27,LEN(B27)+LEN(C27)+1,MAX(IF(ISERROR(FIND({"区","村","会","场"},A27,LEN(B27)+LEN(C27)+3)),0,(FIND({"区","村","会","场"},A27,LEN(B27)+LEN(C27)+3))))-LEN(B27)-LEN(C27)))</f>
        <v>铜锣村</v>
      </c>
      <c r="E27" s="70" t="s">
        <v>22</v>
      </c>
      <c r="F27" s="70" t="str">
        <f t="shared" ref="F27:F29" si="3">IF(G27="","","项")</f>
        <v>项</v>
      </c>
      <c r="G27" s="70">
        <v>1</v>
      </c>
      <c r="H27" s="70">
        <f t="shared" ref="H27:H29" si="4">SUM(I27:J27)</f>
        <v>15</v>
      </c>
      <c r="I27" s="70">
        <v>5</v>
      </c>
      <c r="J27" s="70">
        <v>10</v>
      </c>
      <c r="K27" s="72" t="s">
        <v>35</v>
      </c>
      <c r="L27" s="72">
        <v>1</v>
      </c>
      <c r="M27" s="27" t="s">
        <v>36</v>
      </c>
      <c r="N27" s="73"/>
      <c r="O27" s="74" t="s">
        <v>171</v>
      </c>
      <c r="P27" s="75">
        <f t="shared" si="0"/>
        <v>32</v>
      </c>
    </row>
    <row r="28" spans="1:16" s="36" customFormat="1" ht="20.100000000000001" customHeight="1">
      <c r="A28" s="70" t="s">
        <v>45</v>
      </c>
      <c r="B28" s="72" t="str">
        <f>MID(A28,1,MIN(IF(ISERROR(FIND({"县","市","区"},A28)),4^8,FIND({"县","市","区"},A28))))</f>
        <v>株洲县</v>
      </c>
      <c r="C28" s="72" t="str">
        <f>IF(ISERROR(MID(A28,LEN(B28)+1,MAX(IF(ISERROR(FIND({"道","乡","镇","处","场","区"},A28,LEN(B28)+1)),0,(FIND({"道","乡","镇","处","场","区"},A28,LEN(B28)+1))))-LEN(B28))),"",MID(A28,LEN(B28)+1,MIN(IF(ISERROR(FIND({"道","乡","镇","处","场","区"},A28,LEN(B28)+3)),4^8,(FIND({"道","乡","镇","处","场","区"},A28,LEN(B28)+3))))-LEN(B28)))</f>
        <v>淦田镇</v>
      </c>
      <c r="D28" s="72" t="str">
        <f>IF(ISERROR(MID(A28,LEN(B28)+LEN(C28)+1,MAX(IF(ISERROR(FIND({"区","村","会","场"},A28,LEN(B28)+LEN(C28)+1)),0,(FIND({"区","村","会","场"},A28,LEN(B28)+LEN(C28)+1))))-LEN(B28)-LEN(C28))),"",MID(A28,LEN(B28)+LEN(C28)+1,MAX(IF(ISERROR(FIND({"区","村","会","场"},A28,LEN(B28)+LEN(C28)+3)),0,(FIND({"区","村","会","场"},A28,LEN(B28)+LEN(C28)+3))))-LEN(B28)-LEN(C28)))</f>
        <v>淦田村</v>
      </c>
      <c r="E28" s="70" t="s">
        <v>22</v>
      </c>
      <c r="F28" s="70" t="str">
        <f t="shared" si="3"/>
        <v>项</v>
      </c>
      <c r="G28" s="111">
        <v>1</v>
      </c>
      <c r="H28" s="70">
        <f t="shared" si="4"/>
        <v>15</v>
      </c>
      <c r="I28" s="111">
        <v>5</v>
      </c>
      <c r="J28" s="111">
        <v>10</v>
      </c>
      <c r="K28" s="72" t="s">
        <v>35</v>
      </c>
      <c r="L28" s="72">
        <v>1</v>
      </c>
      <c r="M28" s="27" t="s">
        <v>36</v>
      </c>
      <c r="N28" s="73"/>
      <c r="O28" s="74" t="s">
        <v>171</v>
      </c>
      <c r="P28" s="75">
        <f t="shared" si="0"/>
        <v>32</v>
      </c>
    </row>
    <row r="29" spans="1:16" s="36" customFormat="1" ht="20.100000000000001" customHeight="1">
      <c r="A29" s="70" t="s">
        <v>46</v>
      </c>
      <c r="B29" s="72" t="str">
        <f>MID(A29,1,MIN(IF(ISERROR(FIND({"县","市","区"},A29)),4^8,FIND({"县","市","区"},A29))))</f>
        <v>株洲县</v>
      </c>
      <c r="C29" s="72" t="str">
        <f>IF(ISERROR(MID(A29,LEN(B29)+1,MAX(IF(ISERROR(FIND({"道","乡","镇","处","场","区"},A29,LEN(B29)+1)),0,(FIND({"道","乡","镇","处","场","区"},A29,LEN(B29)+1))))-LEN(B29))),"",MID(A29,LEN(B29)+1,MIN(IF(ISERROR(FIND({"道","乡","镇","处","场","区"},A29,LEN(B29)+3)),4^8,(FIND({"道","乡","镇","处","场","区"},A29,LEN(B29)+3))))-LEN(B29)))</f>
        <v>南洲镇</v>
      </c>
      <c r="D29" s="72" t="str">
        <f>IF(ISERROR(MID(A29,LEN(B29)+LEN(C29)+1,MAX(IF(ISERROR(FIND({"区","村","会","场"},A29,LEN(B29)+LEN(C29)+1)),0,(FIND({"区","村","会","场"},A29,LEN(B29)+LEN(C29)+1))))-LEN(B29)-LEN(C29))),"",MID(A29,LEN(B29)+LEN(C29)+1,MAX(IF(ISERROR(FIND({"区","村","会","场"},A29,LEN(B29)+LEN(C29)+3)),0,(FIND({"区","村","会","场"},A29,LEN(B29)+LEN(C29)+3))))-LEN(B29)-LEN(C29)))</f>
        <v>昭陵村</v>
      </c>
      <c r="E29" s="70" t="s">
        <v>22</v>
      </c>
      <c r="F29" s="70" t="str">
        <f t="shared" si="3"/>
        <v>项</v>
      </c>
      <c r="G29" s="70">
        <v>1</v>
      </c>
      <c r="H29" s="70">
        <f t="shared" si="4"/>
        <v>30</v>
      </c>
      <c r="I29" s="70">
        <v>10</v>
      </c>
      <c r="J29" s="70">
        <v>20</v>
      </c>
      <c r="K29" s="72" t="s">
        <v>35</v>
      </c>
      <c r="L29" s="72">
        <v>1</v>
      </c>
      <c r="M29" s="27" t="s">
        <v>36</v>
      </c>
      <c r="N29" s="73"/>
      <c r="O29" s="74" t="s">
        <v>171</v>
      </c>
      <c r="P29" s="75">
        <f t="shared" si="0"/>
        <v>62</v>
      </c>
    </row>
    <row r="30" spans="1:16" s="36" customFormat="1" ht="20.100000000000001" customHeight="1">
      <c r="A30" s="69" t="s">
        <v>244</v>
      </c>
      <c r="B30" s="72" t="str">
        <f>MID(A30,1,MIN(IF(ISERROR(FIND({"县","市","区"},A30)),4^8,FIND({"县","市","区"},A30))))</f>
        <v>株洲县</v>
      </c>
      <c r="C30" s="72" t="str">
        <f>IF(ISERROR(MID(A30,LEN(B30)+1,MAX(IF(ISERROR(FIND({"道","乡","镇","处","场","区"},A30,LEN(B30)+1)),0,(FIND({"道","乡","镇","处","场","区"},A30,LEN(B30)+1))))-LEN(B30))),"",MID(A30,LEN(B30)+1,MIN(IF(ISERROR(FIND({"道","乡","镇","处","场","区"},A30,LEN(B30)+3)),4^8,(FIND({"道","乡","镇","处","场","区"},A30,LEN(B30)+3))))-LEN(B30)))</f>
        <v>南洲镇</v>
      </c>
      <c r="D30" s="72" t="str">
        <f>IF(ISERROR(MID(A30,LEN(B30)+LEN(C30)+1,MAX(IF(ISERROR(FIND({"区","村","会","场"},A30,LEN(B30)+LEN(C30)+1)),0,(FIND({"区","村","会","场"},A30,LEN(B30)+LEN(C30)+1))))-LEN(B30)-LEN(C30))),"",MID(A30,LEN(B30)+LEN(C30)+1,MAX(IF(ISERROR(FIND({"区","村","会","场"},A30,LEN(B30)+LEN(C30)+3)),0,(FIND({"区","村","会","场"},A30,LEN(B30)+LEN(C30)+3))))-LEN(B30)-LEN(C30)))</f>
        <v>荷塘村</v>
      </c>
      <c r="E30" s="70" t="s">
        <v>22</v>
      </c>
      <c r="F30" s="70" t="str">
        <f>IF(G30="","","项")</f>
        <v>项</v>
      </c>
      <c r="G30" s="70">
        <v>1</v>
      </c>
      <c r="H30" s="70">
        <f>SUM(I30:J30)</f>
        <v>25</v>
      </c>
      <c r="I30" s="70">
        <v>5</v>
      </c>
      <c r="J30" s="70">
        <v>20</v>
      </c>
      <c r="K30" s="72" t="s">
        <v>35</v>
      </c>
      <c r="L30" s="72">
        <v>2</v>
      </c>
      <c r="M30" s="27" t="s">
        <v>36</v>
      </c>
      <c r="N30" s="76"/>
      <c r="O30" s="74" t="s">
        <v>171</v>
      </c>
      <c r="P30" s="75">
        <f t="shared" si="0"/>
        <v>53</v>
      </c>
    </row>
    <row r="31" spans="1:16" s="36" customFormat="1" ht="20.100000000000001" customHeight="1">
      <c r="A31" s="69" t="s">
        <v>234</v>
      </c>
      <c r="B31" s="72" t="str">
        <f>MID(A31,1,MIN(IF(ISERROR(FIND({"县","市","区"},A31)),4^8,FIND({"县","市","区"},A31))))</f>
        <v>株洲县</v>
      </c>
      <c r="C31" s="72" t="str">
        <f>IF(ISERROR(MID(A31,LEN(B31)+1,MAX(IF(ISERROR(FIND({"道","乡","镇","处","场","区"},A31,LEN(B31)+1)),0,(FIND({"道","乡","镇","处","场","区"},A31,LEN(B31)+1))))-LEN(B31))),"",MID(A31,LEN(B31)+1,MIN(IF(ISERROR(FIND({"道","乡","镇","处","场","区"},A31,LEN(B31)+3)),4^8,(FIND({"道","乡","镇","处","场","区"},A31,LEN(B31)+3))))-LEN(B31)))</f>
        <v>龙船镇</v>
      </c>
      <c r="D31" s="72" t="str">
        <f>IF(ISERROR(MID(A31,LEN(B31)+LEN(C31)+1,MAX(IF(ISERROR(FIND({"区","村","会","场"},A31,LEN(B31)+LEN(C31)+1)),0,(FIND({"区","村","会","场"},A31,LEN(B31)+LEN(C31)+1))))-LEN(B31)-LEN(C31))),"",MID(A31,LEN(B31)+LEN(C31)+1,MAX(IF(ISERROR(FIND({"区","村","会","场"},A31,LEN(B31)+LEN(C31)+3)),0,(FIND({"区","村","会","场"},A31,LEN(B31)+LEN(C31)+3))))-LEN(B31)-LEN(C31)))</f>
        <v>荷包村</v>
      </c>
      <c r="E31" s="70" t="s">
        <v>22</v>
      </c>
      <c r="F31" s="70" t="str">
        <f t="shared" ref="F31:F45" si="5">IF(G31="","","项")</f>
        <v>项</v>
      </c>
      <c r="G31" s="70">
        <v>1</v>
      </c>
      <c r="H31" s="70">
        <f t="shared" ref="H31" si="6">SUM(I31:J31)</f>
        <v>36</v>
      </c>
      <c r="I31" s="70">
        <v>8</v>
      </c>
      <c r="J31" s="70">
        <v>28</v>
      </c>
      <c r="K31" s="72" t="s">
        <v>35</v>
      </c>
      <c r="L31" s="72">
        <v>3</v>
      </c>
      <c r="M31" s="53" t="s">
        <v>36</v>
      </c>
      <c r="N31" s="76" t="s">
        <v>205</v>
      </c>
      <c r="O31" s="74"/>
      <c r="P31" s="75">
        <f t="shared" si="0"/>
        <v>76</v>
      </c>
    </row>
    <row r="32" spans="1:16" s="36" customFormat="1" ht="20.100000000000001" customHeight="1">
      <c r="A32" s="69" t="s">
        <v>172</v>
      </c>
      <c r="B32" s="72" t="str">
        <f>MID(A32,1,MIN(IF(ISERROR(FIND({"县","市","区"},A32)),4^8,FIND({"县","市","区"},A32))))</f>
        <v>株洲县</v>
      </c>
      <c r="C32" s="72" t="str">
        <f>IF(ISERROR(MID(A32,LEN(B32)+1,MAX(IF(ISERROR(FIND({"道","乡","镇","处","场","区"},A32,LEN(B32)+1)),0,(FIND({"道","乡","镇","处","场","区"},A32,LEN(B32)+1))))-LEN(B32))),"",MID(A32,LEN(B32)+1,MIN(IF(ISERROR(FIND({"道","乡","镇","处","场","区"},A32,LEN(B32)+3)),4^8,(FIND({"道","乡","镇","处","场","区"},A32,LEN(B32)+3))))-LEN(B32)))</f>
        <v>龙船镇</v>
      </c>
      <c r="D32" s="72" t="str">
        <f>IF(ISERROR(MID(A32,LEN(B32)+LEN(C32)+1,MAX(IF(ISERROR(FIND({"区","村","会","场"},A32,LEN(B32)+LEN(C32)+1)),0,(FIND({"区","村","会","场"},A32,LEN(B32)+LEN(C32)+1))))-LEN(B32)-LEN(C32))),"",MID(A32,LEN(B32)+LEN(C32)+1,MAX(IF(ISERROR(FIND({"区","村","会","场"},A32,LEN(B32)+LEN(C32)+3)),0,(FIND({"区","村","会","场"},A32,LEN(B32)+LEN(C32)+3))))-LEN(B32)-LEN(C32)))</f>
        <v>花石村</v>
      </c>
      <c r="E32" s="70" t="s">
        <v>22</v>
      </c>
      <c r="F32" s="70" t="str">
        <f t="shared" si="5"/>
        <v>项</v>
      </c>
      <c r="G32" s="70">
        <v>1</v>
      </c>
      <c r="H32" s="70">
        <f t="shared" ref="H32" si="7">SUM(I32:J32)</f>
        <v>20</v>
      </c>
      <c r="I32" s="70">
        <v>5</v>
      </c>
      <c r="J32" s="70">
        <v>15</v>
      </c>
      <c r="K32" s="72" t="s">
        <v>35</v>
      </c>
      <c r="L32" s="72">
        <v>1</v>
      </c>
      <c r="M32" s="53" t="s">
        <v>36</v>
      </c>
      <c r="N32" s="73"/>
      <c r="O32" s="74"/>
      <c r="P32" s="75">
        <f t="shared" si="0"/>
        <v>42</v>
      </c>
    </row>
    <row r="33" spans="1:16" s="36" customFormat="1" ht="20.100000000000001" customHeight="1">
      <c r="A33" s="69" t="s">
        <v>173</v>
      </c>
      <c r="B33" s="72" t="str">
        <f>MID(A33,1,MIN(IF(ISERROR(FIND({"县","市","区"},A33)),4^8,FIND({"县","市","区"},A33))))</f>
        <v>株洲县</v>
      </c>
      <c r="C33" s="72" t="str">
        <f>IF(ISERROR(MID(A33,LEN(B33)+1,MAX(IF(ISERROR(FIND({"道","乡","镇","处","场","区"},A33,LEN(B33)+1)),0,(FIND({"道","乡","镇","处","场","区"},A33,LEN(B33)+1))))-LEN(B33))),"",MID(A33,LEN(B33)+1,MIN(IF(ISERROR(FIND({"道","乡","镇","处","场","区"},A33,LEN(B33)+3)),4^8,(FIND({"道","乡","镇","处","场","区"},A33,LEN(B33)+3))))-LEN(B33)))</f>
        <v>龙船镇</v>
      </c>
      <c r="D33" s="72" t="str">
        <f>IF(ISERROR(MID(A33,LEN(B33)+LEN(C33)+1,MAX(IF(ISERROR(FIND({"区","村","会","场"},A33,LEN(B33)+LEN(C33)+1)),0,(FIND({"区","村","会","场"},A33,LEN(B33)+LEN(C33)+1))))-LEN(B33)-LEN(C33))),"",MID(A33,LEN(B33)+LEN(C33)+1,MAX(IF(ISERROR(FIND({"区","村","会","场"},A33,LEN(B33)+LEN(C33)+3)),0,(FIND({"区","村","会","场"},A33,LEN(B33)+LEN(C33)+3))))-LEN(B33)-LEN(C33)))</f>
        <v>金华村</v>
      </c>
      <c r="E33" s="70" t="s">
        <v>22</v>
      </c>
      <c r="F33" s="70" t="str">
        <f t="shared" si="5"/>
        <v>项</v>
      </c>
      <c r="G33" s="70">
        <v>1</v>
      </c>
      <c r="H33" s="70">
        <f t="shared" ref="H33:H34" si="8">SUM(I33:J33)</f>
        <v>40</v>
      </c>
      <c r="I33" s="70">
        <v>6</v>
      </c>
      <c r="J33" s="70">
        <v>34</v>
      </c>
      <c r="K33" s="72" t="s">
        <v>40</v>
      </c>
      <c r="L33" s="72">
        <v>1</v>
      </c>
      <c r="M33" s="53" t="s">
        <v>38</v>
      </c>
      <c r="N33" s="76" t="s">
        <v>201</v>
      </c>
      <c r="O33" s="74"/>
      <c r="P33" s="75">
        <f t="shared" si="0"/>
        <v>82</v>
      </c>
    </row>
    <row r="34" spans="1:16" s="36" customFormat="1" ht="20.100000000000001" customHeight="1">
      <c r="A34" s="69" t="s">
        <v>174</v>
      </c>
      <c r="B34" s="72" t="str">
        <f>MID(A34,1,MIN(IF(ISERROR(FIND({"县","市","区"},A34)),4^8,FIND({"县","市","区"},A34))))</f>
        <v>株洲县</v>
      </c>
      <c r="C34" s="72" t="str">
        <f>IF(ISERROR(MID(A34,LEN(B34)+1,MAX(IF(ISERROR(FIND({"道","乡","镇","处","场","区"},A34,LEN(B34)+1)),0,(FIND({"道","乡","镇","处","场","区"},A34,LEN(B34)+1))))-LEN(B34))),"",MID(A34,LEN(B34)+1,MIN(IF(ISERROR(FIND({"道","乡","镇","处","场","区"},A34,LEN(B34)+3)),4^8,(FIND({"道","乡","镇","处","场","区"},A34,LEN(B34)+3))))-LEN(B34)))</f>
        <v>龙船镇</v>
      </c>
      <c r="D34" s="72" t="str">
        <f>IF(ISERROR(MID(A34,LEN(B34)+LEN(C34)+1,MAX(IF(ISERROR(FIND({"区","村","会","场"},A34,LEN(B34)+LEN(C34)+1)),0,(FIND({"区","村","会","场"},A34,LEN(B34)+LEN(C34)+1))))-LEN(B34)-LEN(C34))),"",MID(A34,LEN(B34)+LEN(C34)+1,MAX(IF(ISERROR(FIND({"区","村","会","场"},A34,LEN(B34)+LEN(C34)+3)),0,(FIND({"区","村","会","场"},A34,LEN(B34)+LEN(C34)+3))))-LEN(B34)-LEN(C34)))</f>
        <v>挽洲村</v>
      </c>
      <c r="E34" s="70" t="s">
        <v>22</v>
      </c>
      <c r="F34" s="70" t="str">
        <f t="shared" si="5"/>
        <v>项</v>
      </c>
      <c r="G34" s="70">
        <v>1</v>
      </c>
      <c r="H34" s="70">
        <f t="shared" si="8"/>
        <v>30</v>
      </c>
      <c r="I34" s="70">
        <v>5</v>
      </c>
      <c r="J34" s="70">
        <v>25</v>
      </c>
      <c r="K34" s="72" t="s">
        <v>39</v>
      </c>
      <c r="L34" s="72">
        <v>0.2</v>
      </c>
      <c r="M34" s="53" t="s">
        <v>36</v>
      </c>
      <c r="N34" s="73"/>
      <c r="O34" s="74"/>
      <c r="P34" s="75">
        <f t="shared" si="0"/>
        <v>61.2</v>
      </c>
    </row>
    <row r="35" spans="1:16" s="36" customFormat="1" ht="20.100000000000001" customHeight="1">
      <c r="A35" s="69" t="s">
        <v>175</v>
      </c>
      <c r="B35" s="72" t="str">
        <f>MID(A35,1,MIN(IF(ISERROR(FIND({"县","市","区"},A35)),4^8,FIND({"县","市","区"},A35))))</f>
        <v>株洲县</v>
      </c>
      <c r="C35" s="72" t="str">
        <f>IF(ISERROR(MID(A35,LEN(B35)+1,MAX(IF(ISERROR(FIND({"道","乡","镇","处","场","区"},A35,LEN(B35)+1)),0,(FIND({"道","乡","镇","处","场","区"},A35,LEN(B35)+1))))-LEN(B35))),"",MID(A35,LEN(B35)+1,MIN(IF(ISERROR(FIND({"道","乡","镇","处","场","区"},A35,LEN(B35)+3)),4^8,(FIND({"道","乡","镇","处","场","区"},A35,LEN(B35)+3))))-LEN(B35)))</f>
        <v>龙船镇</v>
      </c>
      <c r="D35" s="72" t="str">
        <f>IF(ISERROR(MID(A35,LEN(B35)+LEN(C35)+1,MAX(IF(ISERROR(FIND({"区","村","会","场"},A35,LEN(B35)+LEN(C35)+1)),0,(FIND({"区","村","会","场"},A35,LEN(B35)+LEN(C35)+1))))-LEN(B35)-LEN(C35))),"",MID(A35,LEN(B35)+LEN(C35)+1,MAX(IF(ISERROR(FIND({"区","村","会","场"},A35,LEN(B35)+LEN(C35)+3)),0,(FIND({"区","村","会","场"},A35,LEN(B35)+LEN(C35)+3))))-LEN(B35)-LEN(C35)))</f>
        <v>黄竹村</v>
      </c>
      <c r="E35" s="70" t="s">
        <v>22</v>
      </c>
      <c r="F35" s="70" t="str">
        <f t="shared" si="5"/>
        <v>项</v>
      </c>
      <c r="G35" s="70">
        <v>1</v>
      </c>
      <c r="H35" s="70">
        <f t="shared" ref="H35:H39" si="9">SUM(I35:J35)</f>
        <v>20</v>
      </c>
      <c r="I35" s="70">
        <v>5</v>
      </c>
      <c r="J35" s="70">
        <v>15</v>
      </c>
      <c r="K35" s="72" t="s">
        <v>40</v>
      </c>
      <c r="L35" s="72">
        <v>1</v>
      </c>
      <c r="M35" s="53" t="s">
        <v>38</v>
      </c>
      <c r="N35" s="73"/>
      <c r="O35" s="74"/>
      <c r="P35" s="75">
        <f t="shared" si="0"/>
        <v>42</v>
      </c>
    </row>
    <row r="36" spans="1:16" s="36" customFormat="1" ht="20.100000000000001" customHeight="1">
      <c r="A36" s="69" t="s">
        <v>245</v>
      </c>
      <c r="B36" s="72" t="str">
        <f>MID(A36,1,MIN(IF(ISERROR(FIND({"县","市","区"},A36)),4^8,FIND({"县","市","区"},A36))))</f>
        <v>株洲县</v>
      </c>
      <c r="C36" s="72" t="str">
        <f>IF(ISERROR(MID(A36,LEN(B36)+1,MAX(IF(ISERROR(FIND({"道","乡","镇","处","场","区"},A36,LEN(B36)+1)),0,(FIND({"道","乡","镇","处","场","区"},A36,LEN(B36)+1))))-LEN(B36))),"",MID(A36,LEN(B36)+1,MIN(IF(ISERROR(FIND({"道","乡","镇","处","场","区"},A36,LEN(B36)+3)),4^8,(FIND({"道","乡","镇","处","场","区"},A36,LEN(B36)+3))))-LEN(B36)))</f>
        <v>龙船镇</v>
      </c>
      <c r="D36" s="72" t="str">
        <f>IF(ISERROR(MID(A36,LEN(B36)+LEN(C36)+1,MAX(IF(ISERROR(FIND({"区","村","会","场"},A36,LEN(B36)+LEN(C36)+1)),0,(FIND({"区","村","会","场"},A36,LEN(B36)+LEN(C36)+1))))-LEN(B36)-LEN(C36))),"",MID(A36,LEN(B36)+LEN(C36)+1,MAX(IF(ISERROR(FIND({"区","村","会","场"},A36,LEN(B36)+LEN(C36)+3)),0,(FIND({"区","村","会","场"},A36,LEN(B36)+LEN(C36)+3))))-LEN(B36)-LEN(C36)))</f>
        <v>长源村</v>
      </c>
      <c r="E36" s="70" t="s">
        <v>22</v>
      </c>
      <c r="F36" s="70" t="str">
        <f t="shared" si="5"/>
        <v>项</v>
      </c>
      <c r="G36" s="70">
        <v>1</v>
      </c>
      <c r="H36" s="70">
        <f t="shared" si="9"/>
        <v>22</v>
      </c>
      <c r="I36" s="70">
        <v>7</v>
      </c>
      <c r="J36" s="70">
        <v>15</v>
      </c>
      <c r="K36" s="72" t="s">
        <v>40</v>
      </c>
      <c r="L36" s="72">
        <v>1</v>
      </c>
      <c r="M36" s="53" t="s">
        <v>38</v>
      </c>
      <c r="N36" s="76" t="s">
        <v>220</v>
      </c>
      <c r="O36" s="74"/>
      <c r="P36" s="75">
        <f t="shared" si="0"/>
        <v>46</v>
      </c>
    </row>
    <row r="37" spans="1:16" s="36" customFormat="1" ht="20.100000000000001" customHeight="1">
      <c r="A37" s="69" t="s">
        <v>246</v>
      </c>
      <c r="B37" s="72" t="str">
        <f>MID(A37,1,MIN(IF(ISERROR(FIND({"县","市","区"},A37)),4^8,FIND({"县","市","区"},A37))))</f>
        <v>株洲县</v>
      </c>
      <c r="C37" s="72" t="str">
        <f>IF(ISERROR(MID(A37,LEN(B37)+1,MAX(IF(ISERROR(FIND({"道","乡","镇","处","场","区"},A37,LEN(B37)+1)),0,(FIND({"道","乡","镇","处","场","区"},A37,LEN(B37)+1))))-LEN(B37))),"",MID(A37,LEN(B37)+1,MIN(IF(ISERROR(FIND({"道","乡","镇","处","场","区"},A37,LEN(B37)+3)),4^8,(FIND({"道","乡","镇","处","场","区"},A37,LEN(B37)+3))))-LEN(B37)))</f>
        <v>淦田镇</v>
      </c>
      <c r="D37" s="72" t="str">
        <f>IF(ISERROR(MID(A37,LEN(B37)+LEN(C37)+1,MAX(IF(ISERROR(FIND({"区","村","会","场"},A37,LEN(B37)+LEN(C37)+1)),0,(FIND({"区","村","会","场"},A37,LEN(B37)+LEN(C37)+1))))-LEN(B37)-LEN(C37))),"",MID(A37,LEN(B37)+LEN(C37)+1,MAX(IF(ISERROR(FIND({"区","村","会","场"},A37,LEN(B37)+LEN(C37)+3)),0,(FIND({"区","村","会","场"},A37,LEN(B37)+LEN(C37)+3))))-LEN(B37)-LEN(C37)))</f>
        <v>平山村</v>
      </c>
      <c r="E37" s="70" t="s">
        <v>22</v>
      </c>
      <c r="F37" s="70" t="str">
        <f t="shared" si="5"/>
        <v>项</v>
      </c>
      <c r="G37" s="70">
        <v>1</v>
      </c>
      <c r="H37" s="70">
        <f t="shared" si="9"/>
        <v>28</v>
      </c>
      <c r="I37" s="70">
        <v>8</v>
      </c>
      <c r="J37" s="70">
        <v>20</v>
      </c>
      <c r="K37" s="72" t="s">
        <v>35</v>
      </c>
      <c r="L37" s="72">
        <v>1</v>
      </c>
      <c r="M37" s="53" t="s">
        <v>36</v>
      </c>
      <c r="N37" s="76" t="s">
        <v>221</v>
      </c>
      <c r="O37" s="74"/>
      <c r="P37" s="75">
        <f t="shared" si="0"/>
        <v>58</v>
      </c>
    </row>
    <row r="38" spans="1:16" s="36" customFormat="1" ht="20.100000000000001" customHeight="1">
      <c r="A38" s="69" t="s">
        <v>177</v>
      </c>
      <c r="B38" s="72" t="str">
        <f>MID(A38,1,MIN(IF(ISERROR(FIND({"县","市","区"},A38)),4^8,FIND({"县","市","区"},A38))))</f>
        <v>株洲县</v>
      </c>
      <c r="C38" s="72" t="str">
        <f>IF(ISERROR(MID(A38,LEN(B38)+1,MAX(IF(ISERROR(FIND({"道","乡","镇","处","场","区"},A38,LEN(B38)+1)),0,(FIND({"道","乡","镇","处","场","区"},A38,LEN(B38)+1))))-LEN(B38))),"",MID(A38,LEN(B38)+1,MIN(IF(ISERROR(FIND({"道","乡","镇","处","场","区"},A38,LEN(B38)+3)),4^8,(FIND({"道","乡","镇","处","场","区"},A38,LEN(B38)+3))))-LEN(B38)))</f>
        <v>淦田镇</v>
      </c>
      <c r="D38" s="72" t="str">
        <f>IF(ISERROR(MID(A38,LEN(B38)+LEN(C38)+1,MAX(IF(ISERROR(FIND({"区","村","会","场"},A38,LEN(B38)+LEN(C38)+1)),0,(FIND({"区","村","会","场"},A38,LEN(B38)+LEN(C38)+1))))-LEN(B38)-LEN(C38))),"",MID(A38,LEN(B38)+LEN(C38)+1,MAX(IF(ISERROR(FIND({"区","村","会","场"},A38,LEN(B38)+LEN(C38)+3)),0,(FIND({"区","村","会","场"},A38,LEN(B38)+LEN(C38)+3))))-LEN(B38)-LEN(C38)))</f>
        <v>白鱼村</v>
      </c>
      <c r="E38" s="70" t="s">
        <v>22</v>
      </c>
      <c r="F38" s="70" t="str">
        <f t="shared" si="5"/>
        <v>项</v>
      </c>
      <c r="G38" s="70">
        <v>1</v>
      </c>
      <c r="H38" s="70">
        <f t="shared" si="9"/>
        <v>30</v>
      </c>
      <c r="I38" s="70">
        <v>6</v>
      </c>
      <c r="J38" s="70">
        <v>24</v>
      </c>
      <c r="K38" s="72" t="s">
        <v>35</v>
      </c>
      <c r="L38" s="72">
        <v>1</v>
      </c>
      <c r="M38" s="53" t="s">
        <v>36</v>
      </c>
      <c r="N38" s="73"/>
      <c r="O38" s="74"/>
      <c r="P38" s="75">
        <f t="shared" si="0"/>
        <v>62</v>
      </c>
    </row>
    <row r="39" spans="1:16" s="36" customFormat="1" ht="20.100000000000001" customHeight="1">
      <c r="A39" s="69" t="s">
        <v>215</v>
      </c>
      <c r="B39" s="72" t="str">
        <f>MID(A39,1,MIN(IF(ISERROR(FIND({"县","市","区"},A39)),4^8,FIND({"县","市","区"},A39))))</f>
        <v>株洲县</v>
      </c>
      <c r="C39" s="72" t="str">
        <f>IF(ISERROR(MID(A39,LEN(B39)+1,MAX(IF(ISERROR(FIND({"道","乡","镇","处","场","区"},A39,LEN(B39)+1)),0,(FIND({"道","乡","镇","处","场","区"},A39,LEN(B39)+1))))-LEN(B39))),"",MID(A39,LEN(B39)+1,MIN(IF(ISERROR(FIND({"道","乡","镇","处","场","区"},A39,LEN(B39)+3)),4^8,(FIND({"道","乡","镇","处","场","区"},A39,LEN(B39)+3))))-LEN(B39)))</f>
        <v>淦田镇</v>
      </c>
      <c r="D39" s="72" t="str">
        <f>IF(ISERROR(MID(A39,LEN(B39)+LEN(C39)+1,MAX(IF(ISERROR(FIND({"区","村","会","场"},A39,LEN(B39)+LEN(C39)+1)),0,(FIND({"区","村","会","场"},A39,LEN(B39)+LEN(C39)+1))))-LEN(B39)-LEN(C39))),"",MID(A39,LEN(B39)+LEN(C39)+1,MAX(IF(ISERROR(FIND({"区","村","会","场"},A39,LEN(B39)+LEN(C39)+3)),0,(FIND({"区","村","会","场"},A39,LEN(B39)+LEN(C39)+3))))-LEN(B39)-LEN(C39)))</f>
        <v>淦田村</v>
      </c>
      <c r="E39" s="70" t="s">
        <v>22</v>
      </c>
      <c r="F39" s="70" t="str">
        <f t="shared" si="5"/>
        <v>项</v>
      </c>
      <c r="G39" s="70">
        <v>1</v>
      </c>
      <c r="H39" s="70">
        <f t="shared" si="9"/>
        <v>50</v>
      </c>
      <c r="I39" s="70">
        <v>5</v>
      </c>
      <c r="J39" s="70">
        <v>45</v>
      </c>
      <c r="K39" s="72" t="s">
        <v>35</v>
      </c>
      <c r="L39" s="72">
        <v>2</v>
      </c>
      <c r="M39" s="53" t="s">
        <v>36</v>
      </c>
      <c r="N39" s="76"/>
      <c r="O39" s="74"/>
      <c r="P39" s="75">
        <f t="shared" si="0"/>
        <v>103</v>
      </c>
    </row>
    <row r="40" spans="1:16" s="36" customFormat="1" ht="20.100000000000001" customHeight="1">
      <c r="A40" s="69" t="s">
        <v>207</v>
      </c>
      <c r="B40" s="72" t="str">
        <f>MID(A40,1,MIN(IF(ISERROR(FIND({"县","市","区"},A40)),4^8,FIND({"县","市","区"},A40))))</f>
        <v>株洲县</v>
      </c>
      <c r="C40" s="72" t="str">
        <f>IF(ISERROR(MID(A40,LEN(B40)+1,MAX(IF(ISERROR(FIND({"道","乡","镇","处","场","区"},A40,LEN(B40)+1)),0,(FIND({"道","乡","镇","处","场","区"},A40,LEN(B40)+1))))-LEN(B40))),"",MID(A40,LEN(B40)+1,MIN(IF(ISERROR(FIND({"道","乡","镇","处","场","区"},A40,LEN(B40)+3)),4^8,(FIND({"道","乡","镇","处","场","区"},A40,LEN(B40)+3))))-LEN(B40)))</f>
        <v>南洲镇</v>
      </c>
      <c r="D40" s="72" t="str">
        <f>IF(ISERROR(MID(A40,LEN(B40)+LEN(C40)+1,MAX(IF(ISERROR(FIND({"区","村","会","场"},A40,LEN(B40)+LEN(C40)+1)),0,(FIND({"区","村","会","场"},A40,LEN(B40)+LEN(C40)+1))))-LEN(B40)-LEN(C40))),"",MID(A40,LEN(B40)+LEN(C40)+1,MAX(IF(ISERROR(FIND({"区","村","会","场"},A40,LEN(B40)+LEN(C40)+3)),0,(FIND({"区","村","会","场"},A40,LEN(B40)+LEN(C40)+3))))-LEN(B40)-LEN(C40)))</f>
        <v>泗马等村</v>
      </c>
      <c r="E40" s="70" t="s">
        <v>22</v>
      </c>
      <c r="F40" s="70" t="str">
        <f t="shared" si="5"/>
        <v>项</v>
      </c>
      <c r="G40" s="70">
        <v>1</v>
      </c>
      <c r="H40" s="70">
        <f t="shared" ref="H40:H43" si="10">SUM(I40:J40)</f>
        <v>20</v>
      </c>
      <c r="I40" s="70">
        <v>5</v>
      </c>
      <c r="J40" s="70">
        <v>15</v>
      </c>
      <c r="K40" s="72" t="s">
        <v>40</v>
      </c>
      <c r="L40" s="72">
        <v>2</v>
      </c>
      <c r="M40" s="53" t="s">
        <v>38</v>
      </c>
      <c r="N40" s="76"/>
      <c r="O40" s="74"/>
      <c r="P40" s="75">
        <f t="shared" si="0"/>
        <v>43</v>
      </c>
    </row>
    <row r="41" spans="1:16" s="36" customFormat="1" ht="20.100000000000001" customHeight="1">
      <c r="A41" s="69" t="s">
        <v>179</v>
      </c>
      <c r="B41" s="72" t="str">
        <f>MID(A41,1,MIN(IF(ISERROR(FIND({"县","市","区"},A41)),4^8,FIND({"县","市","区"},A41))))</f>
        <v>株洲县</v>
      </c>
      <c r="C41" s="72" t="str">
        <f>IF(ISERROR(MID(A41,LEN(B41)+1,MAX(IF(ISERROR(FIND({"道","乡","镇","处","场","区"},A41,LEN(B41)+1)),0,(FIND({"道","乡","镇","处","场","区"},A41,LEN(B41)+1))))-LEN(B41))),"",MID(A41,LEN(B41)+1,MIN(IF(ISERROR(FIND({"道","乡","镇","处","场","区"},A41,LEN(B41)+3)),4^8,(FIND({"道","乡","镇","处","场","区"},A41,LEN(B41)+3))))-LEN(B41)))</f>
        <v>南洲镇</v>
      </c>
      <c r="D41" s="72" t="str">
        <f>IF(ISERROR(MID(A41,LEN(B41)+LEN(C41)+1,MAX(IF(ISERROR(FIND({"区","村","会","场"},A41,LEN(B41)+LEN(C41)+1)),0,(FIND({"区","村","会","场"},A41,LEN(B41)+LEN(C41)+1))))-LEN(B41)-LEN(C41))),"",MID(A41,LEN(B41)+LEN(C41)+1,MAX(IF(ISERROR(FIND({"区","村","会","场"},A41,LEN(B41)+LEN(C41)+3)),0,(FIND({"区","村","会","场"},A41,LEN(B41)+LEN(C41)+3))))-LEN(B41)-LEN(C41)))</f>
        <v>石板桥村</v>
      </c>
      <c r="E41" s="70" t="s">
        <v>22</v>
      </c>
      <c r="F41" s="70" t="str">
        <f t="shared" si="5"/>
        <v>项</v>
      </c>
      <c r="G41" s="70">
        <v>1</v>
      </c>
      <c r="H41" s="70">
        <f t="shared" si="10"/>
        <v>30</v>
      </c>
      <c r="I41" s="70">
        <v>12</v>
      </c>
      <c r="J41" s="70">
        <v>18</v>
      </c>
      <c r="K41" s="72" t="s">
        <v>35</v>
      </c>
      <c r="L41" s="72">
        <v>1</v>
      </c>
      <c r="M41" s="53" t="s">
        <v>36</v>
      </c>
      <c r="N41" s="73"/>
      <c r="O41" s="74"/>
      <c r="P41" s="75">
        <f t="shared" si="0"/>
        <v>62</v>
      </c>
    </row>
    <row r="42" spans="1:16" s="36" customFormat="1" ht="20.100000000000001" customHeight="1">
      <c r="A42" s="69" t="s">
        <v>235</v>
      </c>
      <c r="B42" s="72" t="str">
        <f>MID(A42,1,MIN(IF(ISERROR(FIND({"县","市","区"},A42)),4^8,FIND({"县","市","区"},A42))))</f>
        <v>株洲县</v>
      </c>
      <c r="C42" s="72" t="str">
        <f>IF(ISERROR(MID(A42,LEN(B42)+1,MAX(IF(ISERROR(FIND({"道","乡","镇","处","场","区"},A42,LEN(B42)+1)),0,(FIND({"道","乡","镇","处","场","区"},A42,LEN(B42)+1))))-LEN(B42))),"",MID(A42,LEN(B42)+1,MIN(IF(ISERROR(FIND({"道","乡","镇","处","场","区"},A42,LEN(B42)+3)),4^8,(FIND({"道","乡","镇","处","场","区"},A42,LEN(B42)+3))))-LEN(B42)))</f>
        <v>渌口镇</v>
      </c>
      <c r="D42" s="72" t="str">
        <f>IF(ISERROR(MID(A42,LEN(B42)+LEN(C42)+1,MAX(IF(ISERROR(FIND({"区","村","会","场"},A42,LEN(B42)+LEN(C42)+1)),0,(FIND({"区","村","会","场"},A42,LEN(B42)+LEN(C42)+1))))-LEN(B42)-LEN(C42))),"",MID(A42,LEN(B42)+LEN(C42)+1,MAX(IF(ISERROR(FIND({"区","村","会","场"},A42,LEN(B42)+LEN(C42)+3)),0,(FIND({"区","村","会","场"},A42,LEN(B42)+LEN(C42)+3))))-LEN(B42)-LEN(C42)))</f>
        <v>新城村</v>
      </c>
      <c r="E42" s="70" t="s">
        <v>26</v>
      </c>
      <c r="F42" s="70" t="str">
        <f t="shared" si="5"/>
        <v>项</v>
      </c>
      <c r="G42" s="70">
        <v>1</v>
      </c>
      <c r="H42" s="70">
        <f t="shared" si="10"/>
        <v>33</v>
      </c>
      <c r="I42" s="70">
        <v>5</v>
      </c>
      <c r="J42" s="70">
        <v>28</v>
      </c>
      <c r="K42" s="72" t="s">
        <v>40</v>
      </c>
      <c r="L42" s="72">
        <v>2</v>
      </c>
      <c r="M42" s="54" t="s">
        <v>200</v>
      </c>
      <c r="N42" s="76" t="s">
        <v>212</v>
      </c>
      <c r="O42" s="74"/>
      <c r="P42" s="75">
        <f t="shared" si="0"/>
        <v>69</v>
      </c>
    </row>
    <row r="43" spans="1:16" s="36" customFormat="1" ht="20.100000000000001" customHeight="1">
      <c r="A43" s="69" t="s">
        <v>229</v>
      </c>
      <c r="B43" s="72" t="str">
        <f>MID(A43,1,MIN(IF(ISERROR(FIND({"县","市","区"},A43)),4^8,FIND({"县","市","区"},A43))))</f>
        <v>株洲县</v>
      </c>
      <c r="C43" s="72" t="str">
        <f>IF(ISERROR(MID(A43,LEN(B43)+1,MAX(IF(ISERROR(FIND({"道","乡","镇","处","场","区"},A43,LEN(B43)+1)),0,(FIND({"道","乡","镇","处","场","区"},A43,LEN(B43)+1))))-LEN(B43))),"",MID(A43,LEN(B43)+1,MIN(IF(ISERROR(FIND({"道","乡","镇","处","场","区"},A43,LEN(B43)+3)),4^8,(FIND({"道","乡","镇","处","场","区"},A43,LEN(B43)+3))))-LEN(B43)))</f>
        <v>古岳峰镇</v>
      </c>
      <c r="D43" s="72" t="str">
        <f>IF(ISERROR(MID(A43,LEN(B43)+LEN(C43)+1,MAX(IF(ISERROR(FIND({"区","村","会","场"},A43,LEN(B43)+LEN(C43)+1)),0,(FIND({"区","村","会","场"},A43,LEN(B43)+LEN(C43)+1))))-LEN(B43)-LEN(C43))),"",MID(A43,LEN(B43)+LEN(C43)+1,MAX(IF(ISERROR(FIND({"区","村","会","场"},A43,LEN(B43)+LEN(C43)+3)),0,(FIND({"区","村","会","场"},A43,LEN(B43)+LEN(C43)+3))))-LEN(B43)-LEN(C43)))</f>
        <v>向阳村</v>
      </c>
      <c r="E43" s="70" t="s">
        <v>22</v>
      </c>
      <c r="F43" s="70" t="str">
        <f t="shared" si="5"/>
        <v>项</v>
      </c>
      <c r="G43" s="70">
        <v>1</v>
      </c>
      <c r="H43" s="70">
        <f t="shared" si="10"/>
        <v>20</v>
      </c>
      <c r="I43" s="70">
        <v>5</v>
      </c>
      <c r="J43" s="70">
        <v>15</v>
      </c>
      <c r="K43" s="72" t="s">
        <v>40</v>
      </c>
      <c r="L43" s="72">
        <v>1</v>
      </c>
      <c r="M43" s="53" t="s">
        <v>38</v>
      </c>
      <c r="N43" s="76" t="s">
        <v>228</v>
      </c>
      <c r="O43" s="74"/>
      <c r="P43" s="75">
        <f t="shared" si="0"/>
        <v>42</v>
      </c>
    </row>
    <row r="44" spans="1:16" s="36" customFormat="1" ht="20.100000000000001" customHeight="1">
      <c r="A44" s="69" t="s">
        <v>181</v>
      </c>
      <c r="B44" s="72" t="str">
        <f>MID(A44,1,MIN(IF(ISERROR(FIND({"县","市","区"},A44)),4^8,FIND({"县","市","区"},A44))))</f>
        <v>株洲县</v>
      </c>
      <c r="C44" s="72" t="str">
        <f>IF(ISERROR(MID(A44,LEN(B44)+1,MAX(IF(ISERROR(FIND({"道","乡","镇","处","场","区"},A44,LEN(B44)+1)),0,(FIND({"道","乡","镇","处","场","区"},A44,LEN(B44)+1))))-LEN(B44))),"",MID(A44,LEN(B44)+1,MIN(IF(ISERROR(FIND({"道","乡","镇","处","场","区"},A44,LEN(B44)+3)),4^8,(FIND({"道","乡","镇","处","场","区"},A44,LEN(B44)+3))))-LEN(B44)))</f>
        <v>古岳峰镇</v>
      </c>
      <c r="D44" s="72" t="str">
        <f>IF(ISERROR(MID(A44,LEN(B44)+LEN(C44)+1,MAX(IF(ISERROR(FIND({"区","村","会","场"},A44,LEN(B44)+LEN(C44)+1)),0,(FIND({"区","村","会","场"},A44,LEN(B44)+LEN(C44)+1))))-LEN(B44)-LEN(C44))),"",MID(A44,LEN(B44)+LEN(C44)+1,MAX(IF(ISERROR(FIND({"区","村","会","场"},A44,LEN(B44)+LEN(C44)+3)),0,(FIND({"区","村","会","场"},A44,LEN(B44)+LEN(C44)+3))))-LEN(B44)-LEN(C44)))</f>
        <v>向阳村</v>
      </c>
      <c r="E44" s="70" t="s">
        <v>22</v>
      </c>
      <c r="F44" s="70" t="str">
        <f t="shared" si="5"/>
        <v>项</v>
      </c>
      <c r="G44" s="70">
        <v>1</v>
      </c>
      <c r="H44" s="70">
        <f t="shared" ref="H44:H57" si="11">SUM(I44:J44)</f>
        <v>20</v>
      </c>
      <c r="I44" s="70">
        <v>5</v>
      </c>
      <c r="J44" s="70">
        <v>15</v>
      </c>
      <c r="K44" s="72" t="s">
        <v>40</v>
      </c>
      <c r="L44" s="72">
        <v>1</v>
      </c>
      <c r="M44" s="53" t="s">
        <v>38</v>
      </c>
      <c r="N44" s="76" t="s">
        <v>182</v>
      </c>
      <c r="O44" s="74"/>
      <c r="P44" s="75">
        <f t="shared" si="0"/>
        <v>42</v>
      </c>
    </row>
    <row r="45" spans="1:16" s="36" customFormat="1" ht="20.100000000000001" customHeight="1">
      <c r="A45" s="69" t="s">
        <v>183</v>
      </c>
      <c r="B45" s="72" t="str">
        <f>MID(A45,1,MIN(IF(ISERROR(FIND({"县","市","区"},A45)),4^8,FIND({"县","市","区"},A45))))</f>
        <v>株洲县</v>
      </c>
      <c r="C45" s="72" t="str">
        <f>IF(ISERROR(MID(A45,LEN(B45)+1,MAX(IF(ISERROR(FIND({"道","乡","镇","处","场","区"},A45,LEN(B45)+1)),0,(FIND({"道","乡","镇","处","场","区"},A45,LEN(B45)+1))))-LEN(B45))),"",MID(A45,LEN(B45)+1,MIN(IF(ISERROR(FIND({"道","乡","镇","处","场","区"},A45,LEN(B45)+3)),4^8,(FIND({"道","乡","镇","处","场","区"},A45,LEN(B45)+3))))-LEN(B45)))</f>
        <v>龙门镇</v>
      </c>
      <c r="D45" s="72" t="str">
        <f>IF(ISERROR(MID(A45,LEN(B45)+LEN(C45)+1,MAX(IF(ISERROR(FIND({"区","村","会","场"},A45,LEN(B45)+LEN(C45)+1)),0,(FIND({"区","村","会","场"},A45,LEN(B45)+LEN(C45)+1))))-LEN(B45)-LEN(C45))),"",MID(A45,LEN(B45)+LEN(C45)+1,MAX(IF(ISERROR(FIND({"区","村","会","场"},A45,LEN(B45)+LEN(C45)+3)),0,(FIND({"区","村","会","场"},A45,LEN(B45)+LEN(C45)+3))))-LEN(B45)-LEN(C45)))</f>
        <v>洪塘村</v>
      </c>
      <c r="E45" s="70" t="s">
        <v>22</v>
      </c>
      <c r="F45" s="70" t="str">
        <f t="shared" si="5"/>
        <v>项</v>
      </c>
      <c r="G45" s="70">
        <v>1</v>
      </c>
      <c r="H45" s="70">
        <f t="shared" si="11"/>
        <v>20</v>
      </c>
      <c r="I45" s="70">
        <v>5</v>
      </c>
      <c r="J45" s="70">
        <v>15</v>
      </c>
      <c r="K45" s="72" t="s">
        <v>40</v>
      </c>
      <c r="L45" s="72">
        <v>1</v>
      </c>
      <c r="M45" s="53" t="s">
        <v>38</v>
      </c>
      <c r="N45" s="76"/>
      <c r="O45" s="74"/>
      <c r="P45" s="75">
        <f t="shared" si="0"/>
        <v>42</v>
      </c>
    </row>
    <row r="46" spans="1:16" s="36" customFormat="1" ht="20.100000000000001" customHeight="1">
      <c r="A46" s="69" t="s">
        <v>185</v>
      </c>
      <c r="B46" s="72" t="str">
        <f>MID(A46,1,MIN(IF(ISERROR(FIND({"县","市","区"},A46)),4^8,FIND({"县","市","区"},A46))))</f>
        <v>株洲县</v>
      </c>
      <c r="C46" s="72" t="str">
        <f>IF(ISERROR(MID(A46,LEN(B46)+1,MAX(IF(ISERROR(FIND({"道","乡","镇","处","场","区"},A46,LEN(B46)+1)),0,(FIND({"道","乡","镇","处","场","区"},A46,LEN(B46)+1))))-LEN(B46))),"",MID(A46,LEN(B46)+1,MIN(IF(ISERROR(FIND({"道","乡","镇","处","场","区"},A46,LEN(B46)+3)),4^8,(FIND({"道","乡","镇","处","场","区"},A46,LEN(B46)+3))))-LEN(B46)))</f>
        <v>南洲镇</v>
      </c>
      <c r="D46" s="72" t="str">
        <f>IF(ISERROR(MID(A46,LEN(B46)+LEN(C46)+1,MAX(IF(ISERROR(FIND({"区","村","会","场"},A46,LEN(B46)+LEN(C46)+1)),0,(FIND({"区","村","会","场"},A46,LEN(B46)+LEN(C46)+1))))-LEN(B46)-LEN(C46))),"",MID(A46,LEN(B46)+LEN(C46)+1,MAX(IF(ISERROR(FIND({"区","村","会","场"},A46,LEN(B46)+LEN(C46)+3)),0,(FIND({"区","村","会","场"},A46,LEN(B46)+LEN(C46)+3))))-LEN(B46)-LEN(C46)))</f>
        <v>大观村</v>
      </c>
      <c r="E46" s="70" t="s">
        <v>22</v>
      </c>
      <c r="F46" s="70" t="str">
        <f t="shared" ref="F46:F54" si="12">IF(G46="","","项")</f>
        <v>项</v>
      </c>
      <c r="G46" s="70">
        <v>1</v>
      </c>
      <c r="H46" s="70">
        <f t="shared" si="11"/>
        <v>20</v>
      </c>
      <c r="I46" s="72">
        <v>10</v>
      </c>
      <c r="J46" s="70">
        <v>10</v>
      </c>
      <c r="K46" s="72" t="s">
        <v>35</v>
      </c>
      <c r="L46" s="72">
        <v>1</v>
      </c>
      <c r="M46" s="53" t="s">
        <v>36</v>
      </c>
      <c r="N46" s="76"/>
      <c r="O46" s="74"/>
      <c r="P46" s="75">
        <f t="shared" si="0"/>
        <v>42</v>
      </c>
    </row>
    <row r="47" spans="1:16" s="36" customFormat="1" ht="20.100000000000001" customHeight="1">
      <c r="A47" s="69" t="s">
        <v>202</v>
      </c>
      <c r="B47" s="72" t="str">
        <f>MID(A47,1,MIN(IF(ISERROR(FIND({"县","市","区"},A47)),4^8,FIND({"县","市","区"},A47))))</f>
        <v>株洲县</v>
      </c>
      <c r="C47" s="72" t="str">
        <f>IF(ISERROR(MID(A47,LEN(B47)+1,MAX(IF(ISERROR(FIND({"道","乡","镇","处","场","区"},A47,LEN(B47)+1)),0,(FIND({"道","乡","镇","处","场","区"},A47,LEN(B47)+1))))-LEN(B47))),"",MID(A47,LEN(B47)+1,MIN(IF(ISERROR(FIND({"道","乡","镇","处","场","区"},A47,LEN(B47)+3)),4^8,(FIND({"道","乡","镇","处","场","区"},A47,LEN(B47)+3))))-LEN(B47)))</f>
        <v>南洲镇</v>
      </c>
      <c r="D47" s="72" t="str">
        <f>IF(ISERROR(MID(A47,LEN(B47)+LEN(C47)+1,MAX(IF(ISERROR(FIND({"区","村","会","场"},A47,LEN(B47)+LEN(C47)+1)),0,(FIND({"区","村","会","场"},A47,LEN(B47)+LEN(C47)+1))))-LEN(B47)-LEN(C47))),"",MID(A47,LEN(B47)+LEN(C47)+1,MAX(IF(ISERROR(FIND({"区","村","会","场"},A47,LEN(B47)+LEN(C47)+3)),0,(FIND({"区","村","会","场"},A47,LEN(B47)+LEN(C47)+3))))-LEN(B47)-LEN(C47)))</f>
        <v/>
      </c>
      <c r="E47" s="70" t="s">
        <v>26</v>
      </c>
      <c r="F47" s="70" t="str">
        <f t="shared" si="12"/>
        <v>项</v>
      </c>
      <c r="G47" s="70">
        <v>1</v>
      </c>
      <c r="H47" s="70">
        <f t="shared" si="11"/>
        <v>6</v>
      </c>
      <c r="I47" s="72">
        <v>6</v>
      </c>
      <c r="J47" s="70"/>
      <c r="K47" s="72" t="s">
        <v>37</v>
      </c>
      <c r="L47" s="72">
        <v>5</v>
      </c>
      <c r="M47" s="54" t="s">
        <v>38</v>
      </c>
      <c r="N47" s="76"/>
      <c r="O47" s="74"/>
      <c r="P47" s="75">
        <f t="shared" si="0"/>
        <v>18</v>
      </c>
    </row>
    <row r="48" spans="1:16" s="36" customFormat="1" ht="20.100000000000001" customHeight="1">
      <c r="A48" s="69" t="s">
        <v>192</v>
      </c>
      <c r="B48" s="72" t="str">
        <f>MID(A48,1,MIN(IF(ISERROR(FIND({"县","市","区"},A48)),4^8,FIND({"县","市","区"},A48))))</f>
        <v>株洲县</v>
      </c>
      <c r="C48" s="72" t="str">
        <f>IF(ISERROR(MID(A48,LEN(B48)+1,MAX(IF(ISERROR(FIND({"道","乡","镇","处","场","区"},A48,LEN(B48)+1)),0,(FIND({"道","乡","镇","处","场","区"},A48,LEN(B48)+1))))-LEN(B48))),"",MID(A48,LEN(B48)+1,MIN(IF(ISERROR(FIND({"道","乡","镇","处","场","区"},A48,LEN(B48)+3)),4^8,(FIND({"道","乡","镇","处","场","区"},A48,LEN(B48)+3))))-LEN(B48)))</f>
        <v>南洲镇</v>
      </c>
      <c r="D48" s="72" t="str">
        <f>IF(ISERROR(MID(A48,LEN(B48)+LEN(C48)+1,MAX(IF(ISERROR(FIND({"区","村","会","场"},A48,LEN(B48)+LEN(C48)+1)),0,(FIND({"区","村","会","场"},A48,LEN(B48)+LEN(C48)+1))))-LEN(B48)-LEN(C48))),"",MID(A48,LEN(B48)+LEN(C48)+1,MAX(IF(ISERROR(FIND({"区","村","会","场"},A48,LEN(B48)+LEN(C48)+3)),0,(FIND({"区","村","会","场"},A48,LEN(B48)+LEN(C48)+3))))-LEN(B48)-LEN(C48)))</f>
        <v/>
      </c>
      <c r="E48" s="70" t="s">
        <v>26</v>
      </c>
      <c r="F48" s="70" t="str">
        <f t="shared" si="12"/>
        <v>项</v>
      </c>
      <c r="G48" s="70">
        <v>1</v>
      </c>
      <c r="H48" s="70">
        <f t="shared" si="11"/>
        <v>10</v>
      </c>
      <c r="I48" s="72">
        <v>10</v>
      </c>
      <c r="J48" s="70"/>
      <c r="K48" s="72" t="s">
        <v>31</v>
      </c>
      <c r="L48" s="72">
        <v>300</v>
      </c>
      <c r="M48" s="54" t="s">
        <v>204</v>
      </c>
      <c r="N48" s="76"/>
      <c r="O48" s="74"/>
      <c r="P48" s="75">
        <f t="shared" si="0"/>
        <v>321</v>
      </c>
    </row>
    <row r="49" spans="1:16" s="36" customFormat="1" ht="20.100000000000001" customHeight="1">
      <c r="A49" s="69" t="s">
        <v>186</v>
      </c>
      <c r="B49" s="72" t="str">
        <f>MID(A49,1,MIN(IF(ISERROR(FIND({"县","市","区"},A49)),4^8,FIND({"县","市","区"},A49))))</f>
        <v>株洲县</v>
      </c>
      <c r="C49" s="72" t="str">
        <f>IF(ISERROR(MID(A49,LEN(B49)+1,MAX(IF(ISERROR(FIND({"道","乡","镇","处","场","区"},A49,LEN(B49)+1)),0,(FIND({"道","乡","镇","处","场","区"},A49,LEN(B49)+1))))-LEN(B49))),"",MID(A49,LEN(B49)+1,MIN(IF(ISERROR(FIND({"道","乡","镇","处","场","区"},A49,LEN(B49)+3)),4^8,(FIND({"道","乡","镇","处","场","区"},A49,LEN(B49)+3))))-LEN(B49)))</f>
        <v>淦田镇</v>
      </c>
      <c r="D49" s="72" t="str">
        <f>IF(ISERROR(MID(A49,LEN(B49)+LEN(C49)+1,MAX(IF(ISERROR(FIND({"区","村","会","场"},A49,LEN(B49)+LEN(C49)+1)),0,(FIND({"区","村","会","场"},A49,LEN(B49)+LEN(C49)+1))))-LEN(B49)-LEN(C49))),"",MID(A49,LEN(B49)+LEN(C49)+1,MAX(IF(ISERROR(FIND({"区","村","会","场"},A49,LEN(B49)+LEN(C49)+3)),0,(FIND({"区","村","会","场"},A49,LEN(B49)+LEN(C49)+3))))-LEN(B49)-LEN(C49)))</f>
        <v/>
      </c>
      <c r="E49" s="70" t="s">
        <v>26</v>
      </c>
      <c r="F49" s="70" t="str">
        <f t="shared" si="12"/>
        <v>项</v>
      </c>
      <c r="G49" s="70">
        <v>1</v>
      </c>
      <c r="H49" s="70">
        <f t="shared" si="11"/>
        <v>10</v>
      </c>
      <c r="I49" s="72">
        <v>10</v>
      </c>
      <c r="J49" s="70"/>
      <c r="K49" s="72" t="s">
        <v>37</v>
      </c>
      <c r="L49" s="72">
        <v>6</v>
      </c>
      <c r="M49" s="54" t="s">
        <v>38</v>
      </c>
      <c r="N49" s="76"/>
      <c r="O49" s="74"/>
      <c r="P49" s="75">
        <f t="shared" si="0"/>
        <v>27</v>
      </c>
    </row>
    <row r="50" spans="1:16" s="36" customFormat="1" ht="20.100000000000001" customHeight="1">
      <c r="A50" s="69" t="s">
        <v>187</v>
      </c>
      <c r="B50" s="72" t="str">
        <f>MID(A50,1,MIN(IF(ISERROR(FIND({"县","市","区"},A50)),4^8,FIND({"县","市","区"},A50))))</f>
        <v>株洲县</v>
      </c>
      <c r="C50" s="72" t="str">
        <f>IF(ISERROR(MID(A50,LEN(B50)+1,MAX(IF(ISERROR(FIND({"道","乡","镇","处","场","区"},A50,LEN(B50)+1)),0,(FIND({"道","乡","镇","处","场","区"},A50,LEN(B50)+1))))-LEN(B50))),"",MID(A50,LEN(B50)+1,MIN(IF(ISERROR(FIND({"道","乡","镇","处","场","区"},A50,LEN(B50)+3)),4^8,(FIND({"道","乡","镇","处","场","区"},A50,LEN(B50)+3))))-LEN(B50)))</f>
        <v>淦田镇</v>
      </c>
      <c r="D50" s="72" t="str">
        <f>IF(ISERROR(MID(A50,LEN(B50)+LEN(C50)+1,MAX(IF(ISERROR(FIND({"区","村","会","场"},A50,LEN(B50)+LEN(C50)+1)),0,(FIND({"区","村","会","场"},A50,LEN(B50)+LEN(C50)+1))))-LEN(B50)-LEN(C50))),"",MID(A50,LEN(B50)+LEN(C50)+1,MAX(IF(ISERROR(FIND({"区","村","会","场"},A50,LEN(B50)+LEN(C50)+3)),0,(FIND({"区","村","会","场"},A50,LEN(B50)+LEN(C50)+3))))-LEN(B50)-LEN(C50)))</f>
        <v/>
      </c>
      <c r="E50" s="70" t="s">
        <v>26</v>
      </c>
      <c r="F50" s="70" t="str">
        <f t="shared" si="12"/>
        <v>项</v>
      </c>
      <c r="G50" s="70">
        <v>1</v>
      </c>
      <c r="H50" s="70">
        <f t="shared" si="11"/>
        <v>10</v>
      </c>
      <c r="I50" s="72">
        <v>10</v>
      </c>
      <c r="J50" s="70"/>
      <c r="K50" s="72" t="s">
        <v>31</v>
      </c>
      <c r="L50" s="72">
        <v>490</v>
      </c>
      <c r="M50" s="54" t="s">
        <v>204</v>
      </c>
      <c r="N50" s="76"/>
      <c r="O50" s="74"/>
      <c r="P50" s="75">
        <f t="shared" si="0"/>
        <v>511</v>
      </c>
    </row>
    <row r="51" spans="1:16" s="36" customFormat="1" ht="20.100000000000001" customHeight="1">
      <c r="A51" s="69" t="s">
        <v>188</v>
      </c>
      <c r="B51" s="72" t="str">
        <f>MID(A51,1,MIN(IF(ISERROR(FIND({"县","市","区"},A51)),4^8,FIND({"县","市","区"},A51))))</f>
        <v>株洲县</v>
      </c>
      <c r="C51" s="72" t="str">
        <f>IF(ISERROR(MID(A51,LEN(B51)+1,MAX(IF(ISERROR(FIND({"道","乡","镇","处","场","区"},A51,LEN(B51)+1)),0,(FIND({"道","乡","镇","处","场","区"},A51,LEN(B51)+1))))-LEN(B51))),"",MID(A51,LEN(B51)+1,MIN(IF(ISERROR(FIND({"道","乡","镇","处","场","区"},A51,LEN(B51)+3)),4^8,(FIND({"道","乡","镇","处","场","区"},A51,LEN(B51)+3))))-LEN(B51)))</f>
        <v>朱亭镇</v>
      </c>
      <c r="D51" s="72" t="str">
        <f>IF(ISERROR(MID(A51,LEN(B51)+LEN(C51)+1,MAX(IF(ISERROR(FIND({"区","村","会","场"},A51,LEN(B51)+LEN(C51)+1)),0,(FIND({"区","村","会","场"},A51,LEN(B51)+LEN(C51)+1))))-LEN(B51)-LEN(C51))),"",MID(A51,LEN(B51)+LEN(C51)+1,MAX(IF(ISERROR(FIND({"区","村","会","场"},A51,LEN(B51)+LEN(C51)+3)),0,(FIND({"区","村","会","场"},A51,LEN(B51)+LEN(C51)+3))))-LEN(B51)-LEN(C51)))</f>
        <v/>
      </c>
      <c r="E51" s="70" t="s">
        <v>26</v>
      </c>
      <c r="F51" s="70" t="str">
        <f t="shared" si="12"/>
        <v>项</v>
      </c>
      <c r="G51" s="70">
        <v>1</v>
      </c>
      <c r="H51" s="70">
        <f t="shared" si="11"/>
        <v>8</v>
      </c>
      <c r="I51" s="72">
        <v>8</v>
      </c>
      <c r="J51" s="70"/>
      <c r="K51" s="72" t="s">
        <v>37</v>
      </c>
      <c r="L51" s="72">
        <v>6</v>
      </c>
      <c r="M51" s="54" t="s">
        <v>38</v>
      </c>
      <c r="N51" s="76"/>
      <c r="O51" s="74"/>
      <c r="P51" s="75">
        <f t="shared" si="0"/>
        <v>23</v>
      </c>
    </row>
    <row r="52" spans="1:16" s="36" customFormat="1" ht="20.100000000000001" customHeight="1">
      <c r="A52" s="69" t="s">
        <v>189</v>
      </c>
      <c r="B52" s="72" t="str">
        <f>MID(A52,1,MIN(IF(ISERROR(FIND({"县","市","区"},A52)),4^8,FIND({"县","市","区"},A52))))</f>
        <v>株洲县</v>
      </c>
      <c r="C52" s="72" t="str">
        <f>IF(ISERROR(MID(A52,LEN(B52)+1,MAX(IF(ISERROR(FIND({"道","乡","镇","处","场","区"},A52,LEN(B52)+1)),0,(FIND({"道","乡","镇","处","场","区"},A52,LEN(B52)+1))))-LEN(B52))),"",MID(A52,LEN(B52)+1,MIN(IF(ISERROR(FIND({"道","乡","镇","处","场","区"},A52,LEN(B52)+3)),4^8,(FIND({"道","乡","镇","处","场","区"},A52,LEN(B52)+3))))-LEN(B52)))</f>
        <v>朱亭镇</v>
      </c>
      <c r="D52" s="72" t="str">
        <f>IF(ISERROR(MID(A52,LEN(B52)+LEN(C52)+1,MAX(IF(ISERROR(FIND({"区","村","会","场"},A52,LEN(B52)+LEN(C52)+1)),0,(FIND({"区","村","会","场"},A52,LEN(B52)+LEN(C52)+1))))-LEN(B52)-LEN(C52))),"",MID(A52,LEN(B52)+LEN(C52)+1,MAX(IF(ISERROR(FIND({"区","村","会","场"},A52,LEN(B52)+LEN(C52)+3)),0,(FIND({"区","村","会","场"},A52,LEN(B52)+LEN(C52)+3))))-LEN(B52)-LEN(C52)))</f>
        <v/>
      </c>
      <c r="E52" s="70" t="s">
        <v>26</v>
      </c>
      <c r="F52" s="70" t="str">
        <f t="shared" si="12"/>
        <v>项</v>
      </c>
      <c r="G52" s="70">
        <v>1</v>
      </c>
      <c r="H52" s="70">
        <f t="shared" si="11"/>
        <v>5</v>
      </c>
      <c r="I52" s="72">
        <v>5</v>
      </c>
      <c r="J52" s="70"/>
      <c r="K52" s="72" t="s">
        <v>31</v>
      </c>
      <c r="L52" s="72">
        <v>180</v>
      </c>
      <c r="M52" s="54" t="s">
        <v>204</v>
      </c>
      <c r="N52" s="76"/>
      <c r="O52" s="74"/>
      <c r="P52" s="75">
        <f t="shared" si="0"/>
        <v>191</v>
      </c>
    </row>
    <row r="53" spans="1:16" s="36" customFormat="1" ht="20.100000000000001" customHeight="1">
      <c r="A53" s="69" t="s">
        <v>190</v>
      </c>
      <c r="B53" s="72" t="str">
        <f>MID(A53,1,MIN(IF(ISERROR(FIND({"县","市","区"},A53)),4^8,FIND({"县","市","区"},A53))))</f>
        <v>株洲县</v>
      </c>
      <c r="C53" s="72" t="str">
        <f>IF(ISERROR(MID(A53,LEN(B53)+1,MAX(IF(ISERROR(FIND({"道","乡","镇","处","场","区"},A53,LEN(B53)+1)),0,(FIND({"道","乡","镇","处","场","区"},A53,LEN(B53)+1))))-LEN(B53))),"",MID(A53,LEN(B53)+1,MIN(IF(ISERROR(FIND({"道","乡","镇","处","场","区"},A53,LEN(B53)+3)),4^8,(FIND({"道","乡","镇","处","场","区"},A53,LEN(B53)+3))))-LEN(B53)))</f>
        <v>龙船镇</v>
      </c>
      <c r="D53" s="72" t="str">
        <f>IF(ISERROR(MID(A53,LEN(B53)+LEN(C53)+1,MAX(IF(ISERROR(FIND({"区","村","会","场"},A53,LEN(B53)+LEN(C53)+1)),0,(FIND({"区","村","会","场"},A53,LEN(B53)+LEN(C53)+1))))-LEN(B53)-LEN(C53))),"",MID(A53,LEN(B53)+LEN(C53)+1,MAX(IF(ISERROR(FIND({"区","村","会","场"},A53,LEN(B53)+LEN(C53)+3)),0,(FIND({"区","村","会","场"},A53,LEN(B53)+LEN(C53)+3))))-LEN(B53)-LEN(C53)))</f>
        <v/>
      </c>
      <c r="E53" s="70" t="s">
        <v>26</v>
      </c>
      <c r="F53" s="70" t="str">
        <f t="shared" si="12"/>
        <v>项</v>
      </c>
      <c r="G53" s="70">
        <v>1</v>
      </c>
      <c r="H53" s="70">
        <f t="shared" si="11"/>
        <v>10</v>
      </c>
      <c r="I53" s="72">
        <v>10</v>
      </c>
      <c r="J53" s="70"/>
      <c r="K53" s="72" t="s">
        <v>37</v>
      </c>
      <c r="L53" s="72">
        <v>6</v>
      </c>
      <c r="M53" s="54" t="s">
        <v>38</v>
      </c>
      <c r="N53" s="76"/>
      <c r="O53" s="74"/>
      <c r="P53" s="75">
        <f t="shared" si="0"/>
        <v>27</v>
      </c>
    </row>
    <row r="54" spans="1:16" s="36" customFormat="1" ht="20.100000000000001" customHeight="1">
      <c r="A54" s="69" t="s">
        <v>191</v>
      </c>
      <c r="B54" s="72" t="str">
        <f>MID(A54,1,MIN(IF(ISERROR(FIND({"县","市","区"},A54)),4^8,FIND({"县","市","区"},A54))))</f>
        <v>株洲县</v>
      </c>
      <c r="C54" s="72" t="str">
        <f>IF(ISERROR(MID(A54,LEN(B54)+1,MAX(IF(ISERROR(FIND({"道","乡","镇","处","场","区"},A54,LEN(B54)+1)),0,(FIND({"道","乡","镇","处","场","区"},A54,LEN(B54)+1))))-LEN(B54))),"",MID(A54,LEN(B54)+1,MIN(IF(ISERROR(FIND({"道","乡","镇","处","场","区"},A54,LEN(B54)+3)),4^8,(FIND({"道","乡","镇","处","场","区"},A54,LEN(B54)+3))))-LEN(B54)))</f>
        <v>龙船镇</v>
      </c>
      <c r="D54" s="72" t="str">
        <f>IF(ISERROR(MID(A54,LEN(B54)+LEN(C54)+1,MAX(IF(ISERROR(FIND({"区","村","会","场"},A54,LEN(B54)+LEN(C54)+1)),0,(FIND({"区","村","会","场"},A54,LEN(B54)+LEN(C54)+1))))-LEN(B54)-LEN(C54))),"",MID(A54,LEN(B54)+LEN(C54)+1,MAX(IF(ISERROR(FIND({"区","村","会","场"},A54,LEN(B54)+LEN(C54)+3)),0,(FIND({"区","村","会","场"},A54,LEN(B54)+LEN(C54)+3))))-LEN(B54)-LEN(C54)))</f>
        <v/>
      </c>
      <c r="E54" s="70" t="s">
        <v>26</v>
      </c>
      <c r="F54" s="70" t="str">
        <f t="shared" si="12"/>
        <v>项</v>
      </c>
      <c r="G54" s="70">
        <v>1</v>
      </c>
      <c r="H54" s="70">
        <f t="shared" si="11"/>
        <v>10</v>
      </c>
      <c r="I54" s="72">
        <v>10</v>
      </c>
      <c r="J54" s="70"/>
      <c r="K54" s="72" t="s">
        <v>31</v>
      </c>
      <c r="L54" s="72">
        <v>680</v>
      </c>
      <c r="M54" s="54" t="s">
        <v>204</v>
      </c>
      <c r="N54" s="76"/>
      <c r="O54" s="74"/>
      <c r="P54" s="75">
        <f t="shared" si="0"/>
        <v>701</v>
      </c>
    </row>
    <row r="55" spans="1:16" s="36" customFormat="1" ht="20.100000000000001" customHeight="1">
      <c r="A55" s="69" t="s">
        <v>196</v>
      </c>
      <c r="B55" s="72" t="str">
        <f>MID(A55,1,MIN(IF(ISERROR(FIND({"县","市","区"},A55)),4^8,FIND({"县","市","区"},A55))))</f>
        <v>株洲县</v>
      </c>
      <c r="C55" s="72" t="str">
        <f>IF(ISERROR(MID(A55,LEN(B55)+1,MAX(IF(ISERROR(FIND({"道","乡","镇","处","场","区"},A55,LEN(B55)+1)),0,(FIND({"道","乡","镇","处","场","区"},A55,LEN(B55)+1))))-LEN(B55))),"",MID(A55,LEN(B55)+1,MIN(IF(ISERROR(FIND({"道","乡","镇","处","场","区"},A55,LEN(B55)+3)),4^8,(FIND({"道","乡","镇","处","场","区"},A55,LEN(B55)+3))))-LEN(B55)))</f>
        <v>南洲镇</v>
      </c>
      <c r="D55" s="72" t="str">
        <f>IF(ISERROR(MID(A55,LEN(B55)+LEN(C55)+1,MAX(IF(ISERROR(FIND({"区","村","会","场"},A55,LEN(B55)+LEN(C55)+1)),0,(FIND({"区","村","会","场"},A55,LEN(B55)+LEN(C55)+1))))-LEN(B55)-LEN(C55))),"",MID(A55,LEN(B55)+LEN(C55)+1,MAX(IF(ISERROR(FIND({"区","村","会","场"},A55,LEN(B55)+LEN(C55)+3)),0,(FIND({"区","村","会","场"},A55,LEN(B55)+LEN(C55)+3))))-LEN(B55)-LEN(C55)))</f>
        <v>昭陵村</v>
      </c>
      <c r="E55" s="70" t="s">
        <v>22</v>
      </c>
      <c r="F55" s="70" t="str">
        <f t="shared" ref="F55" si="13">IF(G55="","","项")</f>
        <v>项</v>
      </c>
      <c r="G55" s="70">
        <v>1</v>
      </c>
      <c r="H55" s="70">
        <f t="shared" si="11"/>
        <v>55</v>
      </c>
      <c r="I55" s="72">
        <v>25</v>
      </c>
      <c r="J55" s="70">
        <v>30</v>
      </c>
      <c r="K55" s="72" t="s">
        <v>35</v>
      </c>
      <c r="L55" s="72">
        <v>2.5</v>
      </c>
      <c r="M55" s="54" t="s">
        <v>197</v>
      </c>
      <c r="N55" s="76" t="s">
        <v>195</v>
      </c>
      <c r="O55" s="74"/>
      <c r="P55" s="75">
        <f t="shared" si="0"/>
        <v>113.5</v>
      </c>
    </row>
    <row r="56" spans="1:16" s="36" customFormat="1" ht="20.100000000000001" customHeight="1">
      <c r="A56" s="69" t="s">
        <v>198</v>
      </c>
      <c r="B56" s="72" t="str">
        <f>MID(A56,1,MIN(IF(ISERROR(FIND({"县","市","区"},A56)),4^8,FIND({"县","市","区"},A56))))</f>
        <v>株洲县</v>
      </c>
      <c r="C56" s="72" t="str">
        <f>IF(ISERROR(MID(A56,LEN(B56)+1,MAX(IF(ISERROR(FIND({"道","乡","镇","处","场","区"},A56,LEN(B56)+1)),0,(FIND({"道","乡","镇","处","场","区"},A56,LEN(B56)+1))))-LEN(B56))),"",MID(A56,LEN(B56)+1,MIN(IF(ISERROR(FIND({"道","乡","镇","处","场","区"},A56,LEN(B56)+3)),4^8,(FIND({"道","乡","镇","处","场","区"},A56,LEN(B56)+3))))-LEN(B56)))</f>
        <v>南洲镇</v>
      </c>
      <c r="D56" s="72" t="str">
        <f>IF(ISERROR(MID(A56,LEN(B56)+LEN(C56)+1,MAX(IF(ISERROR(FIND({"区","村","会","场"},A56,LEN(B56)+LEN(C56)+1)),0,(FIND({"区","村","会","场"},A56,LEN(B56)+LEN(C56)+1))))-LEN(B56)-LEN(C56))),"",MID(A56,LEN(B56)+LEN(C56)+1,MAX(IF(ISERROR(FIND({"区","村","会","场"},A56,LEN(B56)+LEN(C56)+3)),0,(FIND({"区","村","会","场"},A56,LEN(B56)+LEN(C56)+3))))-LEN(B56)-LEN(C56)))</f>
        <v>昭陵村</v>
      </c>
      <c r="E56" s="70" t="s">
        <v>22</v>
      </c>
      <c r="F56" s="70" t="str">
        <f t="shared" ref="F56:F57" si="14">IF(G56="","","项")</f>
        <v>项</v>
      </c>
      <c r="G56" s="70">
        <v>1</v>
      </c>
      <c r="H56" s="70">
        <f t="shared" si="11"/>
        <v>45</v>
      </c>
      <c r="I56" s="72">
        <v>20</v>
      </c>
      <c r="J56" s="70">
        <v>25</v>
      </c>
      <c r="K56" s="72" t="s">
        <v>31</v>
      </c>
      <c r="L56" s="71">
        <v>9.5</v>
      </c>
      <c r="M56" s="54" t="s">
        <v>204</v>
      </c>
      <c r="N56" s="76" t="s">
        <v>195</v>
      </c>
      <c r="O56" s="74"/>
      <c r="P56" s="75">
        <f t="shared" si="0"/>
        <v>100.5</v>
      </c>
    </row>
    <row r="57" spans="1:16" s="36" customFormat="1" ht="20.100000000000001" customHeight="1">
      <c r="A57" s="69" t="s">
        <v>233</v>
      </c>
      <c r="B57" s="72" t="str">
        <f>MID(A57,1,MIN(IF(ISERROR(FIND({"县","市","区"},A57)),4^8,FIND({"县","市","区"},A57))))</f>
        <v>株洲县</v>
      </c>
      <c r="C57" s="72" t="str">
        <f>IF(ISERROR(MID(A57,LEN(B57)+1,MAX(IF(ISERROR(FIND({"道","乡","镇","处","场","区"},A57,LEN(B57)+1)),0,(FIND({"道","乡","镇","处","场","区"},A57,LEN(B57)+1))))-LEN(B57))),"",MID(A57,LEN(B57)+1,MIN(IF(ISERROR(FIND({"道","乡","镇","处","场","区"},A57,LEN(B57)+3)),4^8,(FIND({"道","乡","镇","处","场","区"},A57,LEN(B57)+3))))-LEN(B57)))</f>
        <v>淦田镇</v>
      </c>
      <c r="D57" s="72" t="str">
        <f>IF(ISERROR(MID(A57,LEN(B57)+LEN(C57)+1,MAX(IF(ISERROR(FIND({"区","村","会","场"},A57,LEN(B57)+LEN(C57)+1)),0,(FIND({"区","村","会","场"},A57,LEN(B57)+LEN(C57)+1))))-LEN(B57)-LEN(C57))),"",MID(A57,LEN(B57)+LEN(C57)+1,MAX(IF(ISERROR(FIND({"区","村","会","场"},A57,LEN(B57)+LEN(C57)+3)),0,(FIND({"区","村","会","场"},A57,LEN(B57)+LEN(C57)+3))))-LEN(B57)-LEN(C57)))</f>
        <v>毛坪村</v>
      </c>
      <c r="E57" s="70" t="s">
        <v>22</v>
      </c>
      <c r="F57" s="70" t="str">
        <f t="shared" si="14"/>
        <v>项</v>
      </c>
      <c r="G57" s="70">
        <v>1</v>
      </c>
      <c r="H57" s="70">
        <f t="shared" si="11"/>
        <v>20</v>
      </c>
      <c r="I57" s="72">
        <v>10</v>
      </c>
      <c r="J57" s="70">
        <v>10</v>
      </c>
      <c r="K57" s="72" t="s">
        <v>40</v>
      </c>
      <c r="L57" s="72">
        <v>1</v>
      </c>
      <c r="M57" s="54" t="s">
        <v>38</v>
      </c>
      <c r="N57" s="76"/>
      <c r="O57" s="74"/>
      <c r="P57" s="75">
        <f t="shared" si="0"/>
        <v>42</v>
      </c>
    </row>
    <row r="58" spans="1:16" s="2" customFormat="1" ht="20.100000000000001" hidden="1" customHeight="1">
      <c r="A58" s="104"/>
      <c r="B58" s="102" t="str">
        <f>MID(A58,1,MIN(IF(ISERROR(FIND({"县","市","区"},A58)),4^8,FIND({"县","市","区"},A58))))</f>
        <v/>
      </c>
      <c r="C58" s="102" t="str">
        <f>IF(ISERROR(MID(A58,LEN(B58)+1,MAX(IF(ISERROR(FIND({"道","乡","镇","处","场","区"},A58,LEN(B58)+1)),0,(FIND({"道","乡","镇","处","场","区"},A58,LEN(B58)+1))))-LEN(B58))),"",MID(A58,LEN(B58)+1,MIN(IF(ISERROR(FIND({"道","乡","镇","处","场","区"},A58,LEN(B58)+3)),4^8,(FIND({"道","乡","镇","处","场","区"},A58,LEN(B58)+3))))-LEN(B58)))</f>
        <v/>
      </c>
      <c r="D58" s="102" t="str">
        <f>IF(ISERROR(MID(A58,LEN(B58)+LEN(C58)+1,MAX(IF(ISERROR(FIND({"区","村","会","场"},A58,LEN(B58)+LEN(C58)+1)),0,(FIND({"区","村","会","场"},A58,LEN(B58)+LEN(C58)+1))))-LEN(B58)-LEN(C58))),"",MID(A58,LEN(B58)+LEN(C58)+1,MAX(IF(ISERROR(FIND({"区","村","会","场"},A58,LEN(B58)+LEN(C58)+3)),0,(FIND({"区","村","会","场"},A58,LEN(B58)+LEN(C58)+3))))-LEN(B58)-LEN(C58)))</f>
        <v/>
      </c>
      <c r="E58" s="101"/>
      <c r="F58" s="101"/>
      <c r="G58" s="101"/>
      <c r="H58" s="101"/>
      <c r="I58" s="102"/>
      <c r="J58" s="101"/>
      <c r="K58" s="102"/>
      <c r="L58" s="102"/>
      <c r="M58" s="105"/>
      <c r="N58" s="68"/>
      <c r="O58" s="50"/>
      <c r="P58" s="25">
        <f t="shared" si="0"/>
        <v>0</v>
      </c>
    </row>
    <row r="59" spans="1:16" s="2" customFormat="1" ht="20.100000000000001" hidden="1" customHeight="1">
      <c r="A59" s="43"/>
      <c r="B59" s="45" t="str">
        <f>MID(A59,1,MIN(IF(ISERROR(FIND({"县","市","区"},A59)),4^8,FIND({"县","市","区"},A59))))</f>
        <v/>
      </c>
      <c r="C59" s="45" t="str">
        <f>IF(ISERROR(MID(A59,LEN(B59)+1,MAX(IF(ISERROR(FIND({"道","乡","镇","处","场","区"},A59,LEN(B59)+1)),0,(FIND({"道","乡","镇","处","场","区"},A59,LEN(B59)+1))))-LEN(B59))),"",MID(A59,LEN(B59)+1,MIN(IF(ISERROR(FIND({"道","乡","镇","处","场","区"},A59,LEN(B59)+3)),4^8,(FIND({"道","乡","镇","处","场","区"},A59,LEN(B59)+3))))-LEN(B59)))</f>
        <v/>
      </c>
      <c r="D59" s="45" t="str">
        <f>IF(ISERROR(MID(A59,LEN(B59)+LEN(C59)+1,MAX(IF(ISERROR(FIND({"区","村","会","场"},A59,LEN(B59)+LEN(C59)+1)),0,(FIND({"区","村","会","场"},A59,LEN(B59)+LEN(C59)+1))))-LEN(B59)-LEN(C59))),"",MID(A59,LEN(B59)+LEN(C59)+1,MAX(IF(ISERROR(FIND({"区","村","会","场"},A59,LEN(B59)+LEN(C59)+3)),0,(FIND({"区","村","会","场"},A59,LEN(B59)+LEN(C59)+3))))-LEN(B59)-LEN(C59)))</f>
        <v/>
      </c>
      <c r="E59" s="43"/>
      <c r="F59" s="43"/>
      <c r="G59" s="43"/>
      <c r="H59" s="43"/>
      <c r="I59" s="45"/>
      <c r="J59" s="43"/>
      <c r="K59" s="45"/>
      <c r="L59" s="45"/>
      <c r="M59" s="92"/>
      <c r="N59" s="91"/>
      <c r="O59" s="50"/>
      <c r="P59" s="25">
        <f t="shared" si="0"/>
        <v>0</v>
      </c>
    </row>
    <row r="60" spans="1:16" s="2" customFormat="1" ht="20.100000000000001" customHeight="1">
      <c r="A60" s="63" t="s">
        <v>47</v>
      </c>
      <c r="B60" s="62"/>
      <c r="C60" s="62"/>
      <c r="D60" s="62"/>
      <c r="E60" s="62"/>
      <c r="F60" s="62" t="s">
        <v>17</v>
      </c>
      <c r="G60" s="64">
        <f>G61+G73+G84+G102+G114+G141+G158</f>
        <v>17</v>
      </c>
      <c r="H60" s="64">
        <f>H61+H73+H84+H102+H114+H141+H158</f>
        <v>1208</v>
      </c>
      <c r="I60" s="64">
        <f>I61+I73+I84+I102+I114+I141+I158</f>
        <v>135</v>
      </c>
      <c r="J60" s="64">
        <f>J61+J73+J84+J102+J114+J141+J158</f>
        <v>1073</v>
      </c>
      <c r="K60" s="21"/>
      <c r="L60" s="22"/>
      <c r="M60" s="29"/>
      <c r="N60" s="65"/>
      <c r="P60" s="25">
        <f t="shared" si="0"/>
        <v>2433</v>
      </c>
    </row>
    <row r="61" spans="1:16" s="2" customFormat="1" ht="20.100000000000001" hidden="1" customHeight="1">
      <c r="A61" s="135" t="s">
        <v>48</v>
      </c>
      <c r="B61" s="118"/>
      <c r="C61" s="118"/>
      <c r="D61" s="118"/>
      <c r="E61" s="118"/>
      <c r="F61" s="118" t="s">
        <v>17</v>
      </c>
      <c r="G61" s="121">
        <f>SUM(G63:G72)</f>
        <v>0</v>
      </c>
      <c r="H61" s="121">
        <f t="shared" ref="H61:J61" si="15">SUM(H63:H72)</f>
        <v>0</v>
      </c>
      <c r="I61" s="121">
        <f t="shared" si="15"/>
        <v>0</v>
      </c>
      <c r="J61" s="121">
        <f t="shared" si="15"/>
        <v>0</v>
      </c>
      <c r="K61" s="98" t="s">
        <v>49</v>
      </c>
      <c r="L61" s="99">
        <f t="array" ref="L61">SUM(IF(ISERROR(SEARCH("二次搬迁",K63:K72)),0,1)*L63:L72)</f>
        <v>0</v>
      </c>
      <c r="M61" s="100" t="s">
        <v>50</v>
      </c>
      <c r="N61" s="30"/>
      <c r="P61" s="25">
        <f t="shared" si="0"/>
        <v>0</v>
      </c>
    </row>
    <row r="62" spans="1:16" s="2" customFormat="1" ht="20.100000000000001" hidden="1" customHeight="1">
      <c r="A62" s="134"/>
      <c r="B62" s="119"/>
      <c r="C62" s="119"/>
      <c r="D62" s="119"/>
      <c r="E62" s="119"/>
      <c r="F62" s="119"/>
      <c r="G62" s="120"/>
      <c r="H62" s="120"/>
      <c r="I62" s="120"/>
      <c r="J62" s="120"/>
      <c r="K62" s="20" t="s">
        <v>51</v>
      </c>
      <c r="L62" s="15">
        <f t="array" ref="L62">SUM(IF(ISERROR(SEARCH("危房处理",K63:K72)),0,1)*L63:L72)</f>
        <v>0</v>
      </c>
      <c r="M62" s="26" t="s">
        <v>52</v>
      </c>
      <c r="N62" s="24"/>
      <c r="P62" s="25">
        <f t="shared" si="0"/>
        <v>0</v>
      </c>
    </row>
    <row r="63" spans="1:16" s="2" customFormat="1" ht="20.100000000000001" hidden="1" customHeight="1">
      <c r="A63" s="117"/>
      <c r="B63" s="116" t="str">
        <f>MID(A63,1,MIN(IF(ISERROR(FIND({"县","市","区"},A63)),4^8,FIND({"县","市","区"},A63))))</f>
        <v/>
      </c>
      <c r="C63" s="116" t="str">
        <f>IF(ISERROR(MID(A63,LEN(B63)+1,MAX(IF(ISERROR(FIND({"道","乡","镇","处","场","区"},A63,LEN(B63)+1)),0,(FIND({"道","乡","镇","处","场","区"},A63,LEN(B63)+1))))-LEN(B63))),"",MID(A63,LEN(B63)+1,MIN(IF(ISERROR(FIND({"道","乡","镇","处","场","区"},A63,LEN(B63)+3)),4^8,(FIND({"道","乡","镇","处","场","区"},A63,LEN(B63)+3))))-LEN(B63)))</f>
        <v/>
      </c>
      <c r="D63" s="116" t="str">
        <f t="array" ref="D63">IF(ISERROR(MID(A63,LEN(B63)+LEN(C63)+1,MAX(IF(ISERROR(FIND({"区","村","会","场"},A63,LEN(B63)+LEN(C63)+1)),0,(FIND({"区","村","会","场"},A63,LEN(B63)+LEN(C63)+1))))-LEN(B63)-LEN(C63))),"",MID(A63,LEN(B63)+LEN(C63)+1,MAX(IF(ISERROR(FIND({"区","村","会","场"},A63,LEN(B63)+LEN(C63)+3)),0,(FIND({"区","村","会","场"},A63,LEN(B63)+LEN(C63)+3))))-LEN(B63)-LEN(C63)))</f>
        <v/>
      </c>
      <c r="E63" s="117"/>
      <c r="F63" s="117" t="str">
        <f t="array" ref="F63">IF(G63="","","项")</f>
        <v/>
      </c>
      <c r="G63" s="117"/>
      <c r="H63" s="117">
        <f t="shared" ref="H63:H72" si="16">SUM(I63:J63)</f>
        <v>0</v>
      </c>
      <c r="I63" s="117"/>
      <c r="J63" s="117"/>
      <c r="K63" s="12"/>
      <c r="L63" s="12"/>
      <c r="M63" s="27" t="str">
        <f t="shared" ref="M63:M72" si="17">IF(K63="二次搬迁","户",IF(K63="","","平方米"))</f>
        <v/>
      </c>
      <c r="N63" s="24"/>
      <c r="P63" s="25">
        <f t="shared" si="0"/>
        <v>0</v>
      </c>
    </row>
    <row r="64" spans="1:16" s="2" customFormat="1" ht="20.100000000000001" hidden="1" customHeight="1">
      <c r="A64" s="117"/>
      <c r="B64" s="116"/>
      <c r="C64" s="116" t="str">
        <f>IF(ISERROR(MID(A64,LEN(B64)+1,MAX(IF(ISERROR(FIND({"道","乡","镇","处","场","区"},A64,LEN(B64)+1)),0,(FIND({"道","乡","镇","处","场","区"},A64,LEN(B64)+1))))-LEN(B64))),"",MID(A64,LEN(B64)+1,MIN(IF(ISERROR(FIND({"道","乡","镇","处","场","区"},A64,LEN(B64)+3)),4^8,(FIND({"道","乡","镇","处","场","区"},A64,LEN(B64)+3))))-LEN(B64)))</f>
        <v/>
      </c>
      <c r="D64" s="116" t="str">
        <f t="array" ref="D64">IF(ISERROR(MID(A64,LEN(B64)+LEN(C64)+1,MAX(IF(ISERROR(FIND({"区","村","会","场"},A64,LEN(B64)+LEN(C64)+1)),0,(FIND({"区","村","会","场"},A64,LEN(B64)+LEN(C64)+1))))-LEN(B64)-LEN(C64))),"",MID(A64,LEN(B64)+LEN(C64)+1,MAX(IF(ISERROR(FIND({"区","村","会","场"},A64,LEN(B64)+LEN(C64)+3)),0,(FIND({"区","村","会","场"},A64,LEN(B64)+LEN(C64)+3))))-LEN(B64)-LEN(C64)))</f>
        <v/>
      </c>
      <c r="E64" s="117"/>
      <c r="F64" s="117" t="str">
        <f t="array" ref="F64">IF(G64="","","项")</f>
        <v/>
      </c>
      <c r="G64" s="117"/>
      <c r="H64" s="117">
        <f t="shared" si="16"/>
        <v>0</v>
      </c>
      <c r="I64" s="117"/>
      <c r="J64" s="117"/>
      <c r="K64" s="12"/>
      <c r="L64" s="12"/>
      <c r="M64" s="27" t="str">
        <f t="shared" si="17"/>
        <v/>
      </c>
      <c r="N64" s="24"/>
      <c r="P64" s="25">
        <f t="shared" si="0"/>
        <v>0</v>
      </c>
    </row>
    <row r="65" spans="1:16" s="2" customFormat="1" ht="20.100000000000001" hidden="1" customHeight="1">
      <c r="A65" s="117"/>
      <c r="B65" s="116" t="str">
        <f>MID(A65,1,MIN(IF(ISERROR(FIND({"县","市","区"},A65)),4^8,FIND({"县","市","区"},A65))))</f>
        <v/>
      </c>
      <c r="C65" s="116" t="str">
        <f>IF(ISERROR(MID(A65,LEN(B65)+1,MAX(IF(ISERROR(FIND({"道","乡","镇","处","场","区"},A65,LEN(B65)+1)),0,(FIND({"道","乡","镇","处","场","区"},A65,LEN(B65)+1))))-LEN(B65))),"",MID(A65,LEN(B65)+1,MIN(IF(ISERROR(FIND({"道","乡","镇","处","场","区"},A65,LEN(B65)+3)),4^8,(FIND({"道","乡","镇","处","场","区"},A65,LEN(B65)+3))))-LEN(B65)))</f>
        <v/>
      </c>
      <c r="D65" s="116" t="str">
        <f t="array" ref="D65">IF(ISERROR(MID(A65,LEN(B65)+LEN(C65)+1,MAX(IF(ISERROR(FIND({"区","村","会","场"},A65,LEN(B65)+LEN(C65)+1)),0,(FIND({"区","村","会","场"},A65,LEN(B65)+LEN(C65)+1))))-LEN(B65)-LEN(C65))),"",MID(A65,LEN(B65)+LEN(C65)+1,MAX(IF(ISERROR(FIND({"区","村","会","场"},A65,LEN(B65)+LEN(C65)+3)),0,(FIND({"区","村","会","场"},A65,LEN(B65)+LEN(C65)+3))))-LEN(B65)-LEN(C65)))</f>
        <v/>
      </c>
      <c r="E65" s="117"/>
      <c r="F65" s="117" t="str">
        <f t="array" ref="F65">IF(G65="","","项")</f>
        <v/>
      </c>
      <c r="G65" s="117"/>
      <c r="H65" s="117">
        <f t="shared" si="16"/>
        <v>0</v>
      </c>
      <c r="I65" s="117"/>
      <c r="J65" s="117"/>
      <c r="K65" s="12"/>
      <c r="L65" s="12"/>
      <c r="M65" s="27" t="str">
        <f t="shared" si="17"/>
        <v/>
      </c>
      <c r="N65" s="24"/>
      <c r="P65" s="25">
        <f t="shared" si="0"/>
        <v>0</v>
      </c>
    </row>
    <row r="66" spans="1:16" s="2" customFormat="1" ht="20.100000000000001" hidden="1" customHeight="1">
      <c r="A66" s="117"/>
      <c r="B66" s="116"/>
      <c r="C66" s="116" t="str">
        <f>IF(ISERROR(MID(A66,LEN(B66)+1,MAX(IF(ISERROR(FIND({"道","乡","镇","处","场","区"},A66,LEN(B66)+1)),0,(FIND({"道","乡","镇","处","场","区"},A66,LEN(B66)+1))))-LEN(B66))),"",MID(A66,LEN(B66)+1,MIN(IF(ISERROR(FIND({"道","乡","镇","处","场","区"},A66,LEN(B66)+3)),4^8,(FIND({"道","乡","镇","处","场","区"},A66,LEN(B66)+3))))-LEN(B66)))</f>
        <v/>
      </c>
      <c r="D66" s="116" t="str">
        <f t="array" ref="D66">IF(ISERROR(MID(A66,LEN(B66)+LEN(C66)+1,MAX(IF(ISERROR(FIND({"区","村","会","场"},A66,LEN(B66)+LEN(C66)+1)),0,(FIND({"区","村","会","场"},A66,LEN(B66)+LEN(C66)+1))))-LEN(B66)-LEN(C66))),"",MID(A66,LEN(B66)+LEN(C66)+1,MAX(IF(ISERROR(FIND({"区","村","会","场"},A66,LEN(B66)+LEN(C66)+3)),0,(FIND({"区","村","会","场"},A66,LEN(B66)+LEN(C66)+3))))-LEN(B66)-LEN(C66)))</f>
        <v/>
      </c>
      <c r="E66" s="117"/>
      <c r="F66" s="117" t="str">
        <f t="array" ref="F66">IF(G66="","","项")</f>
        <v/>
      </c>
      <c r="G66" s="117"/>
      <c r="H66" s="117">
        <f t="shared" si="16"/>
        <v>0</v>
      </c>
      <c r="I66" s="117"/>
      <c r="J66" s="117"/>
      <c r="K66" s="12"/>
      <c r="L66" s="12"/>
      <c r="M66" s="27" t="str">
        <f t="shared" si="17"/>
        <v/>
      </c>
      <c r="N66" s="24"/>
      <c r="P66" s="25">
        <f t="shared" si="0"/>
        <v>0</v>
      </c>
    </row>
    <row r="67" spans="1:16" s="2" customFormat="1" ht="20.100000000000001" hidden="1" customHeight="1">
      <c r="A67" s="117"/>
      <c r="B67" s="116" t="str">
        <f>MID(A67,1,MIN(IF(ISERROR(FIND({"县","市","区"},A67)),4^8,FIND({"县","市","区"},A67))))</f>
        <v/>
      </c>
      <c r="C67" s="116" t="str">
        <f>IF(ISERROR(MID(A67,LEN(B67)+1,MAX(IF(ISERROR(FIND({"道","乡","镇","处","场","区"},A67,LEN(B67)+1)),0,(FIND({"道","乡","镇","处","场","区"},A67,LEN(B67)+1))))-LEN(B67))),"",MID(A67,LEN(B67)+1,MIN(IF(ISERROR(FIND({"道","乡","镇","处","场","区"},A67,LEN(B67)+3)),4^8,(FIND({"道","乡","镇","处","场","区"},A67,LEN(B67)+3))))-LEN(B67)))</f>
        <v/>
      </c>
      <c r="D67" s="116" t="str">
        <f t="array" ref="D67">IF(ISERROR(MID(A67,LEN(B67)+LEN(C67)+1,MAX(IF(ISERROR(FIND({"区","村","会","场"},A67,LEN(B67)+LEN(C67)+1)),0,(FIND({"区","村","会","场"},A67,LEN(B67)+LEN(C67)+1))))-LEN(B67)-LEN(C67))),"",MID(A67,LEN(B67)+LEN(C67)+1,MAX(IF(ISERROR(FIND({"区","村","会","场"},A67,LEN(B67)+LEN(C67)+3)),0,(FIND({"区","村","会","场"},A67,LEN(B67)+LEN(C67)+3))))-LEN(B67)-LEN(C67)))</f>
        <v/>
      </c>
      <c r="E67" s="117"/>
      <c r="F67" s="117" t="str">
        <f t="array" ref="F67">IF(G67="","","项")</f>
        <v/>
      </c>
      <c r="G67" s="117"/>
      <c r="H67" s="117">
        <f t="shared" si="16"/>
        <v>0</v>
      </c>
      <c r="I67" s="117"/>
      <c r="J67" s="117"/>
      <c r="K67" s="12"/>
      <c r="L67" s="12"/>
      <c r="M67" s="27" t="str">
        <f t="shared" si="17"/>
        <v/>
      </c>
      <c r="N67" s="24"/>
      <c r="P67" s="25">
        <f t="shared" si="0"/>
        <v>0</v>
      </c>
    </row>
    <row r="68" spans="1:16" s="2" customFormat="1" ht="20.100000000000001" hidden="1" customHeight="1">
      <c r="A68" s="117"/>
      <c r="B68" s="116"/>
      <c r="C68" s="116" t="str">
        <f>IF(ISERROR(MID(A68,LEN(B68)+1,MAX(IF(ISERROR(FIND({"道","乡","镇","处","场","区"},A68,LEN(B68)+1)),0,(FIND({"道","乡","镇","处","场","区"},A68,LEN(B68)+1))))-LEN(B68))),"",MID(A68,LEN(B68)+1,MIN(IF(ISERROR(FIND({"道","乡","镇","处","场","区"},A68,LEN(B68)+3)),4^8,(FIND({"道","乡","镇","处","场","区"},A68,LEN(B68)+3))))-LEN(B68)))</f>
        <v/>
      </c>
      <c r="D68" s="116" t="str">
        <f t="array" ref="D68">IF(ISERROR(MID(A68,LEN(B68)+LEN(C68)+1,MAX(IF(ISERROR(FIND({"区","村","会","场"},A68,LEN(B68)+LEN(C68)+1)),0,(FIND({"区","村","会","场"},A68,LEN(B68)+LEN(C68)+1))))-LEN(B68)-LEN(C68))),"",MID(A68,LEN(B68)+LEN(C68)+1,MAX(IF(ISERROR(FIND({"区","村","会","场"},A68,LEN(B68)+LEN(C68)+3)),0,(FIND({"区","村","会","场"},A68,LEN(B68)+LEN(C68)+3))))-LEN(B68)-LEN(C68)))</f>
        <v/>
      </c>
      <c r="E68" s="117"/>
      <c r="F68" s="117" t="str">
        <f t="array" ref="F68">IF(G68="","","项")</f>
        <v/>
      </c>
      <c r="G68" s="117"/>
      <c r="H68" s="117">
        <f t="shared" si="16"/>
        <v>0</v>
      </c>
      <c r="I68" s="117"/>
      <c r="J68" s="117"/>
      <c r="K68" s="12"/>
      <c r="L68" s="12"/>
      <c r="M68" s="27" t="str">
        <f t="shared" si="17"/>
        <v/>
      </c>
      <c r="N68" s="24"/>
      <c r="P68" s="25">
        <f t="shared" si="0"/>
        <v>0</v>
      </c>
    </row>
    <row r="69" spans="1:16" s="2" customFormat="1" ht="20.100000000000001" hidden="1" customHeight="1">
      <c r="A69" s="117"/>
      <c r="B69" s="116" t="str">
        <f>MID(A69,1,MIN(IF(ISERROR(FIND({"县","市","区"},A69)),4^8,FIND({"县","市","区"},A69))))</f>
        <v/>
      </c>
      <c r="C69" s="116" t="str">
        <f>IF(ISERROR(MID(A69,LEN(B69)+1,MAX(IF(ISERROR(FIND({"道","乡","镇","处","场","区"},A69,LEN(B69)+1)),0,(FIND({"道","乡","镇","处","场","区"},A69,LEN(B69)+1))))-LEN(B69))),"",MID(A69,LEN(B69)+1,MIN(IF(ISERROR(FIND({"道","乡","镇","处","场","区"},A69,LEN(B69)+3)),4^8,(FIND({"道","乡","镇","处","场","区"},A69,LEN(B69)+3))))-LEN(B69)))</f>
        <v/>
      </c>
      <c r="D69" s="116" t="str">
        <f t="array" ref="D69">IF(ISERROR(MID(A69,LEN(B69)+LEN(C69)+1,MAX(IF(ISERROR(FIND({"区","村","会","场"},A69,LEN(B69)+LEN(C69)+1)),0,(FIND({"区","村","会","场"},A69,LEN(B69)+LEN(C69)+1))))-LEN(B69)-LEN(C69))),"",MID(A69,LEN(B69)+LEN(C69)+1,MAX(IF(ISERROR(FIND({"区","村","会","场"},A69,LEN(B69)+LEN(C69)+3)),0,(FIND({"区","村","会","场"},A69,LEN(B69)+LEN(C69)+3))))-LEN(B69)-LEN(C69)))</f>
        <v/>
      </c>
      <c r="E69" s="117"/>
      <c r="F69" s="117" t="str">
        <f t="array" ref="F69">IF(G69="","","项")</f>
        <v/>
      </c>
      <c r="G69" s="117"/>
      <c r="H69" s="117">
        <f t="shared" si="16"/>
        <v>0</v>
      </c>
      <c r="I69" s="117"/>
      <c r="J69" s="117"/>
      <c r="K69" s="12"/>
      <c r="L69" s="12"/>
      <c r="M69" s="27" t="str">
        <f t="shared" si="17"/>
        <v/>
      </c>
      <c r="N69" s="24"/>
      <c r="P69" s="25">
        <f t="shared" si="0"/>
        <v>0</v>
      </c>
    </row>
    <row r="70" spans="1:16" s="2" customFormat="1" ht="20.100000000000001" hidden="1" customHeight="1">
      <c r="A70" s="117"/>
      <c r="B70" s="116"/>
      <c r="C70" s="116" t="str">
        <f>IF(ISERROR(MID(A70,LEN(B70)+1,MAX(IF(ISERROR(FIND({"道","乡","镇","处","场","区"},A70,LEN(B70)+1)),0,(FIND({"道","乡","镇","处","场","区"},A70,LEN(B70)+1))))-LEN(B70))),"",MID(A70,LEN(B70)+1,MIN(IF(ISERROR(FIND({"道","乡","镇","处","场","区"},A70,LEN(B70)+3)),4^8,(FIND({"道","乡","镇","处","场","区"},A70,LEN(B70)+3))))-LEN(B70)))</f>
        <v/>
      </c>
      <c r="D70" s="116" t="str">
        <f t="array" ref="D70">IF(ISERROR(MID(A70,LEN(B70)+LEN(C70)+1,MAX(IF(ISERROR(FIND({"区","村","会","场"},A70,LEN(B70)+LEN(C70)+1)),0,(FIND({"区","村","会","场"},A70,LEN(B70)+LEN(C70)+1))))-LEN(B70)-LEN(C70))),"",MID(A70,LEN(B70)+LEN(C70)+1,MAX(IF(ISERROR(FIND({"区","村","会","场"},A70,LEN(B70)+LEN(C70)+3)),0,(FIND({"区","村","会","场"},A70,LEN(B70)+LEN(C70)+3))))-LEN(B70)-LEN(C70)))</f>
        <v/>
      </c>
      <c r="E70" s="117"/>
      <c r="F70" s="117" t="str">
        <f t="array" ref="F70">IF(G70="","","项")</f>
        <v/>
      </c>
      <c r="G70" s="117"/>
      <c r="H70" s="117">
        <f t="shared" si="16"/>
        <v>0</v>
      </c>
      <c r="I70" s="117"/>
      <c r="J70" s="117"/>
      <c r="K70" s="12"/>
      <c r="L70" s="12"/>
      <c r="M70" s="27" t="str">
        <f t="shared" si="17"/>
        <v/>
      </c>
      <c r="N70" s="24"/>
      <c r="P70" s="25">
        <f t="shared" si="0"/>
        <v>0</v>
      </c>
    </row>
    <row r="71" spans="1:16" s="2" customFormat="1" ht="20.100000000000001" hidden="1" customHeight="1">
      <c r="A71" s="117"/>
      <c r="B71" s="116" t="str">
        <f>MID(A71,1,MIN(IF(ISERROR(FIND({"县","市","区"},A71)),4^8,FIND({"县","市","区"},A71))))</f>
        <v/>
      </c>
      <c r="C71" s="116" t="str">
        <f>IF(ISERROR(MID(A71,LEN(B71)+1,MAX(IF(ISERROR(FIND({"道","乡","镇","处","场","区"},A71,LEN(B71)+1)),0,(FIND({"道","乡","镇","处","场","区"},A71,LEN(B71)+1))))-LEN(B71))),"",MID(A71,LEN(B71)+1,MIN(IF(ISERROR(FIND({"道","乡","镇","处","场","区"},A71,LEN(B71)+3)),4^8,(FIND({"道","乡","镇","处","场","区"},A71,LEN(B71)+3))))-LEN(B71)))</f>
        <v/>
      </c>
      <c r="D71" s="116" t="str">
        <f>IF(ISERROR(MID(A71,LEN(B71)+LEN(C71)+1,MAX(IF(ISERROR(FIND({"区","村","会","场"},A71,LEN(B71)+LEN(C71)+1)),0,(FIND({"区","村","会","场"},A71,LEN(B71)+LEN(C71)+1))))-LEN(B71)-LEN(C71))),"",MID(A71,LEN(B71)+LEN(C71)+1,MAX(IF(ISERROR(FIND({"区","村","会","场"},A71,LEN(B71)+LEN(C71)+3)),0,(FIND({"区","村","会","场"},A71,LEN(B71)+LEN(C71)+3))))-LEN(B71)-LEN(C71)))</f>
        <v/>
      </c>
      <c r="E71" s="117"/>
      <c r="F71" s="117" t="str">
        <f t="array" ref="F71">IF(G71="","","项")</f>
        <v/>
      </c>
      <c r="G71" s="117"/>
      <c r="H71" s="117">
        <f t="shared" si="16"/>
        <v>0</v>
      </c>
      <c r="I71" s="117"/>
      <c r="J71" s="117"/>
      <c r="K71" s="12"/>
      <c r="L71" s="12"/>
      <c r="M71" s="27" t="str">
        <f t="shared" si="17"/>
        <v/>
      </c>
      <c r="N71" s="24"/>
      <c r="P71" s="25">
        <f t="shared" si="0"/>
        <v>0</v>
      </c>
    </row>
    <row r="72" spans="1:16" s="2" customFormat="1" ht="20.100000000000001" hidden="1" customHeight="1">
      <c r="A72" s="124"/>
      <c r="B72" s="133"/>
      <c r="C72" s="133" t="str">
        <f>IF(ISERROR(MID(A72,LEN(B72)+1,MAX(IF(ISERROR(FIND({"道","乡","镇","处","场","区"},A72,LEN(B72)+1)),0,(FIND({"道","乡","镇","处","场","区"},A72,LEN(B72)+1))))-LEN(B72))),"",MID(A72,LEN(B72)+1,MIN(IF(ISERROR(FIND({"道","乡","镇","处","场","区"},A72,LEN(B72)+3)),4^8,(FIND({"道","乡","镇","处","场","区"},A72,LEN(B72)+3))))-LEN(B72)))</f>
        <v/>
      </c>
      <c r="D72" s="133" t="str">
        <f t="array" ref="D72">IF(ISERROR(MID(A72,LEN(B72)+LEN(C72)+1,MAX(IF(ISERROR(FIND({"区","村","会","场"},A72,LEN(B72)+LEN(C72)+1)),0,(FIND({"区","村","会","场"},A72,LEN(B72)+LEN(C72)+1))))-LEN(B72)-LEN(C72))),"",MID(A72,LEN(B72)+LEN(C72)+1,MAX(IF(ISERROR(FIND({"区","村","会","场"},A72,LEN(B72)+LEN(C72)+3)),0,(FIND({"区","村","会","场"},A72,LEN(B72)+LEN(C72)+3))))-LEN(B72)-LEN(C72)))</f>
        <v/>
      </c>
      <c r="E72" s="124"/>
      <c r="F72" s="124" t="str">
        <f t="array" ref="F72">IF(G72="","","项")</f>
        <v/>
      </c>
      <c r="G72" s="124"/>
      <c r="H72" s="124">
        <f t="shared" si="16"/>
        <v>0</v>
      </c>
      <c r="I72" s="124"/>
      <c r="J72" s="124"/>
      <c r="K72" s="45"/>
      <c r="L72" s="45"/>
      <c r="M72" s="92" t="str">
        <f t="shared" si="17"/>
        <v/>
      </c>
      <c r="N72" s="91"/>
      <c r="P72" s="25">
        <f t="shared" si="0"/>
        <v>0</v>
      </c>
    </row>
    <row r="73" spans="1:16" s="2" customFormat="1" ht="20.100000000000001" customHeight="1">
      <c r="A73" s="134" t="s">
        <v>53</v>
      </c>
      <c r="B73" s="119"/>
      <c r="C73" s="119"/>
      <c r="D73" s="119"/>
      <c r="E73" s="119"/>
      <c r="F73" s="119" t="s">
        <v>17</v>
      </c>
      <c r="G73" s="120">
        <f>SUM(G79:G83)</f>
        <v>3</v>
      </c>
      <c r="H73" s="120">
        <f>SUM(H79:H83)</f>
        <v>115</v>
      </c>
      <c r="I73" s="120">
        <f t="shared" ref="I73:J73" si="18">SUM(I79:I83)</f>
        <v>32</v>
      </c>
      <c r="J73" s="120">
        <f t="shared" si="18"/>
        <v>83</v>
      </c>
      <c r="K73" s="20" t="s">
        <v>54</v>
      </c>
      <c r="L73" s="64">
        <f t="array" ref="L73">SUM(IF(ISERROR(SEARCH("建房",K79:K80)),0,1)*L79:L80)</f>
        <v>0</v>
      </c>
      <c r="M73" s="26" t="s">
        <v>52</v>
      </c>
      <c r="N73" s="65"/>
      <c r="P73" s="25">
        <f t="shared" si="0"/>
        <v>233</v>
      </c>
    </row>
    <row r="74" spans="1:16" s="2" customFormat="1" ht="20.100000000000001" hidden="1" customHeight="1">
      <c r="A74" s="135"/>
      <c r="B74" s="118"/>
      <c r="C74" s="118"/>
      <c r="D74" s="118"/>
      <c r="E74" s="118"/>
      <c r="F74" s="118"/>
      <c r="G74" s="121"/>
      <c r="H74" s="121"/>
      <c r="I74" s="121"/>
      <c r="J74" s="121"/>
      <c r="K74" s="98" t="s">
        <v>55</v>
      </c>
      <c r="L74" s="99">
        <f t="array" ref="L74">SUM(IF(ISERROR(SEARCH("修房",K79:K80)),0,1)*L79:L80)</f>
        <v>0</v>
      </c>
      <c r="M74" s="100" t="s">
        <v>52</v>
      </c>
      <c r="N74" s="30"/>
      <c r="P74" s="25">
        <f t="shared" si="0"/>
        <v>0</v>
      </c>
    </row>
    <row r="75" spans="1:16" s="2" customFormat="1" ht="20.100000000000001" hidden="1" customHeight="1">
      <c r="A75" s="134"/>
      <c r="B75" s="119"/>
      <c r="C75" s="119"/>
      <c r="D75" s="119"/>
      <c r="E75" s="119"/>
      <c r="F75" s="119"/>
      <c r="G75" s="120"/>
      <c r="H75" s="120"/>
      <c r="I75" s="120"/>
      <c r="J75" s="120"/>
      <c r="K75" s="20" t="s">
        <v>56</v>
      </c>
      <c r="L75" s="15">
        <f t="array" ref="L75">SUM(IF(ISERROR(SEARCH("改水改厕",K79:K80)),0,1)*L79:L80)</f>
        <v>0</v>
      </c>
      <c r="M75" s="26" t="s">
        <v>57</v>
      </c>
      <c r="N75" s="24"/>
      <c r="P75" s="25">
        <f t="shared" si="0"/>
        <v>0</v>
      </c>
    </row>
    <row r="76" spans="1:16" s="2" customFormat="1" ht="20.100000000000001" hidden="1" customHeight="1">
      <c r="A76" s="134"/>
      <c r="B76" s="119"/>
      <c r="C76" s="119"/>
      <c r="D76" s="119"/>
      <c r="E76" s="119"/>
      <c r="F76" s="119"/>
      <c r="G76" s="120"/>
      <c r="H76" s="120"/>
      <c r="I76" s="120"/>
      <c r="J76" s="120"/>
      <c r="K76" s="20" t="s">
        <v>58</v>
      </c>
      <c r="L76" s="15">
        <f t="array" ref="L76">SUM(IF(ISERROR(SEARCH("环境整治",K79:K80)),0,1)*L79:L80)</f>
        <v>0</v>
      </c>
      <c r="M76" s="26" t="s">
        <v>43</v>
      </c>
      <c r="N76" s="24"/>
      <c r="P76" s="25">
        <f t="shared" ref="P76:P139" si="19">L76+H76+G76+I76+J76</f>
        <v>0</v>
      </c>
    </row>
    <row r="77" spans="1:16" s="2" customFormat="1" ht="20.100000000000001" hidden="1" customHeight="1">
      <c r="A77" s="136"/>
      <c r="B77" s="130"/>
      <c r="C77" s="130"/>
      <c r="D77" s="130"/>
      <c r="E77" s="130"/>
      <c r="F77" s="130"/>
      <c r="G77" s="122"/>
      <c r="H77" s="122"/>
      <c r="I77" s="122"/>
      <c r="J77" s="122"/>
      <c r="K77" s="88" t="s">
        <v>59</v>
      </c>
      <c r="L77" s="89">
        <f t="array" ref="L77">SUM(IF(ISERROR(SEARCH("三通一平",K79:K80)),0,1)*L79:L80)</f>
        <v>0</v>
      </c>
      <c r="M77" s="90" t="s">
        <v>43</v>
      </c>
      <c r="N77" s="91"/>
      <c r="P77" s="25">
        <f t="shared" si="19"/>
        <v>0</v>
      </c>
    </row>
    <row r="78" spans="1:16" s="2" customFormat="1" ht="20.100000000000001" customHeight="1">
      <c r="A78" s="134"/>
      <c r="B78" s="119"/>
      <c r="C78" s="119"/>
      <c r="D78" s="119"/>
      <c r="E78" s="119"/>
      <c r="F78" s="119"/>
      <c r="G78" s="120"/>
      <c r="H78" s="120"/>
      <c r="I78" s="120"/>
      <c r="J78" s="120"/>
      <c r="K78" s="39" t="s">
        <v>165</v>
      </c>
      <c r="L78" s="64">
        <f t="array" ref="L78">SUM(IF(ISERROR(SEARCH("新农村建设类其他",K79:K83)),0,1)*L79:L83)</f>
        <v>4</v>
      </c>
      <c r="M78" s="26" t="s">
        <v>29</v>
      </c>
      <c r="N78" s="65"/>
      <c r="P78" s="25">
        <f t="shared" si="19"/>
        <v>4</v>
      </c>
    </row>
    <row r="79" spans="1:16" s="36" customFormat="1" ht="20.100000000000001" customHeight="1">
      <c r="A79" s="69" t="s">
        <v>226</v>
      </c>
      <c r="B79" s="72" t="str">
        <f>MID(A79,1,MIN(IF(ISERROR(FIND({"县","市","区"},A79)),4^8,FIND({"县","市","区"},A79))))</f>
        <v>株洲县</v>
      </c>
      <c r="C79" s="72" t="str">
        <f>IF(ISERROR(MID(A79,LEN(B79)+1,MAX(IF(ISERROR(FIND({"道","乡","镇","处","场","区"},A79,LEN(B79)+1)),0,(FIND({"道","乡","镇","处","场","区"},A79,LEN(B79)+1))))-LEN(B79))),"",MID(A79,LEN(B79)+1,MIN(IF(ISERROR(FIND({"道","乡","镇","处","场","区"},A79,LEN(B79)+3)),4^8,(FIND({"道","乡","镇","处","场","区"},A79,LEN(B79)+3))))-LEN(B79)))</f>
        <v>龙门镇</v>
      </c>
      <c r="D79" s="72" t="str">
        <f>IF(ISERROR(MID(A79,LEN(B79)+LEN(C79)+1,MAX(IF(ISERROR(FIND({"区","村","会","场"},A79,LEN(B79)+LEN(C79)+1)),0,(FIND({"区","村","会","场"},A79,LEN(B79)+LEN(C79)+1))))-LEN(B79)-LEN(C79))),"",MID(A79,LEN(B79)+LEN(C79)+1,MAX(IF(ISERROR(FIND({"区","村","会","场"},A79,LEN(B79)+LEN(C79)+3)),0,(FIND({"区","村","会","场"},A79,LEN(B79)+LEN(C79)+3))))-LEN(B79)-LEN(C79)))</f>
        <v>清塘村</v>
      </c>
      <c r="E79" s="70" t="s">
        <v>22</v>
      </c>
      <c r="F79" s="70" t="str">
        <f t="shared" ref="F79" si="20">IF(G79="","","项")</f>
        <v>项</v>
      </c>
      <c r="G79" s="70">
        <v>1</v>
      </c>
      <c r="H79" s="70">
        <f t="shared" ref="H79:H80" si="21">SUM(I79:J79)</f>
        <v>38</v>
      </c>
      <c r="I79" s="70">
        <v>5</v>
      </c>
      <c r="J79" s="70">
        <v>33</v>
      </c>
      <c r="K79" s="72" t="s">
        <v>176</v>
      </c>
      <c r="L79" s="72">
        <v>1</v>
      </c>
      <c r="M79" s="27" t="str">
        <f t="shared" ref="M79:M80" si="22">IF(K79="改水改厕","所",IF(K79="环境整治","处",IF(K79="三通一平","处",IF(K79="新农村建设类其他","宗",IF(K79="","","平方米")))))</f>
        <v>宗</v>
      </c>
      <c r="N79" s="76"/>
      <c r="O79" s="74" t="s">
        <v>171</v>
      </c>
      <c r="P79" s="75">
        <f t="shared" si="19"/>
        <v>78</v>
      </c>
    </row>
    <row r="80" spans="1:16" s="36" customFormat="1" ht="20.100000000000001" customHeight="1">
      <c r="A80" s="69" t="s">
        <v>236</v>
      </c>
      <c r="B80" s="72" t="str">
        <f>MID(A80,1,MIN(IF(ISERROR(FIND({"县","市","区"},A80)),4^8,FIND({"县","市","区"},A80))))</f>
        <v>株洲县</v>
      </c>
      <c r="C80" s="72" t="str">
        <f>IF(ISERROR(MID(A80,LEN(B80)+1,MAX(IF(ISERROR(FIND({"道","乡","镇","处","场","区"},A80,LEN(B80)+1)),0,(FIND({"道","乡","镇","处","场","区"},A80,LEN(B80)+1))))-LEN(B80))),"",MID(A80,LEN(B80)+1,MIN(IF(ISERROR(FIND({"道","乡","镇","处","场","区"},A80,LEN(B80)+3)),4^8,(FIND({"道","乡","镇","处","场","区"},A80,LEN(B80)+3))))-LEN(B80)))</f>
        <v>淦田镇</v>
      </c>
      <c r="D80" s="72" t="str">
        <f>IF(ISERROR(MID(A80,LEN(B80)+LEN(C80)+1,MAX(IF(ISERROR(FIND({"区","村","会","场"},A80,LEN(B80)+LEN(C80)+1)),0,(FIND({"区","村","会","场"},A80,LEN(B80)+LEN(C80)+1))))-LEN(B80)-LEN(C80))),"",MID(A80,LEN(B80)+LEN(C80)+1,MAX(IF(ISERROR(FIND({"区","村","会","场"},A80,LEN(B80)+LEN(C80)+3)),0,(FIND({"区","村","会","场"},A80,LEN(B80)+LEN(C80)+3))))-LEN(B80)-LEN(C80)))</f>
        <v>华石村</v>
      </c>
      <c r="E80" s="70" t="s">
        <v>22</v>
      </c>
      <c r="F80" s="70" t="str">
        <f t="array" ref="F80">IF(G80="","","项")</f>
        <v>项</v>
      </c>
      <c r="G80" s="70">
        <v>1</v>
      </c>
      <c r="H80" s="70">
        <f t="shared" si="21"/>
        <v>32</v>
      </c>
      <c r="I80" s="70">
        <v>7</v>
      </c>
      <c r="J80" s="70">
        <v>25</v>
      </c>
      <c r="K80" s="72" t="s">
        <v>176</v>
      </c>
      <c r="L80" s="72">
        <v>2</v>
      </c>
      <c r="M80" s="27" t="str">
        <f t="shared" si="22"/>
        <v>宗</v>
      </c>
      <c r="N80" s="76" t="s">
        <v>203</v>
      </c>
      <c r="P80" s="75">
        <f t="shared" si="19"/>
        <v>67</v>
      </c>
    </row>
    <row r="81" spans="1:16" s="36" customFormat="1" ht="20.100000000000001" customHeight="1">
      <c r="A81" s="69" t="s">
        <v>199</v>
      </c>
      <c r="B81" s="72" t="str">
        <f>MID(A81,1,MIN(IF(ISERROR(FIND({"县","市","区"},A81)),4^8,FIND({"县","市","区"},A81))))</f>
        <v>株洲县</v>
      </c>
      <c r="C81" s="72" t="str">
        <f>IF(ISERROR(MID(A81,LEN(B81)+1,MAX(IF(ISERROR(FIND({"道","乡","镇","处","场","区"},A81,LEN(B81)+1)),0,(FIND({"道","乡","镇","处","场","区"},A81,LEN(B81)+1))))-LEN(B81))),"",MID(A81,LEN(B81)+1,MIN(IF(ISERROR(FIND({"道","乡","镇","处","场","区"},A81,LEN(B81)+3)),4^8,(FIND({"道","乡","镇","处","场","区"},A81,LEN(B81)+3))))-LEN(B81)))</f>
        <v>南洲镇</v>
      </c>
      <c r="D81" s="72" t="str">
        <f>IF(ISERROR(MID(A81,LEN(B81)+LEN(C81)+1,MAX(IF(ISERROR(FIND({"区","村","会","场"},A81,LEN(B81)+LEN(C81)+1)),0,(FIND({"区","村","会","场"},A81,LEN(B81)+LEN(C81)+1))))-LEN(B81)-LEN(C81))),"",MID(A81,LEN(B81)+LEN(C81)+1,MAX(IF(ISERROR(FIND({"区","村","会","场"},A81,LEN(B81)+LEN(C81)+3)),0,(FIND({"区","村","会","场"},A81,LEN(B81)+LEN(C81)+3))))-LEN(B81)-LEN(C81)))</f>
        <v>昭陵村</v>
      </c>
      <c r="E81" s="70" t="s">
        <v>22</v>
      </c>
      <c r="F81" s="70" t="str">
        <f t="array" ref="F81">IF(G81="","","项")</f>
        <v>项</v>
      </c>
      <c r="G81" s="70">
        <v>1</v>
      </c>
      <c r="H81" s="70">
        <f t="shared" ref="H81" si="23">SUM(I81:J81)</f>
        <v>45</v>
      </c>
      <c r="I81" s="70">
        <v>20</v>
      </c>
      <c r="J81" s="70">
        <v>25</v>
      </c>
      <c r="K81" s="72" t="s">
        <v>176</v>
      </c>
      <c r="L81" s="72">
        <v>1</v>
      </c>
      <c r="M81" s="27" t="str">
        <f t="shared" ref="M81" si="24">IF(K81="改水改厕","所",IF(K81="环境整治","处",IF(K81="三通一平","处",IF(K81="新农村建设类其他","宗",IF(K81="","","平方米")))))</f>
        <v>宗</v>
      </c>
      <c r="N81" s="76" t="s">
        <v>195</v>
      </c>
      <c r="P81" s="75">
        <f t="shared" si="19"/>
        <v>92</v>
      </c>
    </row>
    <row r="82" spans="1:16" s="2" customFormat="1" ht="20.100000000000001" hidden="1" customHeight="1">
      <c r="A82" s="101"/>
      <c r="B82" s="102" t="str">
        <f>MID(A82,1,MIN(IF(ISERROR(FIND({"县","市","区"},A82)),4^8,FIND({"县","市","区"},A82))))</f>
        <v/>
      </c>
      <c r="C82" s="102" t="str">
        <f>IF(ISERROR(MID(A82,LEN(B82)+1,MAX(IF(ISERROR(FIND({"道","乡","镇","处","场","区"},A82,LEN(B82)+1)),0,(FIND({"道","乡","镇","处","场","区"},A82,LEN(B82)+1))))-LEN(B82))),"",MID(A82,LEN(B82)+1,MIN(IF(ISERROR(FIND({"道","乡","镇","处","场","区"},A82,LEN(B82)+3)),4^8,(FIND({"道","乡","镇","处","场","区"},A82,LEN(B82)+3))))-LEN(B82)))</f>
        <v/>
      </c>
      <c r="D82" s="102" t="str">
        <f>IF(ISERROR(MID(A82,LEN(B82)+LEN(C82)+1,MAX(IF(ISERROR(FIND({"区","村","会","场"},A82,LEN(B82)+LEN(C82)+1)),0,(FIND({"区","村","会","场"},A82,LEN(B82)+LEN(C82)+1))))-LEN(B82)-LEN(C82))),"",MID(A82,LEN(B82)+LEN(C82)+1,MAX(IF(ISERROR(FIND({"区","村","会","场"},A82,LEN(B82)+LEN(C82)+3)),0,(FIND({"区","村","会","场"},A82,LEN(B82)+LEN(C82)+3))))-LEN(B82)-LEN(C82)))</f>
        <v/>
      </c>
      <c r="E82" s="101"/>
      <c r="F82" s="101" t="str">
        <f t="array" ref="F82">IF(G82="","","项")</f>
        <v/>
      </c>
      <c r="G82" s="101"/>
      <c r="H82" s="101">
        <f t="shared" ref="H82" si="25">SUM(I82:J82)</f>
        <v>0</v>
      </c>
      <c r="I82" s="101"/>
      <c r="J82" s="101"/>
      <c r="K82" s="102"/>
      <c r="L82" s="102"/>
      <c r="M82" s="103" t="str">
        <f t="shared" ref="M82" si="26">IF(K82="改水改厕","所",IF(K82="环境整治","处",IF(K82="三通一平","处",IF(K82="新农村建设类其他","宗",IF(K82="","","平方米")))))</f>
        <v/>
      </c>
      <c r="N82" s="30"/>
      <c r="P82" s="25">
        <f t="shared" si="19"/>
        <v>0</v>
      </c>
    </row>
    <row r="83" spans="1:16" s="2" customFormat="1" ht="20.100000000000001" hidden="1" customHeight="1">
      <c r="A83" s="42"/>
      <c r="B83" s="41" t="str">
        <f>MID(A83,1,MIN(IF(ISERROR(FIND({"县","市","区"},A83)),4^8,FIND({"县","市","区"},A83))))</f>
        <v/>
      </c>
      <c r="C83" s="41" t="str">
        <f>IF(ISERROR(MID(A83,LEN(B83)+1,MAX(IF(ISERROR(FIND({"道","乡","镇","处","场","区"},A83,LEN(B83)+1)),0,(FIND({"道","乡","镇","处","场","区"},A83,LEN(B83)+1))))-LEN(B83))),"",MID(A83,LEN(B83)+1,MIN(IF(ISERROR(FIND({"道","乡","镇","处","场","区"},A83,LEN(B83)+3)),4^8,(FIND({"道","乡","镇","处","场","区"},A83,LEN(B83)+3))))-LEN(B83)))</f>
        <v/>
      </c>
      <c r="D83" s="41" t="str">
        <f>IF(ISERROR(MID(A83,LEN(B83)+LEN(C83)+1,MAX(IF(ISERROR(FIND({"区","村","会","场"},A83,LEN(B83)+LEN(C83)+1)),0,(FIND({"区","村","会","场"},A83,LEN(B83)+LEN(C83)+1))))-LEN(B83)-LEN(C83))),"",MID(A83,LEN(B83)+LEN(C83)+1,MAX(IF(ISERROR(FIND({"区","村","会","场"},A83,LEN(B83)+LEN(C83)+3)),0,(FIND({"区","村","会","场"},A83,LEN(B83)+LEN(C83)+3))))-LEN(B83)-LEN(C83)))</f>
        <v/>
      </c>
      <c r="E83" s="42"/>
      <c r="F83" s="42" t="str">
        <f t="array" ref="F83">IF(G83="","","项")</f>
        <v/>
      </c>
      <c r="G83" s="42"/>
      <c r="H83" s="42">
        <f t="shared" ref="H83" si="27">SUM(I83:J83)</f>
        <v>0</v>
      </c>
      <c r="I83" s="42"/>
      <c r="J83" s="42"/>
      <c r="K83" s="41"/>
      <c r="L83" s="41"/>
      <c r="M83" s="27"/>
      <c r="N83" s="46"/>
      <c r="P83" s="25">
        <f t="shared" si="19"/>
        <v>0</v>
      </c>
    </row>
    <row r="84" spans="1:16" s="2" customFormat="1" ht="20.100000000000001" hidden="1" customHeight="1">
      <c r="A84" s="134" t="s">
        <v>60</v>
      </c>
      <c r="B84" s="119"/>
      <c r="C84" s="119"/>
      <c r="D84" s="119"/>
      <c r="E84" s="119"/>
      <c r="F84" s="119" t="s">
        <v>17</v>
      </c>
      <c r="G84" s="120">
        <f>SUM(G91:G101)</f>
        <v>0</v>
      </c>
      <c r="H84" s="120">
        <f t="shared" ref="H84:J84" si="28">SUM(H91:H101)</f>
        <v>0</v>
      </c>
      <c r="I84" s="120">
        <f t="shared" si="28"/>
        <v>0</v>
      </c>
      <c r="J84" s="120">
        <f t="shared" si="28"/>
        <v>0</v>
      </c>
      <c r="K84" s="20" t="s">
        <v>61</v>
      </c>
      <c r="L84" s="15">
        <f t="array" ref="L84">SUM(IF(ISERROR(SEARCH("抽水站",K91:K101)),0,1)*L91:L101)</f>
        <v>0</v>
      </c>
      <c r="M84" s="26" t="s">
        <v>32</v>
      </c>
      <c r="N84" s="24"/>
      <c r="P84" s="25">
        <f t="shared" si="19"/>
        <v>0</v>
      </c>
    </row>
    <row r="85" spans="1:16" s="2" customFormat="1" ht="20.100000000000001" hidden="1" customHeight="1">
      <c r="A85" s="134"/>
      <c r="B85" s="119"/>
      <c r="C85" s="119"/>
      <c r="D85" s="119"/>
      <c r="E85" s="119"/>
      <c r="F85" s="119"/>
      <c r="G85" s="120"/>
      <c r="H85" s="120"/>
      <c r="I85" s="120"/>
      <c r="J85" s="120"/>
      <c r="K85" s="20" t="s">
        <v>62</v>
      </c>
      <c r="L85" s="15">
        <f t="array" ref="L85">SUM(IF(ISERROR(SEARCH("井（机井）",K91:K101)),0,1)*L91:L101)</f>
        <v>0</v>
      </c>
      <c r="M85" s="26" t="s">
        <v>34</v>
      </c>
      <c r="N85" s="24"/>
      <c r="P85" s="25">
        <f t="shared" si="19"/>
        <v>0</v>
      </c>
    </row>
    <row r="86" spans="1:16" s="2" customFormat="1" ht="20.100000000000001" hidden="1" customHeight="1">
      <c r="A86" s="134"/>
      <c r="B86" s="119"/>
      <c r="C86" s="119"/>
      <c r="D86" s="119"/>
      <c r="E86" s="119"/>
      <c r="F86" s="119"/>
      <c r="G86" s="120"/>
      <c r="H86" s="120"/>
      <c r="I86" s="120"/>
      <c r="J86" s="120"/>
      <c r="K86" s="20" t="s">
        <v>63</v>
      </c>
      <c r="L86" s="15">
        <f t="array" ref="L86">SUM(IF(ISERROR(SEARCH("管网",K91:K101)),0,1)*L91:L101)</f>
        <v>0</v>
      </c>
      <c r="M86" s="26" t="s">
        <v>64</v>
      </c>
      <c r="N86" s="24"/>
      <c r="P86" s="25">
        <f t="shared" si="19"/>
        <v>0</v>
      </c>
    </row>
    <row r="87" spans="1:16" s="2" customFormat="1" ht="20.100000000000001" hidden="1" customHeight="1">
      <c r="A87" s="134"/>
      <c r="B87" s="119"/>
      <c r="C87" s="119"/>
      <c r="D87" s="119"/>
      <c r="E87" s="119"/>
      <c r="F87" s="119"/>
      <c r="G87" s="120"/>
      <c r="H87" s="120"/>
      <c r="I87" s="120"/>
      <c r="J87" s="120"/>
      <c r="K87" s="20" t="s">
        <v>66</v>
      </c>
      <c r="L87" s="15">
        <f t="array" ref="L87">SUM(IF(ISERROR(SEARCH("蓄水池",K91:K101)),0,1)*L91:L101)</f>
        <v>0</v>
      </c>
      <c r="M87" s="26" t="s">
        <v>67</v>
      </c>
      <c r="N87" s="24"/>
      <c r="P87" s="25">
        <f t="shared" si="19"/>
        <v>0</v>
      </c>
    </row>
    <row r="88" spans="1:16" s="2" customFormat="1" ht="20.100000000000001" hidden="1" customHeight="1">
      <c r="A88" s="134"/>
      <c r="B88" s="119"/>
      <c r="C88" s="119"/>
      <c r="D88" s="119"/>
      <c r="E88" s="119"/>
      <c r="F88" s="119"/>
      <c r="G88" s="120"/>
      <c r="H88" s="120"/>
      <c r="I88" s="120"/>
      <c r="J88" s="120"/>
      <c r="K88" s="20" t="s">
        <v>68</v>
      </c>
      <c r="L88" s="15">
        <f t="array" ref="L88">SUM(IF(ISERROR(SEARCH("饮水安全类其他",K91:K101)),0,1)*L91:L101)</f>
        <v>0</v>
      </c>
      <c r="M88" s="26" t="s">
        <v>29</v>
      </c>
      <c r="N88" s="24"/>
      <c r="P88" s="25">
        <f t="shared" si="19"/>
        <v>0</v>
      </c>
    </row>
    <row r="89" spans="1:16" s="2" customFormat="1" ht="20.100000000000001" hidden="1" customHeight="1">
      <c r="A89" s="117"/>
      <c r="B89" s="116" t="str">
        <f>MID(A89,1,MIN(IF(ISERROR(FIND({"县","市","区"},A89)),4^8,FIND({"县","市","区"},A89))))</f>
        <v/>
      </c>
      <c r="C89" s="116" t="str">
        <f>IF(ISERROR(MID(A89,LEN(B89)+1,MAX(IF(ISERROR(FIND({"道","乡","镇","处","场","区"},A89,LEN(B89)+1)),0,(FIND({"道","乡","镇","处","场","区"},A89,LEN(B89)+1))))-LEN(B89))),"",MID(A89,LEN(B89)+1,MIN(IF(ISERROR(FIND({"道","乡","镇","处","场","区"},A89,LEN(B89)+3)),4^8,(FIND({"道","乡","镇","处","场","区"},A89,LEN(B89)+3))))-LEN(B89)))</f>
        <v/>
      </c>
      <c r="D89" s="116" t="str">
        <f t="array" ref="D89">IF(ISERROR(MID(A89,LEN(B89)+LEN(C89)+1,MAX(IF(ISERROR(FIND({"区","村","会","场"},A89,LEN(B89)+LEN(C89)+1)),0,(FIND({"区","村","会","场"},A89,LEN(B89)+LEN(C89)+1))))-LEN(B89)-LEN(C89))),"",MID(A89,LEN(B89)+LEN(C89)+1,MAX(IF(ISERROR(FIND({"区","村","会","场"},A89,LEN(B89)+LEN(C89)+3)),0,(FIND({"区","村","会","场"},A89,LEN(B89)+LEN(C89)+3))))-LEN(B89)-LEN(C89)))</f>
        <v/>
      </c>
      <c r="E89" s="117"/>
      <c r="F89" s="117" t="str">
        <f t="array" ref="F89">IF(G89="","","项")</f>
        <v/>
      </c>
      <c r="G89" s="117"/>
      <c r="H89" s="117">
        <f>SUM(I89:J89)</f>
        <v>0</v>
      </c>
      <c r="I89" s="117"/>
      <c r="J89" s="117"/>
      <c r="K89" s="12"/>
      <c r="L89" s="12"/>
      <c r="M89" s="27" t="str">
        <f>IF(K89="管网","米",IF(K89="抽水站","千瓦",IF(K89="井（机井）","眼",IF(K89="饮水安全类其他","宗",IF(K89="","","立方米")))))</f>
        <v/>
      </c>
      <c r="N89" s="24"/>
      <c r="P89" s="25">
        <f t="shared" si="19"/>
        <v>0</v>
      </c>
    </row>
    <row r="90" spans="1:16" s="2" customFormat="1" ht="20.100000000000001" hidden="1" customHeight="1">
      <c r="A90" s="117"/>
      <c r="B90" s="116"/>
      <c r="C90" s="116" t="str">
        <f>IF(ISERROR(MID(A90,LEN(B90)+1,MAX(IF(ISERROR(FIND({"道","乡","镇","处","场","区"},A90,LEN(B90)+1)),0,(FIND({"道","乡","镇","处","场","区"},A90,LEN(B90)+1))))-LEN(B90))),"",MID(A90,LEN(B90)+1,MIN(IF(ISERROR(FIND({"道","乡","镇","处","场","区"},A90,LEN(B90)+3)),4^8,(FIND({"道","乡","镇","处","场","区"},A90,LEN(B90)+3))))-LEN(B90)))</f>
        <v/>
      </c>
      <c r="D90" s="116" t="str">
        <f t="array" ref="D90">IF(ISERROR(MID(A90,LEN(B90)+LEN(C90)+1,MAX(IF(ISERROR(FIND({"区","村","会","场"},A90,LEN(B90)+LEN(C90)+1)),0,(FIND({"区","村","会","场"},A90,LEN(B90)+LEN(C90)+1))))-LEN(B90)-LEN(C90))),"",MID(A90,LEN(B90)+LEN(C90)+1,MAX(IF(ISERROR(FIND({"区","村","会","场"},A90,LEN(B90)+LEN(C90)+3)),0,(FIND({"区","村","会","场"},A90,LEN(B90)+LEN(C90)+3))))-LEN(B90)-LEN(C90)))</f>
        <v/>
      </c>
      <c r="E90" s="117"/>
      <c r="F90" s="117" t="str">
        <f t="array" ref="F90">IF(G90="","","项")</f>
        <v/>
      </c>
      <c r="G90" s="117"/>
      <c r="H90" s="117">
        <f>SUM(I90:J90)</f>
        <v>0</v>
      </c>
      <c r="I90" s="117"/>
      <c r="J90" s="117"/>
      <c r="K90" s="12"/>
      <c r="L90" s="12"/>
      <c r="M90" s="27" t="str">
        <f>IF(K90="管网","米",IF(K90="抽水站","千瓦",IF(K90="井（机井）","眼",IF(K90="饮水安全类其他","宗",IF(K90="","","立方米")))))</f>
        <v/>
      </c>
      <c r="N90" s="24"/>
      <c r="P90" s="25">
        <f t="shared" si="19"/>
        <v>0</v>
      </c>
    </row>
    <row r="91" spans="1:16" s="2" customFormat="1" ht="20.100000000000001" hidden="1" customHeight="1">
      <c r="A91" s="117"/>
      <c r="B91" s="116" t="str">
        <f>MID(A91,1,MIN(IF(ISERROR(FIND({"县","市","区"},A91)),4^8,FIND({"县","市","区"},A91))))</f>
        <v/>
      </c>
      <c r="C91" s="116" t="str">
        <f>IF(ISERROR(MID(A91,LEN(B91)+1,MAX(IF(ISERROR(FIND({"道","乡","镇","处","场","区"},A91,LEN(B91)+1)),0,(FIND({"道","乡","镇","处","场","区"},A91,LEN(B91)+1))))-LEN(B91))),"",MID(A91,LEN(B91)+1,MIN(IF(ISERROR(FIND({"道","乡","镇","处","场","区"},A91,LEN(B91)+3)),4^8,(FIND({"道","乡","镇","处","场","区"},A91,LEN(B91)+3))))-LEN(B91)))</f>
        <v/>
      </c>
      <c r="D91" s="116" t="str">
        <f t="array" ref="D91">IF(ISERROR(MID(A91,LEN(B91)+LEN(C91)+1,MAX(IF(ISERROR(FIND({"区","村","会","场"},A91,LEN(B91)+LEN(C91)+1)),0,(FIND({"区","村","会","场"},A91,LEN(B91)+LEN(C91)+1))))-LEN(B91)-LEN(C91))),"",MID(A91,LEN(B91)+LEN(C91)+1,MAX(IF(ISERROR(FIND({"区","村","会","场"},A91,LEN(B91)+LEN(C91)+3)),0,(FIND({"区","村","会","场"},A91,LEN(B91)+LEN(C91)+3))))-LEN(B91)-LEN(C91)))</f>
        <v/>
      </c>
      <c r="E91" s="117"/>
      <c r="F91" s="117" t="str">
        <f t="array" ref="F91">IF(G91="","","项")</f>
        <v/>
      </c>
      <c r="G91" s="117"/>
      <c r="H91" s="117">
        <f t="shared" ref="H91:H101" si="29">SUM(I91:J91)</f>
        <v>0</v>
      </c>
      <c r="I91" s="117"/>
      <c r="J91" s="117"/>
      <c r="K91" s="12"/>
      <c r="L91" s="12"/>
      <c r="M91" s="27" t="str">
        <f t="shared" ref="M91:M101" si="30">IF(K91="管网","米",IF(K91="抽水站","千瓦",IF(K91="井（机井）","眼",IF(K91="饮水安全类其他","宗",IF(K91="","","立方米")))))</f>
        <v/>
      </c>
      <c r="N91" s="24"/>
      <c r="P91" s="25">
        <f t="shared" si="19"/>
        <v>0</v>
      </c>
    </row>
    <row r="92" spans="1:16" s="2" customFormat="1" ht="20.100000000000001" hidden="1" customHeight="1">
      <c r="A92" s="117"/>
      <c r="B92" s="116"/>
      <c r="C92" s="116" t="str">
        <f>IF(ISERROR(MID(A92,LEN(B92)+1,MAX(IF(ISERROR(FIND({"道","乡","镇","处","场","区"},A92,LEN(B92)+1)),0,(FIND({"道","乡","镇","处","场","区"},A92,LEN(B92)+1))))-LEN(B92))),"",MID(A92,LEN(B92)+1,MIN(IF(ISERROR(FIND({"道","乡","镇","处","场","区"},A92,LEN(B92)+3)),4^8,(FIND({"道","乡","镇","处","场","区"},A92,LEN(B92)+3))))-LEN(B92)))</f>
        <v/>
      </c>
      <c r="D92" s="116" t="str">
        <f t="array" ref="D92">IF(ISERROR(MID(A92,LEN(B92)+LEN(C92)+1,MAX(IF(ISERROR(FIND({"区","村","会","场"},A92,LEN(B92)+LEN(C92)+1)),0,(FIND({"区","村","会","场"},A92,LEN(B92)+LEN(C92)+1))))-LEN(B92)-LEN(C92))),"",MID(A92,LEN(B92)+LEN(C92)+1,MAX(IF(ISERROR(FIND({"区","村","会","场"},A92,LEN(B92)+LEN(C92)+3)),0,(FIND({"区","村","会","场"},A92,LEN(B92)+LEN(C92)+3))))-LEN(B92)-LEN(C92)))</f>
        <v/>
      </c>
      <c r="E92" s="117"/>
      <c r="F92" s="117" t="str">
        <f t="array" ref="F92">IF(G92="","","项")</f>
        <v/>
      </c>
      <c r="G92" s="117"/>
      <c r="H92" s="117">
        <f t="shared" si="29"/>
        <v>0</v>
      </c>
      <c r="I92" s="117"/>
      <c r="J92" s="117"/>
      <c r="K92" s="12"/>
      <c r="L92" s="12"/>
      <c r="M92" s="27" t="str">
        <f t="shared" si="30"/>
        <v/>
      </c>
      <c r="N92" s="24"/>
      <c r="P92" s="25">
        <f t="shared" si="19"/>
        <v>0</v>
      </c>
    </row>
    <row r="93" spans="1:16" s="2" customFormat="1" ht="20.100000000000001" hidden="1" customHeight="1">
      <c r="A93" s="117"/>
      <c r="B93" s="116" t="str">
        <f>MID(A93,1,MIN(IF(ISERROR(FIND({"县","市","区"},A93)),4^8,FIND({"县","市","区"},A93))))</f>
        <v/>
      </c>
      <c r="C93" s="116" t="str">
        <f>IF(ISERROR(MID(A93,LEN(B93)+1,MAX(IF(ISERROR(FIND({"道","乡","镇","处","场","区"},A93,LEN(B93)+1)),0,(FIND({"道","乡","镇","处","场","区"},A93,LEN(B93)+1))))-LEN(B93))),"",MID(A93,LEN(B93)+1,MIN(IF(ISERROR(FIND({"道","乡","镇","处","场","区"},A93,LEN(B93)+3)),4^8,(FIND({"道","乡","镇","处","场","区"},A93,LEN(B93)+3))))-LEN(B93)))</f>
        <v/>
      </c>
      <c r="D93" s="116" t="str">
        <f t="array" ref="D93">IF(ISERROR(MID(A93,LEN(B93)+LEN(C93)+1,MAX(IF(ISERROR(FIND({"区","村","会","场"},A93,LEN(B93)+LEN(C93)+1)),0,(FIND({"区","村","会","场"},A93,LEN(B93)+LEN(C93)+1))))-LEN(B93)-LEN(C93))),"",MID(A93,LEN(B93)+LEN(C93)+1,MAX(IF(ISERROR(FIND({"区","村","会","场"},A93,LEN(B93)+LEN(C93)+3)),0,(FIND({"区","村","会","场"},A93,LEN(B93)+LEN(C93)+3))))-LEN(B93)-LEN(C93)))</f>
        <v/>
      </c>
      <c r="E93" s="117"/>
      <c r="F93" s="117" t="str">
        <f t="array" ref="F93">IF(G93="","","项")</f>
        <v/>
      </c>
      <c r="G93" s="117"/>
      <c r="H93" s="117">
        <f t="shared" si="29"/>
        <v>0</v>
      </c>
      <c r="I93" s="117"/>
      <c r="J93" s="117"/>
      <c r="K93" s="12"/>
      <c r="L93" s="12"/>
      <c r="M93" s="27" t="str">
        <f t="shared" si="30"/>
        <v/>
      </c>
      <c r="N93" s="24"/>
      <c r="P93" s="25">
        <f t="shared" si="19"/>
        <v>0</v>
      </c>
    </row>
    <row r="94" spans="1:16" s="2" customFormat="1" ht="20.100000000000001" hidden="1" customHeight="1">
      <c r="A94" s="117"/>
      <c r="B94" s="116"/>
      <c r="C94" s="116" t="str">
        <f>IF(ISERROR(MID(A94,LEN(B94)+1,MAX(IF(ISERROR(FIND({"道","乡","镇","处","场","区"},A94,LEN(B94)+1)),0,(FIND({"道","乡","镇","处","场","区"},A94,LEN(B94)+1))))-LEN(B94))),"",MID(A94,LEN(B94)+1,MIN(IF(ISERROR(FIND({"道","乡","镇","处","场","区"},A94,LEN(B94)+3)),4^8,(FIND({"道","乡","镇","处","场","区"},A94,LEN(B94)+3))))-LEN(B94)))</f>
        <v/>
      </c>
      <c r="D94" s="116" t="str">
        <f t="array" ref="D94">IF(ISERROR(MID(A94,LEN(B94)+LEN(C94)+1,MAX(IF(ISERROR(FIND({"区","村","会","场"},A94,LEN(B94)+LEN(C94)+1)),0,(FIND({"区","村","会","场"},A94,LEN(B94)+LEN(C94)+1))))-LEN(B94)-LEN(C94))),"",MID(A94,LEN(B94)+LEN(C94)+1,MAX(IF(ISERROR(FIND({"区","村","会","场"},A94,LEN(B94)+LEN(C94)+3)),0,(FIND({"区","村","会","场"},A94,LEN(B94)+LEN(C94)+3))))-LEN(B94)-LEN(C94)))</f>
        <v/>
      </c>
      <c r="E94" s="117"/>
      <c r="F94" s="117" t="str">
        <f t="array" ref="F94">IF(G94="","","项")</f>
        <v/>
      </c>
      <c r="G94" s="117"/>
      <c r="H94" s="117">
        <f t="shared" si="29"/>
        <v>0</v>
      </c>
      <c r="I94" s="117"/>
      <c r="J94" s="117"/>
      <c r="K94" s="12"/>
      <c r="L94" s="12"/>
      <c r="M94" s="27" t="str">
        <f t="shared" si="30"/>
        <v/>
      </c>
      <c r="N94" s="24"/>
      <c r="P94" s="25">
        <f t="shared" si="19"/>
        <v>0</v>
      </c>
    </row>
    <row r="95" spans="1:16" s="2" customFormat="1" ht="20.100000000000001" hidden="1" customHeight="1">
      <c r="A95" s="117"/>
      <c r="B95" s="116" t="str">
        <f>MID(A95,1,MIN(IF(ISERROR(FIND({"县","市","区"},A95)),4^8,FIND({"县","市","区"},A95))))</f>
        <v/>
      </c>
      <c r="C95" s="116" t="str">
        <f>IF(ISERROR(MID(A95,LEN(B95)+1,MAX(IF(ISERROR(FIND({"道","乡","镇","处","场","区"},A95,LEN(B95)+1)),0,(FIND({"道","乡","镇","处","场","区"},A95,LEN(B95)+1))))-LEN(B95))),"",MID(A95,LEN(B95)+1,MIN(IF(ISERROR(FIND({"道","乡","镇","处","场","区"},A95,LEN(B95)+3)),4^8,(FIND({"道","乡","镇","处","场","区"},A95,LEN(B95)+3))))-LEN(B95)))</f>
        <v/>
      </c>
      <c r="D95" s="116" t="str">
        <f t="array" ref="D95">IF(ISERROR(MID(A95,LEN(B95)+LEN(C95)+1,MAX(IF(ISERROR(FIND({"区","村","会","场"},A95,LEN(B95)+LEN(C95)+1)),0,(FIND({"区","村","会","场"},A95,LEN(B95)+LEN(C95)+1))))-LEN(B95)-LEN(C95))),"",MID(A95,LEN(B95)+LEN(C95)+1,MAX(IF(ISERROR(FIND({"区","村","会","场"},A95,LEN(B95)+LEN(C95)+3)),0,(FIND({"区","村","会","场"},A95,LEN(B95)+LEN(C95)+3))))-LEN(B95)-LEN(C95)))</f>
        <v/>
      </c>
      <c r="E95" s="117"/>
      <c r="F95" s="117" t="str">
        <f t="array" ref="F95">IF(G95="","","项")</f>
        <v/>
      </c>
      <c r="G95" s="117"/>
      <c r="H95" s="117">
        <f t="shared" si="29"/>
        <v>0</v>
      </c>
      <c r="I95" s="117"/>
      <c r="J95" s="117"/>
      <c r="K95" s="12"/>
      <c r="L95" s="12"/>
      <c r="M95" s="27" t="str">
        <f t="shared" si="30"/>
        <v/>
      </c>
      <c r="N95" s="24"/>
      <c r="P95" s="25">
        <f t="shared" si="19"/>
        <v>0</v>
      </c>
    </row>
    <row r="96" spans="1:16" s="2" customFormat="1" ht="20.100000000000001" hidden="1" customHeight="1">
      <c r="A96" s="117"/>
      <c r="B96" s="116"/>
      <c r="C96" s="116" t="str">
        <f>IF(ISERROR(MID(A96,LEN(B96)+1,MAX(IF(ISERROR(FIND({"道","乡","镇","处","场","区"},A96,LEN(B96)+1)),0,(FIND({"道","乡","镇","处","场","区"},A96,LEN(B96)+1))))-LEN(B96))),"",MID(A96,LEN(B96)+1,MIN(IF(ISERROR(FIND({"道","乡","镇","处","场","区"},A96,LEN(B96)+3)),4^8,(FIND({"道","乡","镇","处","场","区"},A96,LEN(B96)+3))))-LEN(B96)))</f>
        <v/>
      </c>
      <c r="D96" s="116" t="str">
        <f t="array" ref="D96">IF(ISERROR(MID(A96,LEN(B96)+LEN(C96)+1,MAX(IF(ISERROR(FIND({"区","村","会","场"},A96,LEN(B96)+LEN(C96)+1)),0,(FIND({"区","村","会","场"},A96,LEN(B96)+LEN(C96)+1))))-LEN(B96)-LEN(C96))),"",MID(A96,LEN(B96)+LEN(C96)+1,MAX(IF(ISERROR(FIND({"区","村","会","场"},A96,LEN(B96)+LEN(C96)+3)),0,(FIND({"区","村","会","场"},A96,LEN(B96)+LEN(C96)+3))))-LEN(B96)-LEN(C96)))</f>
        <v/>
      </c>
      <c r="E96" s="117"/>
      <c r="F96" s="117" t="str">
        <f t="array" ref="F96">IF(G96="","","项")</f>
        <v/>
      </c>
      <c r="G96" s="117"/>
      <c r="H96" s="117">
        <f t="shared" si="29"/>
        <v>0</v>
      </c>
      <c r="I96" s="117"/>
      <c r="J96" s="117"/>
      <c r="K96" s="12"/>
      <c r="L96" s="12"/>
      <c r="M96" s="27" t="str">
        <f t="shared" si="30"/>
        <v/>
      </c>
      <c r="N96" s="24"/>
      <c r="P96" s="25">
        <f t="shared" si="19"/>
        <v>0</v>
      </c>
    </row>
    <row r="97" spans="1:16" s="2" customFormat="1" ht="20.100000000000001" hidden="1" customHeight="1">
      <c r="A97" s="117"/>
      <c r="B97" s="116" t="str">
        <f>MID(A97,1,MIN(IF(ISERROR(FIND({"县","市","区"},A97)),4^8,FIND({"县","市","区"},A97))))</f>
        <v/>
      </c>
      <c r="C97" s="116" t="str">
        <f>IF(ISERROR(MID(A97,LEN(B97)+1,MAX(IF(ISERROR(FIND({"道","乡","镇","处","场","区"},A97,LEN(B97)+1)),0,(FIND({"道","乡","镇","处","场","区"},A97,LEN(B97)+1))))-LEN(B97))),"",MID(A97,LEN(B97)+1,MIN(IF(ISERROR(FIND({"道","乡","镇","处","场","区"},A97,LEN(B97)+3)),4^8,(FIND({"道","乡","镇","处","场","区"},A97,LEN(B97)+3))))-LEN(B97)))</f>
        <v/>
      </c>
      <c r="D97" s="116" t="str">
        <f>IF(ISERROR(MID(A97,LEN(B97)+LEN(C97)+1,MAX(IF(ISERROR(FIND({"区","村","会","场"},A97,LEN(B97)+LEN(C97)+1)),0,(FIND({"区","村","会","场"},A97,LEN(B97)+LEN(C97)+1))))-LEN(B97)-LEN(C97))),"",MID(A97,LEN(B97)+LEN(C97)+1,MAX(IF(ISERROR(FIND({"区","村","会","场"},A97,LEN(B97)+LEN(C97)+3)),0,(FIND({"区","村","会","场"},A97,LEN(B97)+LEN(C97)+3))))-LEN(B97)-LEN(C97)))</f>
        <v/>
      </c>
      <c r="E97" s="117"/>
      <c r="F97" s="117" t="str">
        <f t="array" ref="F97">IF(G97="","","项")</f>
        <v/>
      </c>
      <c r="G97" s="117"/>
      <c r="H97" s="117">
        <f t="shared" si="29"/>
        <v>0</v>
      </c>
      <c r="I97" s="117"/>
      <c r="J97" s="117"/>
      <c r="K97" s="12"/>
      <c r="L97" s="12"/>
      <c r="M97" s="27" t="str">
        <f t="shared" si="30"/>
        <v/>
      </c>
      <c r="N97" s="24"/>
      <c r="P97" s="25">
        <f t="shared" si="19"/>
        <v>0</v>
      </c>
    </row>
    <row r="98" spans="1:16" s="2" customFormat="1" ht="20.100000000000001" hidden="1" customHeight="1">
      <c r="A98" s="117"/>
      <c r="B98" s="116"/>
      <c r="C98" s="116" t="str">
        <f>IF(ISERROR(MID(A98,LEN(B98)+1,MAX(IF(ISERROR(FIND({"道","乡","镇","处","场","区"},A98,LEN(B98)+1)),0,(FIND({"道","乡","镇","处","场","区"},A98,LEN(B98)+1))))-LEN(B98))),"",MID(A98,LEN(B98)+1,MIN(IF(ISERROR(FIND({"道","乡","镇","处","场","区"},A98,LEN(B98)+3)),4^8,(FIND({"道","乡","镇","处","场","区"},A98,LEN(B98)+3))))-LEN(B98)))</f>
        <v/>
      </c>
      <c r="D98" s="116" t="str">
        <f t="array" ref="D98">IF(ISERROR(MID(A98,LEN(B98)+LEN(C98)+1,MAX(IF(ISERROR(FIND({"区","村","会","场"},A98,LEN(B98)+LEN(C98)+1)),0,(FIND({"区","村","会","场"},A98,LEN(B98)+LEN(C98)+1))))-LEN(B98)-LEN(C98))),"",MID(A98,LEN(B98)+LEN(C98)+1,MAX(IF(ISERROR(FIND({"区","村","会","场"},A98,LEN(B98)+LEN(C98)+3)),0,(FIND({"区","村","会","场"},A98,LEN(B98)+LEN(C98)+3))))-LEN(B98)-LEN(C98)))</f>
        <v/>
      </c>
      <c r="E98" s="117"/>
      <c r="F98" s="117" t="str">
        <f t="array" ref="F98">IF(G98="","","项")</f>
        <v/>
      </c>
      <c r="G98" s="117"/>
      <c r="H98" s="117">
        <f t="shared" si="29"/>
        <v>0</v>
      </c>
      <c r="I98" s="117"/>
      <c r="J98" s="117"/>
      <c r="K98" s="12"/>
      <c r="L98" s="12"/>
      <c r="M98" s="27" t="str">
        <f t="shared" si="30"/>
        <v/>
      </c>
      <c r="N98" s="24"/>
      <c r="P98" s="25">
        <f t="shared" si="19"/>
        <v>0</v>
      </c>
    </row>
    <row r="99" spans="1:16" s="2" customFormat="1" ht="20.100000000000001" hidden="1" customHeight="1">
      <c r="A99" s="117"/>
      <c r="B99" s="117" t="str">
        <f>MID(A97,1,MIN(IF(ISERROR(FIND({"县","市","区"},A97)),4^8,FIND({"县","市","区"},A97))))</f>
        <v/>
      </c>
      <c r="C99" s="117" t="str">
        <f>IF(ISERROR(MID(A97,LEN(B97)+1,MAX(IF(ISERROR(FIND({"道","乡","镇","处","场","区"},A97,LEN(B97)+1)),0,(FIND({"道","乡","镇","处","场","区"},A97,LEN(B97)+1))))-LEN(B97))),"",MID(A97,LEN(B97)+1,MIN(IF(ISERROR(FIND({"道","乡","镇","处","场","区"},A97,LEN(B97)+3)),4^8,(FIND({"道","乡","镇","处","场","区"},A97,LEN(B97)+3))))-LEN(B97)))</f>
        <v/>
      </c>
      <c r="D99" s="117" t="str">
        <f>IF(ISERROR(MID(A97,LEN(B97)+LEN(C97)+1,MAX(IF(ISERROR(FIND({"区","村","会","场"},A97,LEN(B97)+LEN(C97)+1)),0,(FIND({"区","村","会","场"},A97,LEN(B97)+LEN(C97)+1))))-LEN(B97)-LEN(C97))),"",MID(A97,LEN(B97)+LEN(C97)+1,MAX(IF(ISERROR(FIND({"区","村","会","场"},A97,LEN(B97)+LEN(C97)+3)),0,(FIND({"区","村","会","场"},A97,LEN(B97)+LEN(C97)+3))))-LEN(B97)-LEN(C97)))</f>
        <v/>
      </c>
      <c r="E99" s="117"/>
      <c r="F99" s="117" t="str">
        <f t="array" ref="F99">IF(G99="","","项")</f>
        <v/>
      </c>
      <c r="G99" s="117"/>
      <c r="H99" s="117">
        <f t="shared" si="29"/>
        <v>0</v>
      </c>
      <c r="I99" s="117"/>
      <c r="J99" s="117"/>
      <c r="K99" s="12"/>
      <c r="L99" s="12"/>
      <c r="M99" s="27" t="str">
        <f t="shared" si="30"/>
        <v/>
      </c>
      <c r="N99" s="24"/>
      <c r="P99" s="25">
        <f t="shared" si="19"/>
        <v>0</v>
      </c>
    </row>
    <row r="100" spans="1:16" s="2" customFormat="1" ht="20.100000000000001" hidden="1" customHeight="1">
      <c r="A100" s="117"/>
      <c r="B100" s="117"/>
      <c r="C100" s="117"/>
      <c r="D100" s="117"/>
      <c r="E100" s="117"/>
      <c r="F100" s="117" t="str">
        <f t="array" ref="F100">IF(G100="","","项")</f>
        <v/>
      </c>
      <c r="G100" s="117"/>
      <c r="H100" s="117">
        <f t="shared" si="29"/>
        <v>0</v>
      </c>
      <c r="I100" s="117"/>
      <c r="J100" s="117"/>
      <c r="K100" s="12"/>
      <c r="L100" s="12"/>
      <c r="M100" s="27" t="str">
        <f t="shared" si="30"/>
        <v/>
      </c>
      <c r="N100" s="24"/>
      <c r="P100" s="25">
        <f t="shared" si="19"/>
        <v>0</v>
      </c>
    </row>
    <row r="101" spans="1:16" s="2" customFormat="1" ht="20.100000000000001" hidden="1" customHeight="1">
      <c r="A101" s="117"/>
      <c r="B101" s="117"/>
      <c r="C101" s="117"/>
      <c r="D101" s="117"/>
      <c r="E101" s="117"/>
      <c r="F101" s="117" t="str">
        <f t="array" ref="F101">IF(G101="","","项")</f>
        <v/>
      </c>
      <c r="G101" s="117"/>
      <c r="H101" s="117">
        <f t="shared" si="29"/>
        <v>0</v>
      </c>
      <c r="I101" s="117"/>
      <c r="J101" s="117"/>
      <c r="K101" s="12"/>
      <c r="L101" s="12"/>
      <c r="M101" s="27" t="str">
        <f t="shared" si="30"/>
        <v/>
      </c>
      <c r="N101" s="24"/>
      <c r="P101" s="25">
        <f t="shared" si="19"/>
        <v>0</v>
      </c>
    </row>
    <row r="102" spans="1:16" s="2" customFormat="1" ht="20.100000000000001" hidden="1" customHeight="1">
      <c r="A102" s="134" t="s">
        <v>69</v>
      </c>
      <c r="B102" s="119"/>
      <c r="C102" s="119"/>
      <c r="D102" s="119"/>
      <c r="E102" s="119"/>
      <c r="F102" s="119" t="s">
        <v>17</v>
      </c>
      <c r="G102" s="120">
        <f>SUM(G104:G113)</f>
        <v>0</v>
      </c>
      <c r="H102" s="120">
        <f t="shared" ref="H102:J102" si="31">SUM(H104:H113)</f>
        <v>0</v>
      </c>
      <c r="I102" s="120">
        <f t="shared" si="31"/>
        <v>0</v>
      </c>
      <c r="J102" s="120">
        <f t="shared" si="31"/>
        <v>0</v>
      </c>
      <c r="K102" s="20" t="s">
        <v>70</v>
      </c>
      <c r="L102" s="15">
        <f t="array" ref="L102">SUM(IF(ISERROR(SEARCH("沼气池",K104:K113)),0,1)*L104:L113)</f>
        <v>0</v>
      </c>
      <c r="M102" s="26" t="s">
        <v>71</v>
      </c>
      <c r="N102" s="24"/>
      <c r="P102" s="25">
        <f t="shared" si="19"/>
        <v>0</v>
      </c>
    </row>
    <row r="103" spans="1:16" s="2" customFormat="1" ht="20.100000000000001" hidden="1" customHeight="1">
      <c r="A103" s="134"/>
      <c r="B103" s="119"/>
      <c r="C103" s="119"/>
      <c r="D103" s="119"/>
      <c r="E103" s="119"/>
      <c r="F103" s="119"/>
      <c r="G103" s="120"/>
      <c r="H103" s="120"/>
      <c r="I103" s="120"/>
      <c r="J103" s="120"/>
      <c r="K103" s="20" t="s">
        <v>72</v>
      </c>
      <c r="L103" s="15">
        <f t="array" ref="L103">SUM(IF(ISERROR(SEARCH("农村沼气类其他",K104:K113)),0,1)*L104:L113)</f>
        <v>0</v>
      </c>
      <c r="M103" s="26" t="s">
        <v>29</v>
      </c>
      <c r="N103" s="24"/>
      <c r="P103" s="25">
        <f t="shared" si="19"/>
        <v>0</v>
      </c>
    </row>
    <row r="104" spans="1:16" s="2" customFormat="1" ht="20.100000000000001" hidden="1" customHeight="1">
      <c r="A104" s="117"/>
      <c r="B104" s="116" t="str">
        <f>MID(A104,1,MIN(IF(ISERROR(FIND({"县","市","区"},A104)),4^8,FIND({"县","市","区"},A104))))</f>
        <v/>
      </c>
      <c r="C104" s="116" t="str">
        <f>IF(ISERROR(MID(A104,LEN(B104)+1,MAX(IF(ISERROR(FIND({"道","乡","镇","处","场","区"},A104,LEN(B104)+1)),0,(FIND({"道","乡","镇","处","场","区"},A104,LEN(B104)+1))))-LEN(B104))),"",MID(A104,LEN(B104)+1,MIN(IF(ISERROR(FIND({"道","乡","镇","处","场","区"},A104,LEN(B104)+3)),4^8,(FIND({"道","乡","镇","处","场","区"},A104,LEN(B104)+3))))-LEN(B104)))</f>
        <v/>
      </c>
      <c r="D104" s="116" t="str">
        <f t="array" ref="D104">IF(ISERROR(MID(A104,LEN(B104)+LEN(C104)+1,MAX(IF(ISERROR(FIND({"区","村","会","场"},A104,LEN(B104)+LEN(C104)+1)),0,(FIND({"区","村","会","场"},A104,LEN(B104)+LEN(C104)+1))))-LEN(B104)-LEN(C104))),"",MID(A104,LEN(B104)+LEN(C104)+1,MAX(IF(ISERROR(FIND({"区","村","会","场"},A104,LEN(B104)+LEN(C104)+3)),0,(FIND({"区","村","会","场"},A104,LEN(B104)+LEN(C104)+3))))-LEN(B104)-LEN(C104)))</f>
        <v/>
      </c>
      <c r="E104" s="117"/>
      <c r="F104" s="117" t="str">
        <f t="array" ref="F104">IF(G104="","","项")</f>
        <v/>
      </c>
      <c r="G104" s="117"/>
      <c r="H104" s="117">
        <f>SUM(I104:J104)</f>
        <v>0</v>
      </c>
      <c r="I104" s="117"/>
      <c r="J104" s="117"/>
      <c r="K104" s="12"/>
      <c r="L104" s="12"/>
      <c r="M104" s="27" t="str">
        <f>IF(K104="沼气池","口",IF(K104="","","宗"))</f>
        <v/>
      </c>
      <c r="N104" s="24"/>
      <c r="P104" s="25">
        <f t="shared" si="19"/>
        <v>0</v>
      </c>
    </row>
    <row r="105" spans="1:16" s="2" customFormat="1" ht="20.100000000000001" hidden="1" customHeight="1">
      <c r="A105" s="117"/>
      <c r="B105" s="116"/>
      <c r="C105" s="116" t="str">
        <f>IF(ISERROR(MID(A105,LEN(B105)+1,MAX(IF(ISERROR(FIND({"道","乡","镇","处","场","区"},A105,LEN(B105)+1)),0,(FIND({"道","乡","镇","处","场","区"},A105,LEN(B105)+1))))-LEN(B105))),"",MID(A105,LEN(B105)+1,MIN(IF(ISERROR(FIND({"道","乡","镇","处","场","区"},A105,LEN(B105)+3)),4^8,(FIND({"道","乡","镇","处","场","区"},A105,LEN(B105)+3))))-LEN(B105)))</f>
        <v/>
      </c>
      <c r="D105" s="116" t="str">
        <f t="array" ref="D105">IF(ISERROR(MID(A105,LEN(B105)+LEN(C105)+1,MAX(IF(ISERROR(FIND({"区","村","会","场"},A105,LEN(B105)+LEN(C105)+1)),0,(FIND({"区","村","会","场"},A105,LEN(B105)+LEN(C105)+1))))-LEN(B105)-LEN(C105))),"",MID(A105,LEN(B105)+LEN(C105)+1,MAX(IF(ISERROR(FIND({"区","村","会","场"},A105,LEN(B105)+LEN(C105)+3)),0,(FIND({"区","村","会","场"},A105,LEN(B105)+LEN(C105)+3))))-LEN(B105)-LEN(C105)))</f>
        <v/>
      </c>
      <c r="E105" s="117"/>
      <c r="F105" s="117" t="str">
        <f t="array" ref="F105">IF(G105="","","项")</f>
        <v/>
      </c>
      <c r="G105" s="117"/>
      <c r="H105" s="117">
        <f>SUM(I105:J105)</f>
        <v>0</v>
      </c>
      <c r="I105" s="117"/>
      <c r="J105" s="117"/>
      <c r="K105" s="12"/>
      <c r="L105" s="12"/>
      <c r="M105" s="27" t="str">
        <f>IF(K105="沼气池","口",IF(K105="","","宗"))</f>
        <v/>
      </c>
      <c r="N105" s="24"/>
      <c r="P105" s="25">
        <f t="shared" si="19"/>
        <v>0</v>
      </c>
    </row>
    <row r="106" spans="1:16" s="2" customFormat="1" ht="20.100000000000001" hidden="1" customHeight="1">
      <c r="A106" s="117"/>
      <c r="B106" s="116" t="str">
        <f>MID(A106,1,MIN(IF(ISERROR(FIND({"县","市","区"},A106)),4^8,FIND({"县","市","区"},A106))))</f>
        <v/>
      </c>
      <c r="C106" s="116" t="str">
        <f>IF(ISERROR(MID(A106,LEN(B106)+1,MAX(IF(ISERROR(FIND({"道","乡","镇","处","场","区"},A106,LEN(B106)+1)),0,(FIND({"道","乡","镇","处","场","区"},A106,LEN(B106)+1))))-LEN(B106))),"",MID(A106,LEN(B106)+1,MIN(IF(ISERROR(FIND({"道","乡","镇","处","场","区"},A106,LEN(B106)+3)),4^8,(FIND({"道","乡","镇","处","场","区"},A106,LEN(B106)+3))))-LEN(B106)))</f>
        <v/>
      </c>
      <c r="D106" s="116" t="str">
        <f t="array" ref="D106">IF(ISERROR(MID(A106,LEN(B106)+LEN(C106)+1,MAX(IF(ISERROR(FIND({"区","村","会","场"},A106,LEN(B106)+LEN(C106)+1)),0,(FIND({"区","村","会","场"},A106,LEN(B106)+LEN(C106)+1))))-LEN(B106)-LEN(C106))),"",MID(A106,LEN(B106)+LEN(C106)+1,MAX(IF(ISERROR(FIND({"区","村","会","场"},A106,LEN(B106)+LEN(C106)+3)),0,(FIND({"区","村","会","场"},A106,LEN(B106)+LEN(C106)+3))))-LEN(B106)-LEN(C106)))</f>
        <v/>
      </c>
      <c r="E106" s="117"/>
      <c r="F106" s="117" t="str">
        <f t="array" ref="F106">IF(G106="","","项")</f>
        <v/>
      </c>
      <c r="G106" s="117"/>
      <c r="H106" s="117">
        <f t="shared" ref="H106:H113" si="32">SUM(I106:J106)</f>
        <v>0</v>
      </c>
      <c r="I106" s="117"/>
      <c r="J106" s="117"/>
      <c r="K106" s="12"/>
      <c r="L106" s="12"/>
      <c r="M106" s="27" t="str">
        <f t="shared" ref="M106:M113" si="33">IF(K106="沼气池","口",IF(K106="","","宗"))</f>
        <v/>
      </c>
      <c r="N106" s="24"/>
      <c r="P106" s="25">
        <f t="shared" si="19"/>
        <v>0</v>
      </c>
    </row>
    <row r="107" spans="1:16" s="2" customFormat="1" ht="20.100000000000001" hidden="1" customHeight="1">
      <c r="A107" s="117"/>
      <c r="B107" s="116"/>
      <c r="C107" s="116" t="str">
        <f>IF(ISERROR(MID(A107,LEN(B107)+1,MAX(IF(ISERROR(FIND({"道","乡","镇","处","场","区"},A107,LEN(B107)+1)),0,(FIND({"道","乡","镇","处","场","区"},A107,LEN(B107)+1))))-LEN(B107))),"",MID(A107,LEN(B107)+1,MIN(IF(ISERROR(FIND({"道","乡","镇","处","场","区"},A107,LEN(B107)+3)),4^8,(FIND({"道","乡","镇","处","场","区"},A107,LEN(B107)+3))))-LEN(B107)))</f>
        <v/>
      </c>
      <c r="D107" s="116" t="str">
        <f t="array" ref="D107">IF(ISERROR(MID(A107,LEN(B107)+LEN(C107)+1,MAX(IF(ISERROR(FIND({"区","村","会","场"},A107,LEN(B107)+LEN(C107)+1)),0,(FIND({"区","村","会","场"},A107,LEN(B107)+LEN(C107)+1))))-LEN(B107)-LEN(C107))),"",MID(A107,LEN(B107)+LEN(C107)+1,MAX(IF(ISERROR(FIND({"区","村","会","场"},A107,LEN(B107)+LEN(C107)+3)),0,(FIND({"区","村","会","场"},A107,LEN(B107)+LEN(C107)+3))))-LEN(B107)-LEN(C107)))</f>
        <v/>
      </c>
      <c r="E107" s="117"/>
      <c r="F107" s="117" t="str">
        <f t="array" ref="F107">IF(G107="","","项")</f>
        <v/>
      </c>
      <c r="G107" s="117"/>
      <c r="H107" s="117">
        <f t="shared" si="32"/>
        <v>0</v>
      </c>
      <c r="I107" s="117"/>
      <c r="J107" s="117"/>
      <c r="K107" s="12"/>
      <c r="L107" s="12"/>
      <c r="M107" s="27" t="str">
        <f t="shared" si="33"/>
        <v/>
      </c>
      <c r="N107" s="24"/>
      <c r="P107" s="25">
        <f t="shared" si="19"/>
        <v>0</v>
      </c>
    </row>
    <row r="108" spans="1:16" s="2" customFormat="1" ht="20.100000000000001" hidden="1" customHeight="1">
      <c r="A108" s="117"/>
      <c r="B108" s="116" t="str">
        <f>MID(A108,1,MIN(IF(ISERROR(FIND({"县","市","区"},A108)),4^8,FIND({"县","市","区"},A108))))</f>
        <v/>
      </c>
      <c r="C108" s="116" t="str">
        <f>IF(ISERROR(MID(A108,LEN(B108)+1,MAX(IF(ISERROR(FIND({"道","乡","镇","处","场","区"},A108,LEN(B108)+1)),0,(FIND({"道","乡","镇","处","场","区"},A108,LEN(B108)+1))))-LEN(B108))),"",MID(A108,LEN(B108)+1,MIN(IF(ISERROR(FIND({"道","乡","镇","处","场","区"},A108,LEN(B108)+3)),4^8,(FIND({"道","乡","镇","处","场","区"},A108,LEN(B108)+3))))-LEN(B108)))</f>
        <v/>
      </c>
      <c r="D108" s="116" t="str">
        <f t="array" ref="D108">IF(ISERROR(MID(A108,LEN(B108)+LEN(C108)+1,MAX(IF(ISERROR(FIND({"区","村","会","场"},A108,LEN(B108)+LEN(C108)+1)),0,(FIND({"区","村","会","场"},A108,LEN(B108)+LEN(C108)+1))))-LEN(B108)-LEN(C108))),"",MID(A108,LEN(B108)+LEN(C108)+1,MAX(IF(ISERROR(FIND({"区","村","会","场"},A108,LEN(B108)+LEN(C108)+3)),0,(FIND({"区","村","会","场"},A108,LEN(B108)+LEN(C108)+3))))-LEN(B108)-LEN(C108)))</f>
        <v/>
      </c>
      <c r="E108" s="117"/>
      <c r="F108" s="117" t="str">
        <f t="array" ref="F108">IF(G108="","","项")</f>
        <v/>
      </c>
      <c r="G108" s="117"/>
      <c r="H108" s="117">
        <f t="shared" si="32"/>
        <v>0</v>
      </c>
      <c r="I108" s="117"/>
      <c r="J108" s="117"/>
      <c r="K108" s="12"/>
      <c r="L108" s="12"/>
      <c r="M108" s="27" t="str">
        <f t="shared" si="33"/>
        <v/>
      </c>
      <c r="N108" s="24"/>
      <c r="P108" s="25">
        <f t="shared" si="19"/>
        <v>0</v>
      </c>
    </row>
    <row r="109" spans="1:16" s="2" customFormat="1" ht="20.100000000000001" hidden="1" customHeight="1">
      <c r="A109" s="117"/>
      <c r="B109" s="116"/>
      <c r="C109" s="116" t="str">
        <f>IF(ISERROR(MID(A109,LEN(B109)+1,MAX(IF(ISERROR(FIND({"道","乡","镇","处","场","区"},A109,LEN(B109)+1)),0,(FIND({"道","乡","镇","处","场","区"},A109,LEN(B109)+1))))-LEN(B109))),"",MID(A109,LEN(B109)+1,MIN(IF(ISERROR(FIND({"道","乡","镇","处","场","区"},A109,LEN(B109)+3)),4^8,(FIND({"道","乡","镇","处","场","区"},A109,LEN(B109)+3))))-LEN(B109)))</f>
        <v/>
      </c>
      <c r="D109" s="116" t="str">
        <f t="array" ref="D109">IF(ISERROR(MID(A109,LEN(B109)+LEN(C109)+1,MAX(IF(ISERROR(FIND({"区","村","会","场"},A109,LEN(B109)+LEN(C109)+1)),0,(FIND({"区","村","会","场"},A109,LEN(B109)+LEN(C109)+1))))-LEN(B109)-LEN(C109))),"",MID(A109,LEN(B109)+LEN(C109)+1,MAX(IF(ISERROR(FIND({"区","村","会","场"},A109,LEN(B109)+LEN(C109)+3)),0,(FIND({"区","村","会","场"},A109,LEN(B109)+LEN(C109)+3))))-LEN(B109)-LEN(C109)))</f>
        <v/>
      </c>
      <c r="E109" s="117"/>
      <c r="F109" s="117" t="str">
        <f t="array" ref="F109">IF(G109="","","项")</f>
        <v/>
      </c>
      <c r="G109" s="117"/>
      <c r="H109" s="117">
        <f t="shared" si="32"/>
        <v>0</v>
      </c>
      <c r="I109" s="117"/>
      <c r="J109" s="117"/>
      <c r="K109" s="12"/>
      <c r="L109" s="12"/>
      <c r="M109" s="27" t="str">
        <f t="shared" si="33"/>
        <v/>
      </c>
      <c r="N109" s="24"/>
      <c r="P109" s="25">
        <f t="shared" si="19"/>
        <v>0</v>
      </c>
    </row>
    <row r="110" spans="1:16" s="2" customFormat="1" ht="20.100000000000001" hidden="1" customHeight="1">
      <c r="A110" s="117"/>
      <c r="B110" s="116" t="str">
        <f>MID(A110,1,MIN(IF(ISERROR(FIND({"县","市","区"},A110)),4^8,FIND({"县","市","区"},A110))))</f>
        <v/>
      </c>
      <c r="C110" s="116" t="str">
        <f>IF(ISERROR(MID(A110,LEN(B110)+1,MAX(IF(ISERROR(FIND({"道","乡","镇","处","场","区"},A110,LEN(B110)+1)),0,(FIND({"道","乡","镇","处","场","区"},A110,LEN(B110)+1))))-LEN(B110))),"",MID(A110,LEN(B110)+1,MIN(IF(ISERROR(FIND({"道","乡","镇","处","场","区"},A110,LEN(B110)+3)),4^8,(FIND({"道","乡","镇","处","场","区"},A110,LEN(B110)+3))))-LEN(B110)))</f>
        <v/>
      </c>
      <c r="D110" s="116" t="str">
        <f t="array" ref="D110">IF(ISERROR(MID(A110,LEN(B110)+LEN(C110)+1,MAX(IF(ISERROR(FIND({"区","村","会","场"},A110,LEN(B110)+LEN(C110)+1)),0,(FIND({"区","村","会","场"},A110,LEN(B110)+LEN(C110)+1))))-LEN(B110)-LEN(C110))),"",MID(A110,LEN(B110)+LEN(C110)+1,MAX(IF(ISERROR(FIND({"区","村","会","场"},A110,LEN(B110)+LEN(C110)+3)),0,(FIND({"区","村","会","场"},A110,LEN(B110)+LEN(C110)+3))))-LEN(B110)-LEN(C110)))</f>
        <v/>
      </c>
      <c r="E110" s="117"/>
      <c r="F110" s="117" t="str">
        <f t="array" ref="F110">IF(G110="","","项")</f>
        <v/>
      </c>
      <c r="G110" s="117"/>
      <c r="H110" s="117">
        <f t="shared" si="32"/>
        <v>0</v>
      </c>
      <c r="I110" s="117"/>
      <c r="J110" s="117"/>
      <c r="K110" s="12"/>
      <c r="L110" s="12"/>
      <c r="M110" s="27" t="str">
        <f t="shared" si="33"/>
        <v/>
      </c>
      <c r="N110" s="24"/>
      <c r="P110" s="25">
        <f t="shared" si="19"/>
        <v>0</v>
      </c>
    </row>
    <row r="111" spans="1:16" s="2" customFormat="1" ht="20.100000000000001" hidden="1" customHeight="1">
      <c r="A111" s="117"/>
      <c r="B111" s="116"/>
      <c r="C111" s="116" t="str">
        <f>IF(ISERROR(MID(A111,LEN(B111)+1,MAX(IF(ISERROR(FIND({"道","乡","镇","处","场","区"},A111,LEN(B111)+1)),0,(FIND({"道","乡","镇","处","场","区"},A111,LEN(B111)+1))))-LEN(B111))),"",MID(A111,LEN(B111)+1,MIN(IF(ISERROR(FIND({"道","乡","镇","处","场","区"},A111,LEN(B111)+3)),4^8,(FIND({"道","乡","镇","处","场","区"},A111,LEN(B111)+3))))-LEN(B111)))</f>
        <v/>
      </c>
      <c r="D111" s="116" t="str">
        <f t="array" ref="D111">IF(ISERROR(MID(A111,LEN(B111)+LEN(C111)+1,MAX(IF(ISERROR(FIND({"区","村","会","场"},A111,LEN(B111)+LEN(C111)+1)),0,(FIND({"区","村","会","场"},A111,LEN(B111)+LEN(C111)+1))))-LEN(B111)-LEN(C111))),"",MID(A111,LEN(B111)+LEN(C111)+1,MAX(IF(ISERROR(FIND({"区","村","会","场"},A111,LEN(B111)+LEN(C111)+3)),0,(FIND({"区","村","会","场"},A111,LEN(B111)+LEN(C111)+3))))-LEN(B111)-LEN(C111)))</f>
        <v/>
      </c>
      <c r="E111" s="117"/>
      <c r="F111" s="117" t="str">
        <f t="array" ref="F111">IF(G111="","","项")</f>
        <v/>
      </c>
      <c r="G111" s="117"/>
      <c r="H111" s="117">
        <f t="shared" si="32"/>
        <v>0</v>
      </c>
      <c r="I111" s="117"/>
      <c r="J111" s="117"/>
      <c r="K111" s="12"/>
      <c r="L111" s="12"/>
      <c r="M111" s="27" t="str">
        <f t="shared" si="33"/>
        <v/>
      </c>
      <c r="N111" s="24"/>
      <c r="P111" s="25">
        <f t="shared" si="19"/>
        <v>0</v>
      </c>
    </row>
    <row r="112" spans="1:16" s="2" customFormat="1" ht="20.100000000000001" hidden="1" customHeight="1">
      <c r="A112" s="117"/>
      <c r="B112" s="116" t="str">
        <f>MID(A112,1,MIN(IF(ISERROR(FIND({"县","市","区"},A112)),4^8,FIND({"县","市","区"},A112))))</f>
        <v/>
      </c>
      <c r="C112" s="116" t="str">
        <f>IF(ISERROR(MID(A112,LEN(B112)+1,MAX(IF(ISERROR(FIND({"道","乡","镇","处","场","区"},A112,LEN(B112)+1)),0,(FIND({"道","乡","镇","处","场","区"},A112,LEN(B112)+1))))-LEN(B112))),"",MID(A112,LEN(B112)+1,MIN(IF(ISERROR(FIND({"道","乡","镇","处","场","区"},A112,LEN(B112)+3)),4^8,(FIND({"道","乡","镇","处","场","区"},A112,LEN(B112)+3))))-LEN(B112)))</f>
        <v/>
      </c>
      <c r="D112" s="116" t="str">
        <f>IF(ISERROR(MID(A112,LEN(B112)+LEN(C112)+1,MAX(IF(ISERROR(FIND({"区","村","会","场"},A112,LEN(B112)+LEN(C112)+1)),0,(FIND({"区","村","会","场"},A112,LEN(B112)+LEN(C112)+1))))-LEN(B112)-LEN(C112))),"",MID(A112,LEN(B112)+LEN(C112)+1,MAX(IF(ISERROR(FIND({"区","村","会","场"},A112,LEN(B112)+LEN(C112)+3)),0,(FIND({"区","村","会","场"},A112,LEN(B112)+LEN(C112)+3))))-LEN(B112)-LEN(C112)))</f>
        <v/>
      </c>
      <c r="E112" s="117"/>
      <c r="F112" s="117" t="str">
        <f t="array" ref="F112">IF(G112="","","项")</f>
        <v/>
      </c>
      <c r="G112" s="117"/>
      <c r="H112" s="117">
        <f t="shared" si="32"/>
        <v>0</v>
      </c>
      <c r="I112" s="117"/>
      <c r="J112" s="117"/>
      <c r="K112" s="12"/>
      <c r="L112" s="12"/>
      <c r="M112" s="27" t="str">
        <f t="shared" si="33"/>
        <v/>
      </c>
      <c r="N112" s="24"/>
      <c r="P112" s="25">
        <f t="shared" si="19"/>
        <v>0</v>
      </c>
    </row>
    <row r="113" spans="1:16" s="2" customFormat="1" ht="20.100000000000001" hidden="1" customHeight="1">
      <c r="A113" s="124"/>
      <c r="B113" s="133"/>
      <c r="C113" s="133" t="str">
        <f>IF(ISERROR(MID(A113,LEN(B113)+1,MAX(IF(ISERROR(FIND({"道","乡","镇","处","场","区"},A113,LEN(B113)+1)),0,(FIND({"道","乡","镇","处","场","区"},A113,LEN(B113)+1))))-LEN(B113))),"",MID(A113,LEN(B113)+1,MIN(IF(ISERROR(FIND({"道","乡","镇","处","场","区"},A113,LEN(B113)+3)),4^8,(FIND({"道","乡","镇","处","场","区"},A113,LEN(B113)+3))))-LEN(B113)))</f>
        <v/>
      </c>
      <c r="D113" s="133" t="str">
        <f t="array" ref="D113">IF(ISERROR(MID(A113,LEN(B113)+LEN(C113)+1,MAX(IF(ISERROR(FIND({"区","村","会","场"},A113,LEN(B113)+LEN(C113)+1)),0,(FIND({"区","村","会","场"},A113,LEN(B113)+LEN(C113)+1))))-LEN(B113)-LEN(C113))),"",MID(A113,LEN(B113)+LEN(C113)+1,MAX(IF(ISERROR(FIND({"区","村","会","场"},A113,LEN(B113)+LEN(C113)+3)),0,(FIND({"区","村","会","场"},A113,LEN(B113)+LEN(C113)+3))))-LEN(B113)-LEN(C113)))</f>
        <v/>
      </c>
      <c r="E113" s="124"/>
      <c r="F113" s="124" t="str">
        <f t="array" ref="F113">IF(G113="","","项")</f>
        <v/>
      </c>
      <c r="G113" s="124"/>
      <c r="H113" s="124">
        <f t="shared" si="32"/>
        <v>0</v>
      </c>
      <c r="I113" s="124"/>
      <c r="J113" s="124"/>
      <c r="K113" s="45"/>
      <c r="L113" s="45"/>
      <c r="M113" s="92" t="str">
        <f t="shared" si="33"/>
        <v/>
      </c>
      <c r="N113" s="91"/>
      <c r="P113" s="25">
        <f t="shared" si="19"/>
        <v>0</v>
      </c>
    </row>
    <row r="114" spans="1:16" s="2" customFormat="1" ht="20.100000000000001" customHeight="1">
      <c r="A114" s="134" t="s">
        <v>73</v>
      </c>
      <c r="B114" s="119"/>
      <c r="C114" s="119"/>
      <c r="D114" s="119"/>
      <c r="E114" s="119"/>
      <c r="F114" s="119" t="s">
        <v>17</v>
      </c>
      <c r="G114" s="120">
        <f t="shared" ref="G114:H114" si="34">SUM(G122:G140)</f>
        <v>14</v>
      </c>
      <c r="H114" s="120">
        <f t="shared" si="34"/>
        <v>1093</v>
      </c>
      <c r="I114" s="120">
        <f>SUM(I122:I140)</f>
        <v>103</v>
      </c>
      <c r="J114" s="120">
        <f t="shared" ref="J114" si="35">SUM(J122:J140)</f>
        <v>990</v>
      </c>
      <c r="K114" s="20" t="s">
        <v>74</v>
      </c>
      <c r="L114" s="64">
        <f t="array" ref="L114">SUM(IF(ISERROR(SEARCH("机耕道",K122:K129)),0,1)*L122:L129)</f>
        <v>0</v>
      </c>
      <c r="M114" s="26" t="s">
        <v>75</v>
      </c>
      <c r="N114" s="65"/>
      <c r="P114" s="25">
        <f t="shared" si="19"/>
        <v>2200</v>
      </c>
    </row>
    <row r="115" spans="1:16" s="2" customFormat="1" ht="20.100000000000001" customHeight="1">
      <c r="A115" s="134"/>
      <c r="B115" s="119"/>
      <c r="C115" s="119"/>
      <c r="D115" s="119"/>
      <c r="E115" s="119"/>
      <c r="F115" s="119"/>
      <c r="G115" s="120"/>
      <c r="H115" s="120"/>
      <c r="I115" s="120"/>
      <c r="J115" s="120"/>
      <c r="K115" s="20" t="s">
        <v>76</v>
      </c>
      <c r="L115" s="64">
        <f t="array" ref="L115">SUM(IF(ISERROR(SEARCH("公路",K122:K140)),0,1)*L122:L140)-L117</f>
        <v>31.3</v>
      </c>
      <c r="M115" s="26" t="s">
        <v>75</v>
      </c>
      <c r="N115" s="65"/>
      <c r="P115" s="25">
        <f t="shared" si="19"/>
        <v>31.3</v>
      </c>
    </row>
    <row r="116" spans="1:16" s="2" customFormat="1" ht="20.100000000000001" hidden="1" customHeight="1">
      <c r="A116" s="135"/>
      <c r="B116" s="118"/>
      <c r="C116" s="118"/>
      <c r="D116" s="118"/>
      <c r="E116" s="118"/>
      <c r="F116" s="118"/>
      <c r="G116" s="121"/>
      <c r="H116" s="121"/>
      <c r="I116" s="121"/>
      <c r="J116" s="121"/>
      <c r="K116" s="98" t="s">
        <v>77</v>
      </c>
      <c r="L116" s="99">
        <f t="array" ref="L116">SUM(IF(ISERROR(SEARCH("桥涵",K122:K122)),0,1)*L122:L122)</f>
        <v>0</v>
      </c>
      <c r="M116" s="100" t="s">
        <v>38</v>
      </c>
      <c r="N116" s="30"/>
      <c r="P116" s="25">
        <f t="shared" si="19"/>
        <v>0</v>
      </c>
    </row>
    <row r="117" spans="1:16" s="2" customFormat="1" ht="20.100000000000001" hidden="1" customHeight="1">
      <c r="A117" s="134"/>
      <c r="B117" s="119"/>
      <c r="C117" s="119"/>
      <c r="D117" s="119"/>
      <c r="E117" s="119"/>
      <c r="F117" s="119"/>
      <c r="G117" s="120"/>
      <c r="H117" s="120"/>
      <c r="I117" s="120"/>
      <c r="J117" s="120"/>
      <c r="K117" s="20" t="s">
        <v>78</v>
      </c>
      <c r="L117" s="15">
        <f t="array" ref="L117">SUM(IF(ISERROR(SEARCH("公路桥",K122:K122)),0,1)*L122:L122)</f>
        <v>0</v>
      </c>
      <c r="M117" s="26" t="s">
        <v>38</v>
      </c>
      <c r="N117" s="24"/>
      <c r="P117" s="25">
        <f t="shared" si="19"/>
        <v>0</v>
      </c>
    </row>
    <row r="118" spans="1:16" s="2" customFormat="1" ht="20.100000000000001" hidden="1" customHeight="1">
      <c r="A118" s="134"/>
      <c r="B118" s="119"/>
      <c r="C118" s="119"/>
      <c r="D118" s="119"/>
      <c r="E118" s="119"/>
      <c r="F118" s="119"/>
      <c r="G118" s="120"/>
      <c r="H118" s="120"/>
      <c r="I118" s="120"/>
      <c r="J118" s="120"/>
      <c r="K118" s="20" t="s">
        <v>79</v>
      </c>
      <c r="L118" s="15">
        <f t="array" ref="L118">SUM(IF(ISERROR(SEARCH("人行便桥",K122:K122)),0,1)*L122:L122)</f>
        <v>0</v>
      </c>
      <c r="M118" s="26" t="s">
        <v>38</v>
      </c>
      <c r="N118" s="24"/>
      <c r="P118" s="25">
        <f t="shared" si="19"/>
        <v>0</v>
      </c>
    </row>
    <row r="119" spans="1:16" s="2" customFormat="1" ht="20.100000000000001" hidden="1" customHeight="1">
      <c r="A119" s="134"/>
      <c r="B119" s="119"/>
      <c r="C119" s="119"/>
      <c r="D119" s="119"/>
      <c r="E119" s="119"/>
      <c r="F119" s="119"/>
      <c r="G119" s="120"/>
      <c r="H119" s="120"/>
      <c r="I119" s="120"/>
      <c r="J119" s="120"/>
      <c r="K119" s="20" t="s">
        <v>81</v>
      </c>
      <c r="L119" s="15">
        <f t="array" ref="L119">SUM(IF(ISERROR(SEARCH("船",K122:K122)),0,1)*L122:L122)</f>
        <v>0</v>
      </c>
      <c r="M119" s="26" t="s">
        <v>82</v>
      </c>
      <c r="N119" s="24"/>
      <c r="P119" s="25">
        <f t="shared" si="19"/>
        <v>0</v>
      </c>
    </row>
    <row r="120" spans="1:16" s="2" customFormat="1" ht="20.100000000000001" hidden="1" customHeight="1">
      <c r="A120" s="134"/>
      <c r="B120" s="119"/>
      <c r="C120" s="119"/>
      <c r="D120" s="119"/>
      <c r="E120" s="119"/>
      <c r="F120" s="119"/>
      <c r="G120" s="120"/>
      <c r="H120" s="120"/>
      <c r="I120" s="120"/>
      <c r="J120" s="120"/>
      <c r="K120" s="20" t="s">
        <v>83</v>
      </c>
      <c r="L120" s="15">
        <f t="array" ref="L120">SUM(IF(ISERROR(SEARCH("码头（渡口）",K122:K122)),0,1)*L122:L122)</f>
        <v>0</v>
      </c>
      <c r="M120" s="26" t="s">
        <v>38</v>
      </c>
      <c r="N120" s="24"/>
      <c r="P120" s="25">
        <f t="shared" si="19"/>
        <v>0</v>
      </c>
    </row>
    <row r="121" spans="1:16" s="2" customFormat="1" ht="20.100000000000001" hidden="1" customHeight="1">
      <c r="A121" s="136"/>
      <c r="B121" s="130"/>
      <c r="C121" s="130"/>
      <c r="D121" s="130"/>
      <c r="E121" s="130"/>
      <c r="F121" s="130"/>
      <c r="G121" s="122"/>
      <c r="H121" s="122"/>
      <c r="I121" s="122"/>
      <c r="J121" s="122"/>
      <c r="K121" s="88" t="s">
        <v>84</v>
      </c>
      <c r="L121" s="89">
        <f t="array" ref="L121">SUM(IF(ISERROR(SEARCH("道路交通类其他",K122:K122)),0,1)*L122:L122)</f>
        <v>0</v>
      </c>
      <c r="M121" s="90" t="s">
        <v>29</v>
      </c>
      <c r="N121" s="91"/>
      <c r="P121" s="25">
        <f t="shared" si="19"/>
        <v>0</v>
      </c>
    </row>
    <row r="122" spans="1:16" s="36" customFormat="1" ht="20.100000000000001" customHeight="1">
      <c r="A122" s="70" t="s">
        <v>237</v>
      </c>
      <c r="B122" s="72" t="str">
        <f>MID(A122,1,MIN(IF(ISERROR(FIND({"县","市","区"},A122)),4^8,FIND({"县","市","区"},A122))))</f>
        <v>株洲县</v>
      </c>
      <c r="C122" s="72" t="str">
        <f>IF(ISERROR(MID(A122,LEN(B122)+1,MAX(IF(ISERROR(FIND({"道","乡","镇","处","场","区"},A122,LEN(B122)+1)),0,(FIND({"道","乡","镇","处","场","区"},A122,LEN(B122)+1))))-LEN(B122))),"",MID(A122,LEN(B122)+1,MIN(IF(ISERROR(FIND({"道","乡","镇","处","场","区"},A122,LEN(B122)+3)),4^8,(FIND({"道","乡","镇","处","场","区"},A122,LEN(B122)+3))))-LEN(B122)))</f>
        <v>古岳峰镇</v>
      </c>
      <c r="D122" s="72" t="str">
        <f>IF(ISERROR(MID(A122,LEN(B122)+LEN(C122)+1,MAX(IF(ISERROR(FIND({"区","村","会","场"},A122,LEN(B122)+LEN(C122)+1)),0,(FIND({"区","村","会","场"},A122,LEN(B122)+LEN(C122)+1))))-LEN(B122)-LEN(C122))),"",MID(A122,LEN(B122)+LEN(C122)+1,MAX(IF(ISERROR(FIND({"区","村","会","场"},A122,LEN(B122)+LEN(C122)+3)),0,(FIND({"区","村","会","场"},A122,LEN(B122)+LEN(C122)+3))))-LEN(B122)-LEN(C122)))</f>
        <v>腰塘村</v>
      </c>
      <c r="E122" s="70" t="s">
        <v>22</v>
      </c>
      <c r="F122" s="70" t="str">
        <f t="array" ref="F122">IF(G122="","","项")</f>
        <v>项</v>
      </c>
      <c r="G122" s="70">
        <v>1</v>
      </c>
      <c r="H122" s="70">
        <f>SUM(I122:J122)</f>
        <v>76</v>
      </c>
      <c r="I122" s="70">
        <v>6</v>
      </c>
      <c r="J122" s="70">
        <v>70</v>
      </c>
      <c r="K122" s="72" t="s">
        <v>76</v>
      </c>
      <c r="L122" s="72">
        <v>4</v>
      </c>
      <c r="M122" s="27" t="str">
        <f>IF(K122="机耕道","公里",IF(K122="桥涵","座",IF(K122="公路","公里",IF(K122="船","艘",IF(K122="道路交通类其他","宗",IF(K122="","","座"))))))</f>
        <v>公里</v>
      </c>
      <c r="N122" s="73" t="s">
        <v>85</v>
      </c>
      <c r="O122" s="74" t="s">
        <v>171</v>
      </c>
      <c r="P122" s="75">
        <f t="shared" si="19"/>
        <v>157</v>
      </c>
    </row>
    <row r="123" spans="1:16" s="36" customFormat="1" ht="20.100000000000001" customHeight="1">
      <c r="A123" s="70" t="s">
        <v>86</v>
      </c>
      <c r="B123" s="72" t="str">
        <f>MID(A123,1,MIN(IF(ISERROR(FIND({"县","市","区"},A123)),4^8,FIND({"县","市","区"},A123))))</f>
        <v>株洲县</v>
      </c>
      <c r="C123" s="72" t="str">
        <f>IF(ISERROR(MID(A123,LEN(B123)+1,MAX(IF(ISERROR(FIND({"道","乡","镇","处","场","区"},A123,LEN(B123)+1)),0,(FIND({"道","乡","镇","处","场","区"},A123,LEN(B123)+1))))-LEN(B123))),"",MID(A123,LEN(B123)+1,MIN(IF(ISERROR(FIND({"道","乡","镇","处","场","区"},A123,LEN(B123)+3)),4^8,(FIND({"道","乡","镇","处","场","区"},A123,LEN(B123)+3))))-LEN(B123)))</f>
        <v>古岳峰镇</v>
      </c>
      <c r="D123" s="72" t="str">
        <f>IF(ISERROR(MID(A123,LEN(B123)+LEN(C123)+1,MAX(IF(ISERROR(FIND({"区","村","会","场"},A123,LEN(B123)+LEN(C123)+1)),0,(FIND({"区","村","会","场"},A123,LEN(B123)+LEN(C123)+1))))-LEN(B123)-LEN(C123))),"",MID(A123,LEN(B123)+LEN(C123)+1,MAX(IF(ISERROR(FIND({"区","村","会","场"},A123,LEN(B123)+LEN(C123)+3)),0,(FIND({"区","村","会","场"},A123,LEN(B123)+LEN(C123)+3))))-LEN(B123)-LEN(C123)))</f>
        <v>红旗村</v>
      </c>
      <c r="E123" s="70" t="s">
        <v>22</v>
      </c>
      <c r="F123" s="70" t="str">
        <f>IF(G123="","","项")</f>
        <v>项</v>
      </c>
      <c r="G123" s="70">
        <v>1</v>
      </c>
      <c r="H123" s="70">
        <f>SUM(I123:J123)</f>
        <v>40</v>
      </c>
      <c r="I123" s="70">
        <v>5</v>
      </c>
      <c r="J123" s="70">
        <v>35</v>
      </c>
      <c r="K123" s="72" t="s">
        <v>76</v>
      </c>
      <c r="L123" s="72">
        <v>1</v>
      </c>
      <c r="M123" s="27" t="str">
        <f>IF(K123="机耕道","公里",IF(K123="桥涵","座",IF(K123="公路","公里",IF(K123="船","艘",IF(K123="道路交通类其他","宗",IF(K123="","","座"))))))</f>
        <v>公里</v>
      </c>
      <c r="N123" s="73"/>
      <c r="O123" s="74" t="s">
        <v>171</v>
      </c>
      <c r="P123" s="75">
        <f t="shared" si="19"/>
        <v>82</v>
      </c>
    </row>
    <row r="124" spans="1:16" s="36" customFormat="1" ht="20.100000000000001" customHeight="1">
      <c r="A124" s="70" t="s">
        <v>87</v>
      </c>
      <c r="B124" s="72" t="str">
        <f>MID(A124,1,MIN(IF(ISERROR(FIND({"县","市","区"},A124)),4^8,FIND({"县","市","区"},A124))))</f>
        <v>株洲县</v>
      </c>
      <c r="C124" s="72" t="str">
        <f>IF(ISERROR(MID(A124,LEN(B124)+1,MAX(IF(ISERROR(FIND({"道","乡","镇","处","场","区"},A124,LEN(B124)+1)),0,(FIND({"道","乡","镇","处","场","区"},A124,LEN(B124)+1))))-LEN(B124))),"",MID(A124,LEN(B124)+1,MIN(IF(ISERROR(FIND({"道","乡","镇","处","场","区"},A124,LEN(B124)+3)),4^8,(FIND({"道","乡","镇","处","场","区"},A124,LEN(B124)+3))))-LEN(B124)))</f>
        <v>龙船镇</v>
      </c>
      <c r="D124" s="72" t="str">
        <f>IF(ISERROR(MID(A124,LEN(B124)+LEN(C124)+1,MAX(IF(ISERROR(FIND({"区","村","会","场"},A124,LEN(B124)+LEN(C124)+1)),0,(FIND({"区","村","会","场"},A124,LEN(B124)+LEN(C124)+1))))-LEN(B124)-LEN(C124))),"",MID(A124,LEN(B124)+LEN(C124)+1,MAX(IF(ISERROR(FIND({"区","村","会","场"},A124,LEN(B124)+LEN(C124)+3)),0,(FIND({"区","村","会","场"},A124,LEN(B124)+LEN(C124)+3))))-LEN(B124)-LEN(C124)))</f>
        <v>长源村</v>
      </c>
      <c r="E124" s="70" t="s">
        <v>22</v>
      </c>
      <c r="F124" s="70" t="str">
        <f>IF(G124="","","项")</f>
        <v>项</v>
      </c>
      <c r="G124" s="70">
        <v>1</v>
      </c>
      <c r="H124" s="70">
        <f>SUM(I124:J124)</f>
        <v>75</v>
      </c>
      <c r="I124" s="70">
        <v>5</v>
      </c>
      <c r="J124" s="70">
        <v>70</v>
      </c>
      <c r="K124" s="72" t="s">
        <v>76</v>
      </c>
      <c r="L124" s="72">
        <v>3.8</v>
      </c>
      <c r="M124" s="27" t="str">
        <f t="shared" ref="M124:M127" si="36">IF(K124="机耕道","公里",IF(K124="桥涵","座",IF(K124="公路","公里",IF(K124="船","艘",IF(K124="道路交通类其他","宗",IF(K124="","","座"))))))</f>
        <v>公里</v>
      </c>
      <c r="N124" s="73"/>
      <c r="O124" s="74" t="s">
        <v>171</v>
      </c>
      <c r="P124" s="75">
        <f t="shared" si="19"/>
        <v>154.80000000000001</v>
      </c>
    </row>
    <row r="125" spans="1:16" s="36" customFormat="1" ht="20.100000000000001" customHeight="1">
      <c r="A125" s="69" t="s">
        <v>167</v>
      </c>
      <c r="B125" s="72" t="str">
        <f>MID(A125,1,MIN(IF(ISERROR(FIND({"县","市","区"},A125)),4^8,FIND({"县","市","区"},A125))))</f>
        <v>株洲县</v>
      </c>
      <c r="C125" s="72" t="str">
        <f>IF(ISERROR(MID(A125,LEN(B125)+1,MAX(IF(ISERROR(FIND({"道","乡","镇","处","场","区"},A125,LEN(B125)+1)),0,(FIND({"道","乡","镇","处","场","区"},A125,LEN(B125)+1))))-LEN(B125))),"",MID(A125,LEN(B125)+1,MIN(IF(ISERROR(FIND({"道","乡","镇","处","场","区"},A125,LEN(B125)+3)),4^8,(FIND({"道","乡","镇","处","场","区"},A125,LEN(B125)+3))))-LEN(B125)))</f>
        <v>龙船镇</v>
      </c>
      <c r="D125" s="72" t="str">
        <f>IF(ISERROR(MID(A125,LEN(B125)+LEN(C125)+1,MAX(IF(ISERROR(FIND({"区","村","会","场"},A125,LEN(B125)+LEN(C125)+1)),0,(FIND({"区","村","会","场"},A125,LEN(B125)+LEN(C125)+1))))-LEN(B125)-LEN(C125))),"",MID(A125,LEN(B125)+LEN(C125)+1,MAX(IF(ISERROR(FIND({"区","村","会","场"},A125,LEN(B125)+LEN(C125)+3)),0,(FIND({"区","村","会","场"},A125,LEN(B125)+LEN(C125)+3))))-LEN(B125)-LEN(C125)))</f>
        <v>黄竹村</v>
      </c>
      <c r="E125" s="70" t="s">
        <v>22</v>
      </c>
      <c r="F125" s="70" t="str">
        <f>IF(G125="","","项")</f>
        <v>项</v>
      </c>
      <c r="G125" s="70">
        <v>1</v>
      </c>
      <c r="H125" s="70">
        <f>SUM(I125:J125)</f>
        <v>40</v>
      </c>
      <c r="I125" s="70">
        <v>5</v>
      </c>
      <c r="J125" s="70">
        <v>35</v>
      </c>
      <c r="K125" s="72" t="s">
        <v>76</v>
      </c>
      <c r="L125" s="72">
        <v>1</v>
      </c>
      <c r="M125" s="27" t="str">
        <f t="shared" si="36"/>
        <v>公里</v>
      </c>
      <c r="N125" s="76"/>
      <c r="O125" s="74" t="s">
        <v>171</v>
      </c>
      <c r="P125" s="75">
        <f t="shared" si="19"/>
        <v>82</v>
      </c>
    </row>
    <row r="126" spans="1:16" s="36" customFormat="1" ht="20.100000000000001" customHeight="1">
      <c r="A126" s="69" t="s">
        <v>247</v>
      </c>
      <c r="B126" s="72" t="str">
        <f>MID(A126,1,MIN(IF(ISERROR(FIND({"县","市","区"},A126)),4^8,FIND({"县","市","区"},A126))))</f>
        <v>株洲县</v>
      </c>
      <c r="C126" s="71" t="s">
        <v>169</v>
      </c>
      <c r="D126" s="71" t="s">
        <v>168</v>
      </c>
      <c r="E126" s="69" t="s">
        <v>170</v>
      </c>
      <c r="F126" s="70" t="str">
        <f>IF(G126="","","项")</f>
        <v>项</v>
      </c>
      <c r="G126" s="70">
        <v>1</v>
      </c>
      <c r="H126" s="70">
        <f t="shared" ref="H126:H127" si="37">SUM(I126:J126)</f>
        <v>80</v>
      </c>
      <c r="I126" s="70">
        <v>8</v>
      </c>
      <c r="J126" s="70">
        <v>72</v>
      </c>
      <c r="K126" s="72" t="s">
        <v>76</v>
      </c>
      <c r="L126" s="72">
        <v>3</v>
      </c>
      <c r="M126" s="27" t="str">
        <f t="shared" si="36"/>
        <v>公里</v>
      </c>
      <c r="N126" s="76" t="s">
        <v>213</v>
      </c>
      <c r="O126" s="74" t="s">
        <v>171</v>
      </c>
      <c r="P126" s="75">
        <f t="shared" si="19"/>
        <v>164</v>
      </c>
    </row>
    <row r="127" spans="1:16" s="36" customFormat="1" ht="20.100000000000001" customHeight="1">
      <c r="A127" s="69" t="s">
        <v>243</v>
      </c>
      <c r="B127" s="72" t="str">
        <f>MID(A127,1,MIN(IF(ISERROR(FIND({"县","市","区"},A127)),4^8,FIND({"县","市","区"},A127))))</f>
        <v>株洲县</v>
      </c>
      <c r="C127" s="72" t="str">
        <f>IF(ISERROR(MID(A127,LEN(B127)+1,MAX(IF(ISERROR(FIND({"道","乡","镇","处","场","区"},A127,LEN(B127)+1)),0,(FIND({"道","乡","镇","处","场","区"},A127,LEN(B127)+1))))-LEN(B127))),"",MID(A127,LEN(B127)+1,MIN(IF(ISERROR(FIND({"道","乡","镇","处","场","区"},A127,LEN(B127)+3)),4^8,(FIND({"道","乡","镇","处","场","区"},A127,LEN(B127)+3))))-LEN(B127)))</f>
        <v>龙船镇</v>
      </c>
      <c r="D127" s="72" t="str">
        <f>IF(ISERROR(MID(A127,LEN(B127)+LEN(C127)+1,MAX(IF(ISERROR(FIND({"区","村","会","场"},A127,LEN(B127)+LEN(C127)+1)),0,(FIND({"区","村","会","场"},A127,LEN(B127)+LEN(C127)+1))))-LEN(B127)-LEN(C127))),"",MID(A127,LEN(B127)+LEN(C127)+1,MAX(IF(ISERROR(FIND({"区","村","会","场"},A127,LEN(B127)+LEN(C127)+3)),0,(FIND({"区","村","会","场"},A127,LEN(B127)+LEN(C127)+3))))-LEN(B127)-LEN(C127)))</f>
        <v>王十万村</v>
      </c>
      <c r="E127" s="70" t="s">
        <v>22</v>
      </c>
      <c r="F127" s="70" t="str">
        <f t="shared" ref="F127:F130" si="38">IF(G127="","","项")</f>
        <v>项</v>
      </c>
      <c r="G127" s="70">
        <v>1</v>
      </c>
      <c r="H127" s="70">
        <f t="shared" si="37"/>
        <v>100</v>
      </c>
      <c r="I127" s="70">
        <v>9</v>
      </c>
      <c r="J127" s="70">
        <v>91</v>
      </c>
      <c r="K127" s="72" t="s">
        <v>76</v>
      </c>
      <c r="L127" s="72">
        <v>2</v>
      </c>
      <c r="M127" s="27" t="str">
        <f t="shared" si="36"/>
        <v>公里</v>
      </c>
      <c r="N127" s="76" t="s">
        <v>222</v>
      </c>
      <c r="P127" s="75">
        <f t="shared" si="19"/>
        <v>203</v>
      </c>
    </row>
    <row r="128" spans="1:16" s="36" customFormat="1" ht="20.100000000000001" customHeight="1">
      <c r="A128" s="69" t="s">
        <v>248</v>
      </c>
      <c r="B128" s="72" t="str">
        <f>MID(A128,1,MIN(IF(ISERROR(FIND({"县","市","区"},A128)),4^8,FIND({"县","市","区"},A128))))</f>
        <v>株洲县</v>
      </c>
      <c r="C128" s="72" t="str">
        <f>IF(ISERROR(MID(A128,LEN(B128)+1,MAX(IF(ISERROR(FIND({"道","乡","镇","处","场","区"},A128,LEN(B128)+1)),0,(FIND({"道","乡","镇","处","场","区"},A128,LEN(B128)+1))))-LEN(B128))),"",MID(A128,LEN(B128)+1,MIN(IF(ISERROR(FIND({"道","乡","镇","处","场","区"},A128,LEN(B128)+3)),4^8,(FIND({"道","乡","镇","处","场","区"},A128,LEN(B128)+3))))-LEN(B128)))</f>
        <v>龙潭镇</v>
      </c>
      <c r="D128" s="72" t="str">
        <f>IF(ISERROR(MID(A128,LEN(B128)+LEN(C128)+1,MAX(IF(ISERROR(FIND({"区","村","会","场"},A128,LEN(B128)+LEN(C128)+1)),0,(FIND({"区","村","会","场"},A128,LEN(B128)+LEN(C128)+1))))-LEN(B128)-LEN(C128))),"",MID(A128,LEN(B128)+LEN(C128)+1,MAX(IF(ISERROR(FIND({"区","村","会","场"},A128,LEN(B128)+LEN(C128)+3)),0,(FIND({"区","村","会","场"},A128,LEN(B128)+LEN(C128)+3))))-LEN(B128)-LEN(C128)))</f>
        <v>新华村</v>
      </c>
      <c r="E128" s="70" t="s">
        <v>22</v>
      </c>
      <c r="F128" s="70" t="str">
        <f t="shared" si="38"/>
        <v>项</v>
      </c>
      <c r="G128" s="70">
        <v>1</v>
      </c>
      <c r="H128" s="70">
        <f t="shared" ref="H128:H132" si="39">SUM(I128:J128)</f>
        <v>80</v>
      </c>
      <c r="I128" s="70">
        <v>6</v>
      </c>
      <c r="J128" s="70">
        <v>74</v>
      </c>
      <c r="K128" s="72" t="s">
        <v>76</v>
      </c>
      <c r="L128" s="72">
        <v>2</v>
      </c>
      <c r="M128" s="27" t="str">
        <f t="shared" ref="M128" si="40">IF(K128="机耕道","公里",IF(K128="桥涵","座",IF(K128="公路","公里",IF(K128="船","艘",IF(K128="道路交通类其他","宗",IF(K128="","","座"))))))</f>
        <v>公里</v>
      </c>
      <c r="N128" s="76" t="s">
        <v>206</v>
      </c>
      <c r="P128" s="75">
        <f t="shared" si="19"/>
        <v>163</v>
      </c>
    </row>
    <row r="129" spans="1:16" s="36" customFormat="1" ht="20.100000000000001" customHeight="1">
      <c r="A129" s="69" t="s">
        <v>238</v>
      </c>
      <c r="B129" s="72" t="str">
        <f>MID(A129,1,MIN(IF(ISERROR(FIND({"县","市","区"},A129)),4^8,FIND({"县","市","区"},A129))))</f>
        <v>株洲县</v>
      </c>
      <c r="C129" s="72" t="str">
        <f>IF(ISERROR(MID(A129,LEN(B129)+1,MAX(IF(ISERROR(FIND({"道","乡","镇","处","场","区"},A129,LEN(B129)+1)),0,(FIND({"道","乡","镇","处","场","区"},A129,LEN(B129)+1))))-LEN(B129))),"",MID(A129,LEN(B129)+1,MIN(IF(ISERROR(FIND({"道","乡","镇","处","场","区"},A129,LEN(B129)+3)),4^8,(FIND({"道","乡","镇","处","场","区"},A129,LEN(B129)+3))))-LEN(B129)))</f>
        <v>龙潭镇</v>
      </c>
      <c r="D129" s="72" t="str">
        <f>IF(ISERROR(MID(A129,LEN(B129)+LEN(C129)+1,MAX(IF(ISERROR(FIND({"区","村","会","场"},A129,LEN(B129)+LEN(C129)+1)),0,(FIND({"区","村","会","场"},A129,LEN(B129)+LEN(C129)+1))))-LEN(B129)-LEN(C129))),"",MID(A129,LEN(B129)+LEN(C129)+1,MAX(IF(ISERROR(FIND({"区","村","会","场"},A129,LEN(B129)+LEN(C129)+3)),0,(FIND({"区","村","会","场"},A129,LEN(B129)+LEN(C129)+3))))-LEN(B129)-LEN(C129)))</f>
        <v>龙潭村</v>
      </c>
      <c r="E129" s="70" t="s">
        <v>22</v>
      </c>
      <c r="F129" s="70" t="str">
        <f t="shared" si="38"/>
        <v>项</v>
      </c>
      <c r="G129" s="70">
        <v>1</v>
      </c>
      <c r="H129" s="70">
        <f t="shared" si="39"/>
        <v>42</v>
      </c>
      <c r="I129" s="70">
        <v>7</v>
      </c>
      <c r="J129" s="70">
        <v>35</v>
      </c>
      <c r="K129" s="72" t="s">
        <v>76</v>
      </c>
      <c r="L129" s="72">
        <v>1</v>
      </c>
      <c r="M129" s="27" t="str">
        <f t="shared" ref="M129:M130" si="41">IF(K129="机耕道","公里",IF(K129="桥涵","座",IF(K129="公路","公里",IF(K129="船","艘",IF(K129="道路交通类其他","宗",IF(K129="","","座"))))))</f>
        <v>公里</v>
      </c>
      <c r="N129" s="76" t="s">
        <v>223</v>
      </c>
      <c r="P129" s="75">
        <f t="shared" si="19"/>
        <v>86</v>
      </c>
    </row>
    <row r="130" spans="1:16" s="36" customFormat="1" ht="20.100000000000001" customHeight="1">
      <c r="A130" s="69" t="s">
        <v>239</v>
      </c>
      <c r="B130" s="72" t="str">
        <f>MID(A130,1,MIN(IF(ISERROR(FIND({"县","市","区"},A130)),4^8,FIND({"县","市","区"},A130))))</f>
        <v>株洲县</v>
      </c>
      <c r="C130" s="72" t="str">
        <f>IF(ISERROR(MID(A130,LEN(B130)+1,MAX(IF(ISERROR(FIND({"道","乡","镇","处","场","区"},A130,LEN(B130)+1)),0,(FIND({"道","乡","镇","处","场","区"},A130,LEN(B130)+1))))-LEN(B130))),"",MID(A130,LEN(B130)+1,MIN(IF(ISERROR(FIND({"道","乡","镇","处","场","区"},A130,LEN(B130)+3)),4^8,(FIND({"道","乡","镇","处","场","区"},A130,LEN(B130)+3))))-LEN(B130)))</f>
        <v>南洲镇</v>
      </c>
      <c r="D130" s="72" t="str">
        <f>IF(ISERROR(MID(A130,LEN(B130)+LEN(C130)+1,MAX(IF(ISERROR(FIND({"区","村","会","场"},A130,LEN(B130)+LEN(C130)+1)),0,(FIND({"区","村","会","场"},A130,LEN(B130)+LEN(C130)+1))))-LEN(B130)-LEN(C130))),"",MID(A130,LEN(B130)+LEN(C130)+1,MAX(IF(ISERROR(FIND({"区","村","会","场"},A130,LEN(B130)+LEN(C130)+3)),0,(FIND({"区","村","会","场"},A130,LEN(B130)+LEN(C130)+3))))-LEN(B130)-LEN(C130)))</f>
        <v>南山村</v>
      </c>
      <c r="E130" s="70" t="s">
        <v>22</v>
      </c>
      <c r="F130" s="70" t="str">
        <f t="shared" si="38"/>
        <v>项</v>
      </c>
      <c r="G130" s="70">
        <v>1</v>
      </c>
      <c r="H130" s="70">
        <f t="shared" si="39"/>
        <v>80</v>
      </c>
      <c r="I130" s="70">
        <v>9</v>
      </c>
      <c r="J130" s="70">
        <v>71</v>
      </c>
      <c r="K130" s="72" t="s">
        <v>76</v>
      </c>
      <c r="L130" s="72">
        <v>2</v>
      </c>
      <c r="M130" s="27" t="str">
        <f t="shared" si="41"/>
        <v>公里</v>
      </c>
      <c r="N130" s="76" t="s">
        <v>216</v>
      </c>
      <c r="P130" s="75">
        <f t="shared" si="19"/>
        <v>163</v>
      </c>
    </row>
    <row r="131" spans="1:16" s="36" customFormat="1" ht="20.100000000000001" customHeight="1">
      <c r="A131" s="69" t="s">
        <v>249</v>
      </c>
      <c r="B131" s="72" t="str">
        <f>MID(A131,1,MIN(IF(ISERROR(FIND({"县","市","区"},A131)),4^8,FIND({"县","市","区"},A131))))</f>
        <v>株洲县</v>
      </c>
      <c r="C131" s="72" t="str">
        <f>IF(ISERROR(MID(A131,LEN(B131)+1,MAX(IF(ISERROR(FIND({"道","乡","镇","处","场","区"},A131,LEN(B131)+1)),0,(FIND({"道","乡","镇","处","场","区"},A131,LEN(B131)+1))))-LEN(B131))),"",MID(A131,LEN(B131)+1,MIN(IF(ISERROR(FIND({"道","乡","镇","处","场","区"},A131,LEN(B131)+3)),4^8,(FIND({"道","乡","镇","处","场","区"},A131,LEN(B131)+3))))-LEN(B131)))</f>
        <v>南洲镇</v>
      </c>
      <c r="D131" s="72" t="str">
        <f>IF(ISERROR(MID(A131,LEN(B131)+LEN(C131)+1,MAX(IF(ISERROR(FIND({"区","村","会","场"},A131,LEN(B131)+LEN(C131)+1)),0,(FIND({"区","村","会","场"},A131,LEN(B131)+LEN(C131)+1))))-LEN(B131)-LEN(C131))),"",MID(A131,LEN(B131)+LEN(C131)+1,MAX(IF(ISERROR(FIND({"区","村","会","场"},A131,LEN(B131)+LEN(C131)+3)),0,(FIND({"区","村","会","场"},A131,LEN(B131)+LEN(C131)+3))))-LEN(B131)-LEN(C131)))</f>
        <v>将军村</v>
      </c>
      <c r="E131" s="70" t="s">
        <v>22</v>
      </c>
      <c r="F131" s="70" t="str">
        <f t="shared" ref="F131:F132" si="42">IF(G131="","","项")</f>
        <v>项</v>
      </c>
      <c r="G131" s="70">
        <v>1</v>
      </c>
      <c r="H131" s="70">
        <f t="shared" si="39"/>
        <v>77</v>
      </c>
      <c r="I131" s="70">
        <v>12</v>
      </c>
      <c r="J131" s="70">
        <v>65</v>
      </c>
      <c r="K131" s="72" t="s">
        <v>76</v>
      </c>
      <c r="L131" s="72">
        <v>2</v>
      </c>
      <c r="M131" s="27" t="str">
        <f t="shared" ref="M131" si="43">IF(K131="机耕道","公里",IF(K131="桥涵","座",IF(K131="公路","公里",IF(K131="船","艘",IF(K131="道路交通类其他","宗",IF(K131="","","座"))))))</f>
        <v>公里</v>
      </c>
      <c r="N131" s="76" t="s">
        <v>211</v>
      </c>
      <c r="P131" s="75">
        <f t="shared" si="19"/>
        <v>157</v>
      </c>
    </row>
    <row r="132" spans="1:16" s="36" customFormat="1" ht="20.100000000000001" customHeight="1">
      <c r="A132" s="69" t="s">
        <v>250</v>
      </c>
      <c r="B132" s="72" t="str">
        <f>MID(A132,1,MIN(IF(ISERROR(FIND({"县","市","区"},A132)),4^8,FIND({"县","市","区"},A132))))</f>
        <v>株洲县</v>
      </c>
      <c r="C132" s="72" t="str">
        <f>IF(ISERROR(MID(A132,LEN(B132)+1,MAX(IF(ISERROR(FIND({"道","乡","镇","处","场","区"},A132,LEN(B132)+1)),0,(FIND({"道","乡","镇","处","场","区"},A132,LEN(B132)+1))))-LEN(B132))),"",MID(A132,LEN(B132)+1,MIN(IF(ISERROR(FIND({"道","乡","镇","处","场","区"},A132,LEN(B132)+3)),4^8,(FIND({"道","乡","镇","处","场","区"},A132,LEN(B132)+3))))-LEN(B132)))</f>
        <v>渌口镇</v>
      </c>
      <c r="D132" s="72" t="str">
        <f>IF(ISERROR(MID(A132,LEN(B132)+LEN(C132)+1,MAX(IF(ISERROR(FIND({"区","村","会","场"},A132,LEN(B132)+LEN(C132)+1)),0,(FIND({"区","村","会","场"},A132,LEN(B132)+LEN(C132)+1))))-LEN(B132)-LEN(C132))),"",MID(A132,LEN(B132)+LEN(C132)+1,MAX(IF(ISERROR(FIND({"区","村","会","场"},A132,LEN(B132)+LEN(C132)+3)),0,(FIND({"区","村","会","场"},A132,LEN(B132)+LEN(C132)+3))))-LEN(B132)-LEN(C132)))</f>
        <v>蛇头村</v>
      </c>
      <c r="E132" s="70" t="s">
        <v>22</v>
      </c>
      <c r="F132" s="70" t="str">
        <f t="shared" si="42"/>
        <v>项</v>
      </c>
      <c r="G132" s="70">
        <v>1</v>
      </c>
      <c r="H132" s="70">
        <f t="shared" si="39"/>
        <v>90</v>
      </c>
      <c r="I132" s="70">
        <v>5</v>
      </c>
      <c r="J132" s="70">
        <v>85</v>
      </c>
      <c r="K132" s="72" t="s">
        <v>76</v>
      </c>
      <c r="L132" s="72">
        <v>2</v>
      </c>
      <c r="M132" s="27" t="str">
        <f t="shared" ref="M132" si="44">IF(K132="机耕道","公里",IF(K132="桥涵","座",IF(K132="公路","公里",IF(K132="船","艘",IF(K132="道路交通类其他","宗",IF(K132="","","座"))))))</f>
        <v>公里</v>
      </c>
      <c r="N132" s="76" t="s">
        <v>214</v>
      </c>
      <c r="P132" s="75">
        <f t="shared" si="19"/>
        <v>183</v>
      </c>
    </row>
    <row r="133" spans="1:16" s="36" customFormat="1" ht="20.100000000000001" customHeight="1">
      <c r="A133" s="69" t="s">
        <v>240</v>
      </c>
      <c r="B133" s="72" t="str">
        <f>MID(A133,1,MIN(IF(ISERROR(FIND({"县","市","区"},A133)),4^8,FIND({"县","市","区"},A133))))</f>
        <v>株洲县</v>
      </c>
      <c r="C133" s="72" t="str">
        <f>IF(ISERROR(MID(A133,LEN(B133)+1,MAX(IF(ISERROR(FIND({"道","乡","镇","处","场","区"},A133,LEN(B133)+1)),0,(FIND({"道","乡","镇","处","场","区"},A133,LEN(B133)+1))))-LEN(B133))),"",MID(A133,LEN(B133)+1,MIN(IF(ISERROR(FIND({"道","乡","镇","处","场","区"},A133,LEN(B133)+3)),4^8,(FIND({"道","乡","镇","处","场","区"},A133,LEN(B133)+3))))-LEN(B133)))</f>
        <v>古岳峰镇</v>
      </c>
      <c r="D133" s="72" t="str">
        <f>IF(ISERROR(MID(A133,LEN(B133)+LEN(C133)+1,MAX(IF(ISERROR(FIND({"区","村","会","场"},A133,LEN(B133)+LEN(C133)+1)),0,(FIND({"区","村","会","场"},A133,LEN(B133)+LEN(C133)+1))))-LEN(B133)-LEN(C133))),"",MID(A133,LEN(B133)+LEN(C133)+1,MAX(IF(ISERROR(FIND({"区","村","会","场"},A133,LEN(B133)+LEN(C133)+3)),0,(FIND({"区","村","会","场"},A133,LEN(B133)+LEN(C133)+3))))-LEN(B133)-LEN(C133)))</f>
        <v>家和村</v>
      </c>
      <c r="E133" s="70" t="s">
        <v>22</v>
      </c>
      <c r="F133" s="70" t="str">
        <f t="shared" ref="F133:F135" si="45">IF(G133="","","项")</f>
        <v>项</v>
      </c>
      <c r="G133" s="70">
        <v>1</v>
      </c>
      <c r="H133" s="70">
        <f t="shared" ref="H133:H137" si="46">SUM(I133:J133)</f>
        <v>101</v>
      </c>
      <c r="I133" s="70">
        <v>8</v>
      </c>
      <c r="J133" s="70">
        <v>93</v>
      </c>
      <c r="K133" s="72" t="s">
        <v>76</v>
      </c>
      <c r="L133" s="72">
        <v>2.5</v>
      </c>
      <c r="M133" s="27" t="str">
        <f t="shared" ref="M133" si="47">IF(K133="机耕道","公里",IF(K133="桥涵","座",IF(K133="公路","公里",IF(K133="船","艘",IF(K133="道路交通类其他","宗",IF(K133="","","座"))))))</f>
        <v>公里</v>
      </c>
      <c r="N133" s="76" t="s">
        <v>224</v>
      </c>
      <c r="P133" s="75">
        <f t="shared" si="19"/>
        <v>205.5</v>
      </c>
    </row>
    <row r="134" spans="1:16" s="36" customFormat="1" ht="20.100000000000001" customHeight="1">
      <c r="A134" s="69" t="s">
        <v>241</v>
      </c>
      <c r="B134" s="72" t="str">
        <f>MID(A134,1,MIN(IF(ISERROR(FIND({"县","市","区"},A134)),4^8,FIND({"县","市","区"},A134))))</f>
        <v>株洲县</v>
      </c>
      <c r="C134" s="72" t="str">
        <f>IF(ISERROR(MID(A134,LEN(B134)+1,MAX(IF(ISERROR(FIND({"道","乡","镇","处","场","区"},A134,LEN(B134)+1)),0,(FIND({"道","乡","镇","处","场","区"},A134,LEN(B134)+1))))-LEN(B134))),"",MID(A134,LEN(B134)+1,MIN(IF(ISERROR(FIND({"道","乡","镇","处","场","区"},A134,LEN(B134)+3)),4^8,(FIND({"道","乡","镇","处","场","区"},A134,LEN(B134)+3))))-LEN(B134)))</f>
        <v>朱亭镇</v>
      </c>
      <c r="D134" s="72" t="str">
        <f>IF(ISERROR(MID(A134,LEN(B134)+LEN(C134)+1,MAX(IF(ISERROR(FIND({"区","村","会","场"},A134,LEN(B134)+LEN(C134)+1)),0,(FIND({"区","村","会","场"},A134,LEN(B134)+LEN(C134)+1))))-LEN(B134)-LEN(C134))),"",MID(A134,LEN(B134)+LEN(C134)+1,MAX(IF(ISERROR(FIND({"区","村","会","场"},A134,LEN(B134)+LEN(C134)+3)),0,(FIND({"区","村","会","场"},A134,LEN(B134)+LEN(C134)+3))))-LEN(B134)-LEN(C134)))</f>
        <v>高福村</v>
      </c>
      <c r="E134" s="70" t="s">
        <v>22</v>
      </c>
      <c r="F134" s="70" t="str">
        <f t="shared" si="45"/>
        <v>项</v>
      </c>
      <c r="G134" s="70">
        <v>1</v>
      </c>
      <c r="H134" s="70">
        <f t="shared" si="46"/>
        <v>207</v>
      </c>
      <c r="I134" s="70">
        <v>15</v>
      </c>
      <c r="J134" s="70">
        <v>192</v>
      </c>
      <c r="K134" s="72" t="s">
        <v>76</v>
      </c>
      <c r="L134" s="72">
        <v>5</v>
      </c>
      <c r="M134" s="27" t="str">
        <f t="shared" ref="M134:M135" si="48">IF(K134="机耕道","公里",IF(K134="桥涵","座",IF(K134="公路","公里",IF(K134="船","艘",IF(K134="道路交通类其他","宗",IF(K134="","","座"))))))</f>
        <v>公里</v>
      </c>
      <c r="N134" s="76" t="s">
        <v>225</v>
      </c>
      <c r="P134" s="75">
        <f t="shared" si="19"/>
        <v>420</v>
      </c>
    </row>
    <row r="135" spans="1:16" s="36" customFormat="1" ht="20.100000000000001" customHeight="1">
      <c r="A135" s="69" t="s">
        <v>251</v>
      </c>
      <c r="B135" s="72" t="str">
        <f>MID(A135,1,MIN(IF(ISERROR(FIND({"县","市","区"},A135)),4^8,FIND({"县","市","区"},A135))))</f>
        <v>株洲县</v>
      </c>
      <c r="C135" s="72" t="str">
        <f>IF(ISERROR(MID(A135,LEN(B135)+1,MAX(IF(ISERROR(FIND({"道","乡","镇","处","场","区"},A135,LEN(B135)+1)),0,(FIND({"道","乡","镇","处","场","区"},A135,LEN(B135)+1))))-LEN(B135))),"",MID(A135,LEN(B135)+1,MIN(IF(ISERROR(FIND({"道","乡","镇","处","场","区"},A135,LEN(B135)+3)),4^8,(FIND({"道","乡","镇","处","场","区"},A135,LEN(B135)+3))))-LEN(B135)))</f>
        <v>古岳峰镇</v>
      </c>
      <c r="D135" s="72" t="str">
        <f>IF(ISERROR(MID(A135,LEN(B135)+LEN(C135)+1,MAX(IF(ISERROR(FIND({"区","村","会","场"},A135,LEN(B135)+LEN(C135)+1)),0,(FIND({"区","村","会","场"},A135,LEN(B135)+LEN(C135)+1))))-LEN(B135)-LEN(C135))),"",MID(A135,LEN(B135)+LEN(C135)+1,MAX(IF(ISERROR(FIND({"区","村","会","场"},A135,LEN(B135)+LEN(C135)+3)),0,(FIND({"区","村","会","场"},A135,LEN(B135)+LEN(C135)+3))))-LEN(B135)-LEN(C135)))</f>
        <v>向阳村</v>
      </c>
      <c r="E135" s="70" t="s">
        <v>22</v>
      </c>
      <c r="F135" s="70" t="str">
        <f t="shared" si="45"/>
        <v>项</v>
      </c>
      <c r="G135" s="70">
        <v>1</v>
      </c>
      <c r="H135" s="70">
        <f t="shared" si="46"/>
        <v>5</v>
      </c>
      <c r="I135" s="70">
        <v>3</v>
      </c>
      <c r="J135" s="70">
        <v>2</v>
      </c>
      <c r="K135" s="72" t="s">
        <v>74</v>
      </c>
      <c r="L135" s="72">
        <v>0.9</v>
      </c>
      <c r="M135" s="27" t="str">
        <f t="shared" si="48"/>
        <v>公里</v>
      </c>
      <c r="N135" s="76" t="s">
        <v>227</v>
      </c>
      <c r="P135" s="75">
        <f t="shared" si="19"/>
        <v>11.9</v>
      </c>
    </row>
    <row r="136" spans="1:16" s="10" customFormat="1" ht="20.100000000000001" hidden="1" customHeight="1">
      <c r="A136" s="106"/>
      <c r="B136" s="107"/>
      <c r="C136" s="107"/>
      <c r="D136" s="107"/>
      <c r="E136" s="108"/>
      <c r="F136" s="108"/>
      <c r="G136" s="108"/>
      <c r="H136" s="108">
        <f t="shared" si="46"/>
        <v>0</v>
      </c>
      <c r="I136" s="108"/>
      <c r="J136" s="108"/>
      <c r="K136" s="107"/>
      <c r="L136" s="107"/>
      <c r="M136" s="109"/>
      <c r="N136" s="84"/>
      <c r="P136" s="80">
        <f t="shared" si="19"/>
        <v>0</v>
      </c>
    </row>
    <row r="137" spans="1:16" s="10" customFormat="1" ht="20.100000000000001" hidden="1" customHeight="1">
      <c r="A137" s="81"/>
      <c r="B137" s="77"/>
      <c r="C137" s="77"/>
      <c r="D137" s="77"/>
      <c r="E137" s="32"/>
      <c r="F137" s="32"/>
      <c r="G137" s="32"/>
      <c r="H137" s="32">
        <f t="shared" si="46"/>
        <v>0</v>
      </c>
      <c r="I137" s="32"/>
      <c r="J137" s="32"/>
      <c r="K137" s="77"/>
      <c r="L137" s="77"/>
      <c r="M137" s="78"/>
      <c r="N137" s="84"/>
      <c r="P137" s="80">
        <f t="shared" si="19"/>
        <v>0</v>
      </c>
    </row>
    <row r="138" spans="1:16" s="10" customFormat="1" ht="20.100000000000001" hidden="1" customHeight="1">
      <c r="A138" s="81"/>
      <c r="B138" s="77"/>
      <c r="C138" s="77"/>
      <c r="D138" s="77"/>
      <c r="E138" s="32"/>
      <c r="F138" s="32"/>
      <c r="G138" s="32"/>
      <c r="H138" s="32"/>
      <c r="I138" s="32"/>
      <c r="J138" s="32"/>
      <c r="K138" s="77"/>
      <c r="L138" s="77"/>
      <c r="M138" s="78"/>
      <c r="N138" s="84"/>
      <c r="P138" s="80">
        <f t="shared" si="19"/>
        <v>0</v>
      </c>
    </row>
    <row r="139" spans="1:16" s="10" customFormat="1" ht="20.100000000000001" hidden="1" customHeight="1">
      <c r="A139" s="32"/>
      <c r="B139" s="77"/>
      <c r="C139" s="77"/>
      <c r="D139" s="77"/>
      <c r="E139" s="32"/>
      <c r="F139" s="32"/>
      <c r="G139" s="32"/>
      <c r="H139" s="32"/>
      <c r="I139" s="32"/>
      <c r="J139" s="32"/>
      <c r="K139" s="77"/>
      <c r="L139" s="77"/>
      <c r="M139" s="78"/>
      <c r="N139" s="84"/>
      <c r="P139" s="80">
        <f t="shared" si="19"/>
        <v>0</v>
      </c>
    </row>
    <row r="140" spans="1:16" s="10" customFormat="1" ht="20.100000000000001" hidden="1" customHeight="1">
      <c r="A140" s="32"/>
      <c r="B140" s="77"/>
      <c r="C140" s="77"/>
      <c r="D140" s="77"/>
      <c r="E140" s="32"/>
      <c r="F140" s="32"/>
      <c r="G140" s="32"/>
      <c r="H140" s="32"/>
      <c r="I140" s="32"/>
      <c r="J140" s="32"/>
      <c r="K140" s="77"/>
      <c r="L140" s="77"/>
      <c r="M140" s="78"/>
      <c r="N140" s="79"/>
      <c r="P140" s="80">
        <f t="shared" ref="P140:P203" si="49">L140+H140+G140+I140+J140</f>
        <v>0</v>
      </c>
    </row>
    <row r="141" spans="1:16" s="2" customFormat="1" ht="20.100000000000001" hidden="1" customHeight="1">
      <c r="A141" s="134" t="s">
        <v>88</v>
      </c>
      <c r="B141" s="119"/>
      <c r="C141" s="119"/>
      <c r="D141" s="119"/>
      <c r="E141" s="119"/>
      <c r="F141" s="119" t="s">
        <v>17</v>
      </c>
      <c r="G141" s="120">
        <f>SUM(G145:G157)</f>
        <v>0</v>
      </c>
      <c r="H141" s="120">
        <f t="shared" ref="H141:J141" si="50">SUM(H145:H157)</f>
        <v>0</v>
      </c>
      <c r="I141" s="120">
        <f t="shared" si="50"/>
        <v>0</v>
      </c>
      <c r="J141" s="120">
        <f t="shared" si="50"/>
        <v>0</v>
      </c>
      <c r="K141" s="20" t="s">
        <v>89</v>
      </c>
      <c r="L141" s="15">
        <f t="array" ref="L141">SUM(IF(ISERROR(SEARCH("变压器",K145:K157)),0,1)*L145:L157)</f>
        <v>0</v>
      </c>
      <c r="M141" s="26" t="s">
        <v>38</v>
      </c>
      <c r="N141" s="24"/>
      <c r="P141" s="25">
        <f t="shared" si="49"/>
        <v>0</v>
      </c>
    </row>
    <row r="142" spans="1:16" s="2" customFormat="1" ht="20.100000000000001" hidden="1" customHeight="1">
      <c r="A142" s="134"/>
      <c r="B142" s="119"/>
      <c r="C142" s="119"/>
      <c r="D142" s="119"/>
      <c r="E142" s="119"/>
      <c r="F142" s="119"/>
      <c r="G142" s="120"/>
      <c r="H142" s="120"/>
      <c r="I142" s="120"/>
      <c r="J142" s="120"/>
      <c r="K142" s="20" t="s">
        <v>90</v>
      </c>
      <c r="L142" s="15">
        <f t="array" ref="L142">SUM(IF(ISERROR(SEARCH("低压线",K145:K157)),0,1)*L145:L157)</f>
        <v>0</v>
      </c>
      <c r="M142" s="26" t="s">
        <v>75</v>
      </c>
      <c r="N142" s="24"/>
      <c r="P142" s="25">
        <f t="shared" si="49"/>
        <v>0</v>
      </c>
    </row>
    <row r="143" spans="1:16" s="2" customFormat="1" ht="20.100000000000001" hidden="1" customHeight="1">
      <c r="A143" s="134"/>
      <c r="B143" s="119"/>
      <c r="C143" s="119"/>
      <c r="D143" s="119"/>
      <c r="E143" s="119"/>
      <c r="F143" s="119"/>
      <c r="G143" s="120"/>
      <c r="H143" s="120"/>
      <c r="I143" s="120"/>
      <c r="J143" s="120"/>
      <c r="K143" s="20" t="s">
        <v>91</v>
      </c>
      <c r="L143" s="15">
        <f t="array" ref="L143">SUM(IF(ISERROR(SEARCH("配套设备",K145:K157)),0,1)*L145:L157)</f>
        <v>0</v>
      </c>
      <c r="M143" s="26" t="s">
        <v>92</v>
      </c>
      <c r="N143" s="24"/>
      <c r="P143" s="25">
        <f t="shared" si="49"/>
        <v>0</v>
      </c>
    </row>
    <row r="144" spans="1:16" s="2" customFormat="1" ht="20.100000000000001" hidden="1" customHeight="1">
      <c r="A144" s="134"/>
      <c r="B144" s="119"/>
      <c r="C144" s="119"/>
      <c r="D144" s="119"/>
      <c r="E144" s="119"/>
      <c r="F144" s="119"/>
      <c r="G144" s="120"/>
      <c r="H144" s="120"/>
      <c r="I144" s="120"/>
      <c r="J144" s="120"/>
      <c r="K144" s="20" t="s">
        <v>93</v>
      </c>
      <c r="L144" s="15">
        <f t="array" ref="L144">SUM(IF(ISERROR(SEARCH("供电类其他",K145:K157)),0,1)*L145:L157)</f>
        <v>0</v>
      </c>
      <c r="M144" s="26" t="s">
        <v>29</v>
      </c>
      <c r="N144" s="24"/>
      <c r="P144" s="25">
        <f t="shared" si="49"/>
        <v>0</v>
      </c>
    </row>
    <row r="145" spans="1:16" s="2" customFormat="1" ht="20.100000000000001" hidden="1" customHeight="1">
      <c r="A145" s="117"/>
      <c r="B145" s="116" t="str">
        <f>MID(A145,1,MIN(IF(ISERROR(FIND({"县","市","区"},A145)),4^8,FIND({"县","市","区"},A145))))</f>
        <v/>
      </c>
      <c r="C145" s="116" t="str">
        <f>IF(ISERROR(MID(A145,LEN(B145)+1,MAX(IF(ISERROR(FIND({"道","乡","镇","处","场","区"},A145,LEN(B145)+1)),0,(FIND({"道","乡","镇","处","场","区"},A145,LEN(B145)+1))))-LEN(B145))),"",MID(A145,LEN(B145)+1,MIN(IF(ISERROR(FIND({"道","乡","镇","处","场","区"},A145,LEN(B145)+3)),4^8,(FIND({"道","乡","镇","处","场","区"},A145,LEN(B145)+3))))-LEN(B145)))</f>
        <v/>
      </c>
      <c r="D145" s="116" t="str">
        <f t="array" ref="D145">IF(ISERROR(MID(A145,LEN(B145)+LEN(C145)+1,MAX(IF(ISERROR(FIND({"区","村","会","场"},A145,LEN(B145)+LEN(C145)+1)),0,(FIND({"区","村","会","场"},A145,LEN(B145)+LEN(C145)+1))))-LEN(B145)-LEN(C145))),"",MID(A145,LEN(B145)+LEN(C145)+1,MAX(IF(ISERROR(FIND({"区","村","会","场"},A145,LEN(B145)+LEN(C145)+3)),0,(FIND({"区","村","会","场"},A145,LEN(B145)+LEN(C145)+3))))-LEN(B145)-LEN(C145)))</f>
        <v/>
      </c>
      <c r="E145" s="117"/>
      <c r="F145" s="117" t="str">
        <f t="array" ref="F145">IF(G145="","","项")</f>
        <v/>
      </c>
      <c r="G145" s="117"/>
      <c r="H145" s="117">
        <f t="shared" ref="H145:H157" si="51">SUM(I145:J145)</f>
        <v>0</v>
      </c>
      <c r="I145" s="117"/>
      <c r="J145" s="117"/>
      <c r="K145" s="12"/>
      <c r="L145" s="12"/>
      <c r="M145" s="27" t="str">
        <f t="shared" ref="M145:M157" si="52">IF(K145="变压器","座",IF(K145="低压线","公里",IF(K145="配套设备","套",IF(K145="供电类其他","宗",""))))</f>
        <v/>
      </c>
      <c r="N145" s="24"/>
      <c r="P145" s="25">
        <f t="shared" si="49"/>
        <v>0</v>
      </c>
    </row>
    <row r="146" spans="1:16" s="2" customFormat="1" ht="20.100000000000001" hidden="1" customHeight="1">
      <c r="A146" s="117"/>
      <c r="B146" s="116"/>
      <c r="C146" s="116" t="str">
        <f>IF(ISERROR(MID(A146,LEN(B146)+1,MAX(IF(ISERROR(FIND({"道","乡","镇","处","场","区"},A146,LEN(B146)+1)),0,(FIND({"道","乡","镇","处","场","区"},A146,LEN(B146)+1))))-LEN(B146))),"",MID(A146,LEN(B146)+1,MIN(IF(ISERROR(FIND({"道","乡","镇","处","场","区"},A146,LEN(B146)+3)),4^8,(FIND({"道","乡","镇","处","场","区"},A146,LEN(B146)+3))))-LEN(B146)))</f>
        <v/>
      </c>
      <c r="D146" s="116" t="str">
        <f t="array" ref="D146">IF(ISERROR(MID(A146,LEN(B146)+LEN(C146)+1,MAX(IF(ISERROR(FIND({"区","村","会","场"},A146,LEN(B146)+LEN(C146)+1)),0,(FIND({"区","村","会","场"},A146,LEN(B146)+LEN(C146)+1))))-LEN(B146)-LEN(C146))),"",MID(A146,LEN(B146)+LEN(C146)+1,MAX(IF(ISERROR(FIND({"区","村","会","场"},A146,LEN(B146)+LEN(C146)+3)),0,(FIND({"区","村","会","场"},A146,LEN(B146)+LEN(C146)+3))))-LEN(B146)-LEN(C146)))</f>
        <v/>
      </c>
      <c r="E146" s="117"/>
      <c r="F146" s="117" t="str">
        <f t="array" ref="F146">IF(G146="","","项")</f>
        <v/>
      </c>
      <c r="G146" s="117"/>
      <c r="H146" s="117">
        <f t="shared" si="51"/>
        <v>0</v>
      </c>
      <c r="I146" s="117"/>
      <c r="J146" s="117"/>
      <c r="K146" s="12"/>
      <c r="L146" s="12"/>
      <c r="M146" s="27" t="str">
        <f t="shared" si="52"/>
        <v/>
      </c>
      <c r="N146" s="24"/>
      <c r="P146" s="25">
        <f t="shared" si="49"/>
        <v>0</v>
      </c>
    </row>
    <row r="147" spans="1:16" s="2" customFormat="1" ht="20.100000000000001" hidden="1" customHeight="1">
      <c r="A147" s="117"/>
      <c r="B147" s="116"/>
      <c r="C147" s="116"/>
      <c r="D147" s="116"/>
      <c r="E147" s="117"/>
      <c r="F147" s="117"/>
      <c r="G147" s="117"/>
      <c r="H147" s="117"/>
      <c r="I147" s="117"/>
      <c r="J147" s="117"/>
      <c r="K147" s="12"/>
      <c r="L147" s="12"/>
      <c r="M147" s="27"/>
      <c r="N147" s="24"/>
      <c r="P147" s="25">
        <f t="shared" si="49"/>
        <v>0</v>
      </c>
    </row>
    <row r="148" spans="1:16" s="2" customFormat="1" ht="20.100000000000001" hidden="1" customHeight="1">
      <c r="A148" s="117"/>
      <c r="B148" s="116"/>
      <c r="C148" s="116"/>
      <c r="D148" s="116"/>
      <c r="E148" s="117"/>
      <c r="F148" s="117"/>
      <c r="G148" s="117"/>
      <c r="H148" s="117"/>
      <c r="I148" s="117"/>
      <c r="J148" s="117"/>
      <c r="K148" s="12"/>
      <c r="L148" s="12"/>
      <c r="M148" s="27"/>
      <c r="N148" s="24"/>
      <c r="P148" s="25">
        <f t="shared" si="49"/>
        <v>0</v>
      </c>
    </row>
    <row r="149" spans="1:16" s="2" customFormat="1" ht="20.100000000000001" hidden="1" customHeight="1">
      <c r="A149" s="117"/>
      <c r="B149" s="116" t="str">
        <f>MID(A149,1,MIN(IF(ISERROR(FIND({"县","市","区"},A149)),4^8,FIND({"县","市","区"},A149))))</f>
        <v/>
      </c>
      <c r="C149" s="116" t="str">
        <f>IF(ISERROR(MID(A149,LEN(B149)+1,MAX(IF(ISERROR(FIND({"道","乡","镇","处","场","区"},A149,LEN(B149)+1)),0,(FIND({"道","乡","镇","处","场","区"},A149,LEN(B149)+1))))-LEN(B149))),"",MID(A149,LEN(B149)+1,MIN(IF(ISERROR(FIND({"道","乡","镇","处","场","区"},A149,LEN(B149)+3)),4^8,(FIND({"道","乡","镇","处","场","区"},A149,LEN(B149)+3))))-LEN(B149)))</f>
        <v/>
      </c>
      <c r="D149" s="116" t="str">
        <f t="array" ref="D149">IF(ISERROR(MID(A149,LEN(B149)+LEN(C149)+1,MAX(IF(ISERROR(FIND({"区","村","会","场"},A149,LEN(B149)+LEN(C149)+1)),0,(FIND({"区","村","会","场"},A149,LEN(B149)+LEN(C149)+1))))-LEN(B149)-LEN(C149))),"",MID(A149,LEN(B149)+LEN(C149)+1,MAX(IF(ISERROR(FIND({"区","村","会","场"},A149,LEN(B149)+LEN(C149)+3)),0,(FIND({"区","村","会","场"},A149,LEN(B149)+LEN(C149)+3))))-LEN(B149)-LEN(C149)))</f>
        <v/>
      </c>
      <c r="E149" s="117"/>
      <c r="F149" s="117" t="str">
        <f t="array" ref="F149">IF(G149="","","项")</f>
        <v/>
      </c>
      <c r="G149" s="117"/>
      <c r="H149" s="117">
        <f t="shared" si="51"/>
        <v>0</v>
      </c>
      <c r="I149" s="117"/>
      <c r="J149" s="117"/>
      <c r="K149" s="12"/>
      <c r="L149" s="12"/>
      <c r="M149" s="27" t="str">
        <f t="shared" si="52"/>
        <v/>
      </c>
      <c r="N149" s="24"/>
      <c r="P149" s="25">
        <f t="shared" si="49"/>
        <v>0</v>
      </c>
    </row>
    <row r="150" spans="1:16" s="2" customFormat="1" ht="20.100000000000001" hidden="1" customHeight="1">
      <c r="A150" s="117"/>
      <c r="B150" s="116"/>
      <c r="C150" s="116" t="str">
        <f>IF(ISERROR(MID(A150,LEN(B150)+1,MAX(IF(ISERROR(FIND({"道","乡","镇","处","场","区"},A150,LEN(B150)+1)),0,(FIND({"道","乡","镇","处","场","区"},A150,LEN(B150)+1))))-LEN(B150))),"",MID(A150,LEN(B150)+1,MIN(IF(ISERROR(FIND({"道","乡","镇","处","场","区"},A150,LEN(B150)+3)),4^8,(FIND({"道","乡","镇","处","场","区"},A150,LEN(B150)+3))))-LEN(B150)))</f>
        <v/>
      </c>
      <c r="D150" s="116" t="str">
        <f t="array" ref="D150">IF(ISERROR(MID(A150,LEN(B150)+LEN(C150)+1,MAX(IF(ISERROR(FIND({"区","村","会","场"},A150,LEN(B150)+LEN(C150)+1)),0,(FIND({"区","村","会","场"},A150,LEN(B150)+LEN(C150)+1))))-LEN(B150)-LEN(C150))),"",MID(A150,LEN(B150)+LEN(C150)+1,MAX(IF(ISERROR(FIND({"区","村","会","场"},A150,LEN(B150)+LEN(C150)+3)),0,(FIND({"区","村","会","场"},A150,LEN(B150)+LEN(C150)+3))))-LEN(B150)-LEN(C150)))</f>
        <v/>
      </c>
      <c r="E150" s="117"/>
      <c r="F150" s="117" t="str">
        <f t="array" ref="F150">IF(G150="","","项")</f>
        <v/>
      </c>
      <c r="G150" s="117"/>
      <c r="H150" s="117">
        <f t="shared" si="51"/>
        <v>0</v>
      </c>
      <c r="I150" s="117"/>
      <c r="J150" s="117"/>
      <c r="K150" s="12"/>
      <c r="L150" s="12"/>
      <c r="M150" s="27" t="str">
        <f t="shared" si="52"/>
        <v/>
      </c>
      <c r="N150" s="24"/>
      <c r="P150" s="25">
        <f t="shared" si="49"/>
        <v>0</v>
      </c>
    </row>
    <row r="151" spans="1:16" s="2" customFormat="1" ht="20.100000000000001" hidden="1" customHeight="1">
      <c r="A151" s="117"/>
      <c r="B151" s="116" t="str">
        <f>MID(A151,1,MIN(IF(ISERROR(FIND({"县","市","区"},A151)),4^8,FIND({"县","市","区"},A151))))</f>
        <v/>
      </c>
      <c r="C151" s="116" t="str">
        <f>IF(ISERROR(MID(A151,LEN(B151)+1,MAX(IF(ISERROR(FIND({"道","乡","镇","处","场","区"},A151,LEN(B151)+1)),0,(FIND({"道","乡","镇","处","场","区"},A151,LEN(B151)+1))))-LEN(B151))),"",MID(A151,LEN(B151)+1,MIN(IF(ISERROR(FIND({"道","乡","镇","处","场","区"},A151,LEN(B151)+3)),4^8,(FIND({"道","乡","镇","处","场","区"},A151,LEN(B151)+3))))-LEN(B151)))</f>
        <v/>
      </c>
      <c r="D151" s="116" t="str">
        <f t="array" ref="D151">IF(ISERROR(MID(A151,LEN(B151)+LEN(C151)+1,MAX(IF(ISERROR(FIND({"区","村","会","场"},A151,LEN(B151)+LEN(C151)+1)),0,(FIND({"区","村","会","场"},A151,LEN(B151)+LEN(C151)+1))))-LEN(B151)-LEN(C151))),"",MID(A151,LEN(B151)+LEN(C151)+1,MAX(IF(ISERROR(FIND({"区","村","会","场"},A151,LEN(B151)+LEN(C151)+3)),0,(FIND({"区","村","会","场"},A151,LEN(B151)+LEN(C151)+3))))-LEN(B151)-LEN(C151)))</f>
        <v/>
      </c>
      <c r="E151" s="117"/>
      <c r="F151" s="117" t="str">
        <f t="array" ref="F151">IF(G151="","","项")</f>
        <v/>
      </c>
      <c r="G151" s="117"/>
      <c r="H151" s="117">
        <f t="shared" si="51"/>
        <v>0</v>
      </c>
      <c r="I151" s="117"/>
      <c r="J151" s="117"/>
      <c r="K151" s="12"/>
      <c r="L151" s="12"/>
      <c r="M151" s="27" t="str">
        <f t="shared" si="52"/>
        <v/>
      </c>
      <c r="N151" s="24"/>
      <c r="P151" s="25">
        <f t="shared" si="49"/>
        <v>0</v>
      </c>
    </row>
    <row r="152" spans="1:16" s="2" customFormat="1" ht="20.100000000000001" hidden="1" customHeight="1">
      <c r="A152" s="117"/>
      <c r="B152" s="116"/>
      <c r="C152" s="116" t="str">
        <f>IF(ISERROR(MID(A152,LEN(B152)+1,MAX(IF(ISERROR(FIND({"道","乡","镇","处","场","区"},A152,LEN(B152)+1)),0,(FIND({"道","乡","镇","处","场","区"},A152,LEN(B152)+1))))-LEN(B152))),"",MID(A152,LEN(B152)+1,MIN(IF(ISERROR(FIND({"道","乡","镇","处","场","区"},A152,LEN(B152)+3)),4^8,(FIND({"道","乡","镇","处","场","区"},A152,LEN(B152)+3))))-LEN(B152)))</f>
        <v/>
      </c>
      <c r="D152" s="116" t="str">
        <f t="array" ref="D152">IF(ISERROR(MID(A152,LEN(B152)+LEN(C152)+1,MAX(IF(ISERROR(FIND({"区","村","会","场"},A152,LEN(B152)+LEN(C152)+1)),0,(FIND({"区","村","会","场"},A152,LEN(B152)+LEN(C152)+1))))-LEN(B152)-LEN(C152))),"",MID(A152,LEN(B152)+LEN(C152)+1,MAX(IF(ISERROR(FIND({"区","村","会","场"},A152,LEN(B152)+LEN(C152)+3)),0,(FIND({"区","村","会","场"},A152,LEN(B152)+LEN(C152)+3))))-LEN(B152)-LEN(C152)))</f>
        <v/>
      </c>
      <c r="E152" s="117"/>
      <c r="F152" s="117" t="str">
        <f t="array" ref="F152">IF(G152="","","项")</f>
        <v/>
      </c>
      <c r="G152" s="117"/>
      <c r="H152" s="117">
        <f t="shared" si="51"/>
        <v>0</v>
      </c>
      <c r="I152" s="117"/>
      <c r="J152" s="117"/>
      <c r="K152" s="12"/>
      <c r="L152" s="12"/>
      <c r="M152" s="27" t="str">
        <f t="shared" si="52"/>
        <v/>
      </c>
      <c r="N152" s="24"/>
      <c r="P152" s="25">
        <f t="shared" si="49"/>
        <v>0</v>
      </c>
    </row>
    <row r="153" spans="1:16" s="2" customFormat="1" ht="20.100000000000001" hidden="1" customHeight="1">
      <c r="A153" s="117"/>
      <c r="B153" s="116" t="str">
        <f>MID(A153,1,MIN(IF(ISERROR(FIND({"县","市","区"},A153)),4^8,FIND({"县","市","区"},A153))))</f>
        <v/>
      </c>
      <c r="C153" s="116" t="str">
        <f>IF(ISERROR(MID(A153,LEN(B153)+1,MAX(IF(ISERROR(FIND({"道","乡","镇","处","场","区"},A153,LEN(B153)+1)),0,(FIND({"道","乡","镇","处","场","区"},A153,LEN(B153)+1))))-LEN(B153))),"",MID(A153,LEN(B153)+1,MIN(IF(ISERROR(FIND({"道","乡","镇","处","场","区"},A153,LEN(B153)+3)),4^8,(FIND({"道","乡","镇","处","场","区"},A153,LEN(B153)+3))))-LEN(B153)))</f>
        <v/>
      </c>
      <c r="D153" s="116" t="str">
        <f>IF(ISERROR(MID(A153,LEN(B153)+LEN(C153)+1,MAX(IF(ISERROR(FIND({"区","村","会","场"},A153,LEN(B153)+LEN(C153)+1)),0,(FIND({"区","村","会","场"},A153,LEN(B153)+LEN(C153)+1))))-LEN(B153)-LEN(C153))),"",MID(A153,LEN(B153)+LEN(C153)+1,MAX(IF(ISERROR(FIND({"区","村","会","场"},A153,LEN(B153)+LEN(C153)+3)),0,(FIND({"区","村","会","场"},A153,LEN(B153)+LEN(C153)+3))))-LEN(B153)-LEN(C153)))</f>
        <v/>
      </c>
      <c r="E153" s="117"/>
      <c r="F153" s="117" t="str">
        <f t="array" ref="F153">IF(G153="","","项")</f>
        <v/>
      </c>
      <c r="G153" s="117"/>
      <c r="H153" s="117">
        <f t="shared" si="51"/>
        <v>0</v>
      </c>
      <c r="I153" s="117"/>
      <c r="J153" s="117"/>
      <c r="K153" s="12"/>
      <c r="L153" s="12"/>
      <c r="M153" s="27" t="str">
        <f t="shared" si="52"/>
        <v/>
      </c>
      <c r="N153" s="24"/>
      <c r="P153" s="25">
        <f t="shared" si="49"/>
        <v>0</v>
      </c>
    </row>
    <row r="154" spans="1:16" s="2" customFormat="1" ht="20.100000000000001" hidden="1" customHeight="1">
      <c r="A154" s="117"/>
      <c r="B154" s="116"/>
      <c r="C154" s="116" t="str">
        <f>IF(ISERROR(MID(A154,LEN(B154)+1,MAX(IF(ISERROR(FIND({"道","乡","镇","处","场","区"},A154,LEN(B154)+1)),0,(FIND({"道","乡","镇","处","场","区"},A154,LEN(B154)+1))))-LEN(B154))),"",MID(A154,LEN(B154)+1,MIN(IF(ISERROR(FIND({"道","乡","镇","处","场","区"},A154,LEN(B154)+3)),4^8,(FIND({"道","乡","镇","处","场","区"},A154,LEN(B154)+3))))-LEN(B154)))</f>
        <v/>
      </c>
      <c r="D154" s="116" t="str">
        <f t="array" ref="D154">IF(ISERROR(MID(A154,LEN(B154)+LEN(C154)+1,MAX(IF(ISERROR(FIND({"区","村","会","场"},A154,LEN(B154)+LEN(C154)+1)),0,(FIND({"区","村","会","场"},A154,LEN(B154)+LEN(C154)+1))))-LEN(B154)-LEN(C154))),"",MID(A154,LEN(B154)+LEN(C154)+1,MAX(IF(ISERROR(FIND({"区","村","会","场"},A154,LEN(B154)+LEN(C154)+3)),0,(FIND({"区","村","会","场"},A154,LEN(B154)+LEN(C154)+3))))-LEN(B154)-LEN(C154)))</f>
        <v/>
      </c>
      <c r="E154" s="117"/>
      <c r="F154" s="117" t="str">
        <f t="array" ref="F154">IF(G154="","","项")</f>
        <v/>
      </c>
      <c r="G154" s="117"/>
      <c r="H154" s="117">
        <f t="shared" si="51"/>
        <v>0</v>
      </c>
      <c r="I154" s="117"/>
      <c r="J154" s="117"/>
      <c r="K154" s="12"/>
      <c r="L154" s="12"/>
      <c r="M154" s="27" t="str">
        <f t="shared" si="52"/>
        <v/>
      </c>
      <c r="N154" s="24"/>
      <c r="P154" s="25">
        <f t="shared" si="49"/>
        <v>0</v>
      </c>
    </row>
    <row r="155" spans="1:16" s="2" customFormat="1" ht="20.100000000000001" hidden="1" customHeight="1">
      <c r="A155" s="117"/>
      <c r="B155" s="117" t="str">
        <f>MID(A153,1,MIN(IF(ISERROR(FIND({"县","市","区"},A153)),4^8,FIND({"县","市","区"},A153))))</f>
        <v/>
      </c>
      <c r="C155" s="117" t="str">
        <f>IF(ISERROR(MID(A153,LEN(B153)+1,MAX(IF(ISERROR(FIND({"道","乡","镇","处","场","区"},A153,LEN(B153)+1)),0,(FIND({"道","乡","镇","处","场","区"},A153,LEN(B153)+1))))-LEN(B153))),"",MID(A153,LEN(B153)+1,MIN(IF(ISERROR(FIND({"道","乡","镇","处","场","区"},A153,LEN(B153)+3)),4^8,(FIND({"道","乡","镇","处","场","区"},A153,LEN(B153)+3))))-LEN(B153)))</f>
        <v/>
      </c>
      <c r="D155" s="117" t="str">
        <f>IF(ISERROR(MID(A153,LEN(B153)+LEN(C153)+1,MAX(IF(ISERROR(FIND({"区","村","会","场"},A153,LEN(B153)+LEN(C153)+1)),0,(FIND({"区","村","会","场"},A153,LEN(B153)+LEN(C153)+1))))-LEN(B153)-LEN(C153))),"",MID(A153,LEN(B153)+LEN(C153)+1,MAX(IF(ISERROR(FIND({"区","村","会","场"},A153,LEN(B153)+LEN(C153)+3)),0,(FIND({"区","村","会","场"},A153,LEN(B153)+LEN(C153)+3))))-LEN(B153)-LEN(C153)))</f>
        <v/>
      </c>
      <c r="E155" s="117"/>
      <c r="F155" s="117" t="str">
        <f t="array" ref="F155">IF(G155="","","项")</f>
        <v/>
      </c>
      <c r="G155" s="117"/>
      <c r="H155" s="117">
        <f t="shared" si="51"/>
        <v>0</v>
      </c>
      <c r="I155" s="117"/>
      <c r="J155" s="117"/>
      <c r="K155" s="12"/>
      <c r="L155" s="12"/>
      <c r="M155" s="27" t="str">
        <f t="shared" si="52"/>
        <v/>
      </c>
      <c r="N155" s="24"/>
      <c r="P155" s="25">
        <f t="shared" si="49"/>
        <v>0</v>
      </c>
    </row>
    <row r="156" spans="1:16" s="2" customFormat="1" ht="20.100000000000001" hidden="1" customHeight="1">
      <c r="A156" s="117"/>
      <c r="B156" s="117"/>
      <c r="C156" s="117"/>
      <c r="D156" s="117"/>
      <c r="E156" s="117"/>
      <c r="F156" s="117" t="str">
        <f t="array" ref="F156">IF(G156="","","项")</f>
        <v/>
      </c>
      <c r="G156" s="117"/>
      <c r="H156" s="117">
        <f t="shared" si="51"/>
        <v>0</v>
      </c>
      <c r="I156" s="117"/>
      <c r="J156" s="117"/>
      <c r="K156" s="12"/>
      <c r="L156" s="12"/>
      <c r="M156" s="27" t="str">
        <f t="shared" si="52"/>
        <v/>
      </c>
      <c r="N156" s="24"/>
      <c r="P156" s="25">
        <f t="shared" si="49"/>
        <v>0</v>
      </c>
    </row>
    <row r="157" spans="1:16" s="2" customFormat="1" ht="20.100000000000001" hidden="1" customHeight="1">
      <c r="A157" s="117"/>
      <c r="B157" s="117"/>
      <c r="C157" s="117"/>
      <c r="D157" s="117"/>
      <c r="E157" s="117"/>
      <c r="F157" s="117" t="str">
        <f t="array" ref="F157">IF(G157="","","项")</f>
        <v/>
      </c>
      <c r="G157" s="117"/>
      <c r="H157" s="117">
        <f t="shared" si="51"/>
        <v>0</v>
      </c>
      <c r="I157" s="117"/>
      <c r="J157" s="117"/>
      <c r="K157" s="12"/>
      <c r="L157" s="12"/>
      <c r="M157" s="27" t="str">
        <f t="shared" si="52"/>
        <v/>
      </c>
      <c r="N157" s="24"/>
      <c r="P157" s="25">
        <f t="shared" si="49"/>
        <v>0</v>
      </c>
    </row>
    <row r="158" spans="1:16" s="2" customFormat="1" ht="20.100000000000001" hidden="1" customHeight="1">
      <c r="A158" s="134" t="s">
        <v>94</v>
      </c>
      <c r="B158" s="119"/>
      <c r="C158" s="119"/>
      <c r="D158" s="119"/>
      <c r="E158" s="119"/>
      <c r="F158" s="119" t="s">
        <v>17</v>
      </c>
      <c r="G158" s="120">
        <f>SUM(G163:G175)</f>
        <v>0</v>
      </c>
      <c r="H158" s="120">
        <f t="shared" ref="H158:J158" si="53">SUM(H163:H175)</f>
        <v>0</v>
      </c>
      <c r="I158" s="120">
        <f t="shared" si="53"/>
        <v>0</v>
      </c>
      <c r="J158" s="120">
        <f t="shared" si="53"/>
        <v>0</v>
      </c>
      <c r="K158" s="20" t="s">
        <v>95</v>
      </c>
      <c r="L158" s="15">
        <f t="array" ref="L158">SUM(IF(ISERROR(SEARCH("有线（数字）电视",K163:K175)),0,1)*L163:L175)</f>
        <v>0</v>
      </c>
      <c r="M158" s="26" t="s">
        <v>50</v>
      </c>
      <c r="N158" s="24"/>
      <c r="P158" s="25">
        <f t="shared" si="49"/>
        <v>0</v>
      </c>
    </row>
    <row r="159" spans="1:16" s="2" customFormat="1" ht="20.100000000000001" hidden="1" customHeight="1">
      <c r="A159" s="134"/>
      <c r="B159" s="119"/>
      <c r="C159" s="119"/>
      <c r="D159" s="119"/>
      <c r="E159" s="119"/>
      <c r="F159" s="119"/>
      <c r="G159" s="120"/>
      <c r="H159" s="120"/>
      <c r="I159" s="120"/>
      <c r="J159" s="120"/>
      <c r="K159" s="20" t="s">
        <v>96</v>
      </c>
      <c r="L159" s="15">
        <f t="array" ref="L159">SUM(IF(ISERROR(SEARCH("电话",K163:K175)),0,1)*L163:L175)</f>
        <v>0</v>
      </c>
      <c r="M159" s="26" t="s">
        <v>50</v>
      </c>
      <c r="N159" s="24"/>
      <c r="P159" s="25">
        <f t="shared" si="49"/>
        <v>0</v>
      </c>
    </row>
    <row r="160" spans="1:16" s="2" customFormat="1" ht="20.100000000000001" hidden="1" customHeight="1">
      <c r="A160" s="134"/>
      <c r="B160" s="119"/>
      <c r="C160" s="119"/>
      <c r="D160" s="119"/>
      <c r="E160" s="119"/>
      <c r="F160" s="119"/>
      <c r="G160" s="120"/>
      <c r="H160" s="120"/>
      <c r="I160" s="120"/>
      <c r="J160" s="120"/>
      <c r="K160" s="20" t="s">
        <v>97</v>
      </c>
      <c r="L160" s="15">
        <f t="array" ref="L160">SUM(IF(ISERROR(SEARCH("广播建设",K163:K175)),0,1)*L163:L175)</f>
        <v>0</v>
      </c>
      <c r="M160" s="26" t="s">
        <v>43</v>
      </c>
      <c r="N160" s="24"/>
      <c r="P160" s="25">
        <f t="shared" si="49"/>
        <v>0</v>
      </c>
    </row>
    <row r="161" spans="1:16" s="2" customFormat="1" ht="20.100000000000001" hidden="1" customHeight="1">
      <c r="A161" s="134"/>
      <c r="B161" s="119"/>
      <c r="C161" s="119"/>
      <c r="D161" s="119"/>
      <c r="E161" s="119"/>
      <c r="F161" s="119"/>
      <c r="G161" s="120"/>
      <c r="H161" s="120"/>
      <c r="I161" s="120"/>
      <c r="J161" s="120"/>
      <c r="K161" s="20" t="s">
        <v>98</v>
      </c>
      <c r="L161" s="15">
        <f t="array" ref="L161">SUM(IF(ISERROR(SEARCH("农村信息站",K163:K175)),0,1)*L163:L175)</f>
        <v>0</v>
      </c>
      <c r="M161" s="26" t="s">
        <v>29</v>
      </c>
      <c r="N161" s="24"/>
      <c r="P161" s="25">
        <f t="shared" si="49"/>
        <v>0</v>
      </c>
    </row>
    <row r="162" spans="1:16" s="2" customFormat="1" ht="20.100000000000001" hidden="1" customHeight="1">
      <c r="A162" s="134"/>
      <c r="B162" s="119"/>
      <c r="C162" s="119"/>
      <c r="D162" s="119"/>
      <c r="E162" s="119"/>
      <c r="F162" s="119"/>
      <c r="G162" s="120"/>
      <c r="H162" s="120"/>
      <c r="I162" s="120"/>
      <c r="J162" s="120"/>
      <c r="K162" s="20" t="s">
        <v>99</v>
      </c>
      <c r="L162" s="15">
        <f t="array" ref="L162">SUM(IF(ISERROR(SEARCH("通信广播类其他",K163:K175)),0,1)*L163:L175)</f>
        <v>0</v>
      </c>
      <c r="M162" s="26" t="s">
        <v>29</v>
      </c>
      <c r="N162" s="24"/>
      <c r="P162" s="25">
        <f t="shared" si="49"/>
        <v>0</v>
      </c>
    </row>
    <row r="163" spans="1:16" s="2" customFormat="1" ht="20.100000000000001" hidden="1" customHeight="1">
      <c r="A163" s="117"/>
      <c r="B163" s="116" t="str">
        <f>MID(A163,1,MIN(IF(ISERROR(FIND({"县","市","区"},A163)),4^8,FIND({"县","市","区"},A163))))</f>
        <v/>
      </c>
      <c r="C163" s="116" t="str">
        <f>IF(ISERROR(MID(A163,LEN(B163)+1,MAX(IF(ISERROR(FIND({"道","乡","镇","处","场","区"},A163,LEN(B163)+1)),0,(FIND({"道","乡","镇","处","场","区"},A163,LEN(B163)+1))))-LEN(B163))),"",MID(A163,LEN(B163)+1,MIN(IF(ISERROR(FIND({"道","乡","镇","处","场","区"},A163,LEN(B163)+3)),4^8,(FIND({"道","乡","镇","处","场","区"},A163,LEN(B163)+3))))-LEN(B163)))</f>
        <v/>
      </c>
      <c r="D163" s="116" t="str">
        <f t="array" ref="D163">IF(ISERROR(MID(A163,LEN(B163)+LEN(C163)+1,MAX(IF(ISERROR(FIND({"区","村","会","场"},A163,LEN(B163)+LEN(C163)+1)),0,(FIND({"区","村","会","场"},A163,LEN(B163)+LEN(C163)+1))))-LEN(B163)-LEN(C163))),"",MID(A163,LEN(B163)+LEN(C163)+1,MAX(IF(ISERROR(FIND({"区","村","会","场"},A163,LEN(B163)+LEN(C163)+3)),0,(FIND({"区","村","会","场"},A163,LEN(B163)+LEN(C163)+3))))-LEN(B163)-LEN(C163)))</f>
        <v/>
      </c>
      <c r="E163" s="117"/>
      <c r="F163" s="117" t="str">
        <f t="array" ref="F163">IF(G163="","","项")</f>
        <v/>
      </c>
      <c r="G163" s="117"/>
      <c r="H163" s="117">
        <f>SUM(I163:J163)</f>
        <v>0</v>
      </c>
      <c r="I163" s="117"/>
      <c r="J163" s="117"/>
      <c r="K163" s="12"/>
      <c r="L163" s="12"/>
      <c r="M163" s="27" t="str">
        <f t="shared" ref="M163:M175" si="54">IF(K163="有线（数字）电视","户",IF(K163="电话","户",IF(K163="广播建设","处",IF(K163="通信广播类其他","宗",IF(K163="","","宗")))))</f>
        <v/>
      </c>
      <c r="N163" s="24"/>
      <c r="P163" s="25">
        <f t="shared" si="49"/>
        <v>0</v>
      </c>
    </row>
    <row r="164" spans="1:16" s="2" customFormat="1" ht="20.100000000000001" hidden="1" customHeight="1">
      <c r="A164" s="117"/>
      <c r="B164" s="116"/>
      <c r="C164" s="116" t="str">
        <f>IF(ISERROR(MID(A164,LEN(B164)+1,MAX(IF(ISERROR(FIND({"道","乡","镇","处","场","区"},A164,LEN(B164)+1)),0,(FIND({"道","乡","镇","处","场","区"},A164,LEN(B164)+1))))-LEN(B164))),"",MID(A164,LEN(B164)+1,MIN(IF(ISERROR(FIND({"道","乡","镇","处","场","区"},A164,LEN(B164)+3)),4^8,(FIND({"道","乡","镇","处","场","区"},A164,LEN(B164)+3))))-LEN(B164)))</f>
        <v/>
      </c>
      <c r="D164" s="116" t="str">
        <f t="array" ref="D164">IF(ISERROR(MID(A164,LEN(B164)+LEN(C164)+1,MAX(IF(ISERROR(FIND({"区","村","会","场"},A164,LEN(B164)+LEN(C164)+1)),0,(FIND({"区","村","会","场"},A164,LEN(B164)+LEN(C164)+1))))-LEN(B164)-LEN(C164))),"",MID(A164,LEN(B164)+LEN(C164)+1,MAX(IF(ISERROR(FIND({"区","村","会","场"},A164,LEN(B164)+LEN(C164)+3)),0,(FIND({"区","村","会","场"},A164,LEN(B164)+LEN(C164)+3))))-LEN(B164)-LEN(C164)))</f>
        <v/>
      </c>
      <c r="E164" s="117"/>
      <c r="F164" s="117" t="str">
        <f t="array" ref="F164">IF(G164="","","项")</f>
        <v/>
      </c>
      <c r="G164" s="117"/>
      <c r="H164" s="117">
        <f>SUM(I164:J164)</f>
        <v>0</v>
      </c>
      <c r="I164" s="117"/>
      <c r="J164" s="117"/>
      <c r="K164" s="12"/>
      <c r="L164" s="12"/>
      <c r="M164" s="27" t="str">
        <f t="shared" si="54"/>
        <v/>
      </c>
      <c r="N164" s="24"/>
      <c r="P164" s="25">
        <f t="shared" si="49"/>
        <v>0</v>
      </c>
    </row>
    <row r="165" spans="1:16" s="2" customFormat="1" ht="20.100000000000001" hidden="1" customHeight="1">
      <c r="A165" s="117"/>
      <c r="B165" s="116" t="str">
        <f>MID(A165,1,MIN(IF(ISERROR(FIND({"县","市","区"},A165)),4^8,FIND({"县","市","区"},A165))))</f>
        <v/>
      </c>
      <c r="C165" s="116" t="str">
        <f>IF(ISERROR(MID(A165,LEN(B165)+1,MAX(IF(ISERROR(FIND({"道","乡","镇","处","场","区"},A165,LEN(B165)+1)),0,(FIND({"道","乡","镇","处","场","区"},A165,LEN(B165)+1))))-LEN(B165))),"",MID(A165,LEN(B165)+1,MIN(IF(ISERROR(FIND({"道","乡","镇","处","场","区"},A165,LEN(B165)+3)),4^8,(FIND({"道","乡","镇","处","场","区"},A165,LEN(B165)+3))))-LEN(B165)))</f>
        <v/>
      </c>
      <c r="D165" s="116" t="str">
        <f t="array" ref="D165">IF(ISERROR(MID(A165,LEN(B165)+LEN(C165)+1,MAX(IF(ISERROR(FIND({"区","村","会","场"},A165,LEN(B165)+LEN(C165)+1)),0,(FIND({"区","村","会","场"},A165,LEN(B165)+LEN(C165)+1))))-LEN(B165)-LEN(C165))),"",MID(A165,LEN(B165)+LEN(C165)+1,MAX(IF(ISERROR(FIND({"区","村","会","场"},A165,LEN(B165)+LEN(C165)+3)),0,(FIND({"区","村","会","场"},A165,LEN(B165)+LEN(C165)+3))))-LEN(B165)-LEN(C165)))</f>
        <v/>
      </c>
      <c r="E165" s="117"/>
      <c r="F165" s="117" t="str">
        <f t="array" ref="F165">IF(G165="","","项")</f>
        <v/>
      </c>
      <c r="G165" s="117"/>
      <c r="H165" s="117">
        <f t="shared" ref="H165:H175" si="55">SUM(I165:J165)</f>
        <v>0</v>
      </c>
      <c r="I165" s="117"/>
      <c r="J165" s="117"/>
      <c r="K165" s="12"/>
      <c r="L165" s="12"/>
      <c r="M165" s="27" t="str">
        <f t="shared" si="54"/>
        <v/>
      </c>
      <c r="N165" s="24"/>
      <c r="P165" s="25">
        <f t="shared" si="49"/>
        <v>0</v>
      </c>
    </row>
    <row r="166" spans="1:16" s="2" customFormat="1" ht="20.100000000000001" hidden="1" customHeight="1">
      <c r="A166" s="117"/>
      <c r="B166" s="116"/>
      <c r="C166" s="116" t="str">
        <f>IF(ISERROR(MID(A166,LEN(B166)+1,MAX(IF(ISERROR(FIND({"道","乡","镇","处","场","区"},A166,LEN(B166)+1)),0,(FIND({"道","乡","镇","处","场","区"},A166,LEN(B166)+1))))-LEN(B166))),"",MID(A166,LEN(B166)+1,MIN(IF(ISERROR(FIND({"道","乡","镇","处","场","区"},A166,LEN(B166)+3)),4^8,(FIND({"道","乡","镇","处","场","区"},A166,LEN(B166)+3))))-LEN(B166)))</f>
        <v/>
      </c>
      <c r="D166" s="116" t="str">
        <f t="array" ref="D166">IF(ISERROR(MID(A166,LEN(B166)+LEN(C166)+1,MAX(IF(ISERROR(FIND({"区","村","会","场"},A166,LEN(B166)+LEN(C166)+1)),0,(FIND({"区","村","会","场"},A166,LEN(B166)+LEN(C166)+1))))-LEN(B166)-LEN(C166))),"",MID(A166,LEN(B166)+LEN(C166)+1,MAX(IF(ISERROR(FIND({"区","村","会","场"},A166,LEN(B166)+LEN(C166)+3)),0,(FIND({"区","村","会","场"},A166,LEN(B166)+LEN(C166)+3))))-LEN(B166)-LEN(C166)))</f>
        <v/>
      </c>
      <c r="E166" s="117"/>
      <c r="F166" s="117" t="str">
        <f t="array" ref="F166">IF(G166="","","项")</f>
        <v/>
      </c>
      <c r="G166" s="117"/>
      <c r="H166" s="117">
        <f t="shared" si="55"/>
        <v>0</v>
      </c>
      <c r="I166" s="117"/>
      <c r="J166" s="117"/>
      <c r="K166" s="12"/>
      <c r="L166" s="12"/>
      <c r="M166" s="27" t="str">
        <f t="shared" si="54"/>
        <v/>
      </c>
      <c r="N166" s="24"/>
      <c r="P166" s="25">
        <f t="shared" si="49"/>
        <v>0</v>
      </c>
    </row>
    <row r="167" spans="1:16" s="2" customFormat="1" ht="20.100000000000001" hidden="1" customHeight="1">
      <c r="A167" s="117"/>
      <c r="B167" s="116" t="str">
        <f>MID(A167,1,MIN(IF(ISERROR(FIND({"县","市","区"},A167)),4^8,FIND({"县","市","区"},A167))))</f>
        <v/>
      </c>
      <c r="C167" s="116" t="str">
        <f>IF(ISERROR(MID(A167,LEN(B167)+1,MAX(IF(ISERROR(FIND({"道","乡","镇","处","场","区"},A167,LEN(B167)+1)),0,(FIND({"道","乡","镇","处","场","区"},A167,LEN(B167)+1))))-LEN(B167))),"",MID(A167,LEN(B167)+1,MIN(IF(ISERROR(FIND({"道","乡","镇","处","场","区"},A167,LEN(B167)+3)),4^8,(FIND({"道","乡","镇","处","场","区"},A167,LEN(B167)+3))))-LEN(B167)))</f>
        <v/>
      </c>
      <c r="D167" s="116" t="str">
        <f t="array" ref="D167">IF(ISERROR(MID(A167,LEN(B167)+LEN(C167)+1,MAX(IF(ISERROR(FIND({"区","村","会","场"},A167,LEN(B167)+LEN(C167)+1)),0,(FIND({"区","村","会","场"},A167,LEN(B167)+LEN(C167)+1))))-LEN(B167)-LEN(C167))),"",MID(A167,LEN(B167)+LEN(C167)+1,MAX(IF(ISERROR(FIND({"区","村","会","场"},A167,LEN(B167)+LEN(C167)+3)),0,(FIND({"区","村","会","场"},A167,LEN(B167)+LEN(C167)+3))))-LEN(B167)-LEN(C167)))</f>
        <v/>
      </c>
      <c r="E167" s="117"/>
      <c r="F167" s="117" t="str">
        <f t="array" ref="F167">IF(G167="","","项")</f>
        <v/>
      </c>
      <c r="G167" s="117"/>
      <c r="H167" s="117">
        <f t="shared" si="55"/>
        <v>0</v>
      </c>
      <c r="I167" s="117"/>
      <c r="J167" s="117"/>
      <c r="K167" s="12"/>
      <c r="L167" s="12"/>
      <c r="M167" s="27" t="str">
        <f t="shared" si="54"/>
        <v/>
      </c>
      <c r="N167" s="24"/>
      <c r="P167" s="25">
        <f t="shared" si="49"/>
        <v>0</v>
      </c>
    </row>
    <row r="168" spans="1:16" s="2" customFormat="1" ht="20.100000000000001" hidden="1" customHeight="1">
      <c r="A168" s="117"/>
      <c r="B168" s="116"/>
      <c r="C168" s="116" t="str">
        <f>IF(ISERROR(MID(A168,LEN(B168)+1,MAX(IF(ISERROR(FIND({"道","乡","镇","处","场","区"},A168,LEN(B168)+1)),0,(FIND({"道","乡","镇","处","场","区"},A168,LEN(B168)+1))))-LEN(B168))),"",MID(A168,LEN(B168)+1,MIN(IF(ISERROR(FIND({"道","乡","镇","处","场","区"},A168,LEN(B168)+3)),4^8,(FIND({"道","乡","镇","处","场","区"},A168,LEN(B168)+3))))-LEN(B168)))</f>
        <v/>
      </c>
      <c r="D168" s="116" t="str">
        <f t="array" ref="D168">IF(ISERROR(MID(A168,LEN(B168)+LEN(C168)+1,MAX(IF(ISERROR(FIND({"区","村","会","场"},A168,LEN(B168)+LEN(C168)+1)),0,(FIND({"区","村","会","场"},A168,LEN(B168)+LEN(C168)+1))))-LEN(B168)-LEN(C168))),"",MID(A168,LEN(B168)+LEN(C168)+1,MAX(IF(ISERROR(FIND({"区","村","会","场"},A168,LEN(B168)+LEN(C168)+3)),0,(FIND({"区","村","会","场"},A168,LEN(B168)+LEN(C168)+3))))-LEN(B168)-LEN(C168)))</f>
        <v/>
      </c>
      <c r="E168" s="117"/>
      <c r="F168" s="117" t="str">
        <f t="array" ref="F168">IF(G168="","","项")</f>
        <v/>
      </c>
      <c r="G168" s="117"/>
      <c r="H168" s="117">
        <f t="shared" si="55"/>
        <v>0</v>
      </c>
      <c r="I168" s="117"/>
      <c r="J168" s="117"/>
      <c r="K168" s="12"/>
      <c r="L168" s="12"/>
      <c r="M168" s="27" t="str">
        <f t="shared" si="54"/>
        <v/>
      </c>
      <c r="N168" s="24"/>
      <c r="P168" s="25">
        <f t="shared" si="49"/>
        <v>0</v>
      </c>
    </row>
    <row r="169" spans="1:16" s="2" customFormat="1" ht="20.100000000000001" hidden="1" customHeight="1">
      <c r="A169" s="117"/>
      <c r="B169" s="116" t="str">
        <f>MID(A169,1,MIN(IF(ISERROR(FIND({"县","市","区"},A169)),4^8,FIND({"县","市","区"},A169))))</f>
        <v/>
      </c>
      <c r="C169" s="116" t="str">
        <f>IF(ISERROR(MID(A169,LEN(B169)+1,MAX(IF(ISERROR(FIND({"道","乡","镇","处","场","区"},A169,LEN(B169)+1)),0,(FIND({"道","乡","镇","处","场","区"},A169,LEN(B169)+1))))-LEN(B169))),"",MID(A169,LEN(B169)+1,MIN(IF(ISERROR(FIND({"道","乡","镇","处","场","区"},A169,LEN(B169)+3)),4^8,(FIND({"道","乡","镇","处","场","区"},A169,LEN(B169)+3))))-LEN(B169)))</f>
        <v/>
      </c>
      <c r="D169" s="116" t="str">
        <f t="array" ref="D169">IF(ISERROR(MID(A169,LEN(B169)+LEN(C169)+1,MAX(IF(ISERROR(FIND({"区","村","会","场"},A169,LEN(B169)+LEN(C169)+1)),0,(FIND({"区","村","会","场"},A169,LEN(B169)+LEN(C169)+1))))-LEN(B169)-LEN(C169))),"",MID(A169,LEN(B169)+LEN(C169)+1,MAX(IF(ISERROR(FIND({"区","村","会","场"},A169,LEN(B169)+LEN(C169)+3)),0,(FIND({"区","村","会","场"},A169,LEN(B169)+LEN(C169)+3))))-LEN(B169)-LEN(C169)))</f>
        <v/>
      </c>
      <c r="E169" s="117"/>
      <c r="F169" s="117" t="str">
        <f t="array" ref="F169">IF(G169="","","项")</f>
        <v/>
      </c>
      <c r="G169" s="117"/>
      <c r="H169" s="117">
        <f t="shared" si="55"/>
        <v>0</v>
      </c>
      <c r="I169" s="117"/>
      <c r="J169" s="117"/>
      <c r="K169" s="12"/>
      <c r="L169" s="12"/>
      <c r="M169" s="27" t="str">
        <f t="shared" si="54"/>
        <v/>
      </c>
      <c r="N169" s="24"/>
      <c r="P169" s="25">
        <f t="shared" si="49"/>
        <v>0</v>
      </c>
    </row>
    <row r="170" spans="1:16" s="2" customFormat="1" ht="20.100000000000001" hidden="1" customHeight="1">
      <c r="A170" s="117"/>
      <c r="B170" s="116"/>
      <c r="C170" s="116" t="str">
        <f>IF(ISERROR(MID(A170,LEN(B170)+1,MAX(IF(ISERROR(FIND({"道","乡","镇","处","场","区"},A170,LEN(B170)+1)),0,(FIND({"道","乡","镇","处","场","区"},A170,LEN(B170)+1))))-LEN(B170))),"",MID(A170,LEN(B170)+1,MIN(IF(ISERROR(FIND({"道","乡","镇","处","场","区"},A170,LEN(B170)+3)),4^8,(FIND({"道","乡","镇","处","场","区"},A170,LEN(B170)+3))))-LEN(B170)))</f>
        <v/>
      </c>
      <c r="D170" s="116" t="str">
        <f t="array" ref="D170">IF(ISERROR(MID(A170,LEN(B170)+LEN(C170)+1,MAX(IF(ISERROR(FIND({"区","村","会","场"},A170,LEN(B170)+LEN(C170)+1)),0,(FIND({"区","村","会","场"},A170,LEN(B170)+LEN(C170)+1))))-LEN(B170)-LEN(C170))),"",MID(A170,LEN(B170)+LEN(C170)+1,MAX(IF(ISERROR(FIND({"区","村","会","场"},A170,LEN(B170)+LEN(C170)+3)),0,(FIND({"区","村","会","场"},A170,LEN(B170)+LEN(C170)+3))))-LEN(B170)-LEN(C170)))</f>
        <v/>
      </c>
      <c r="E170" s="117"/>
      <c r="F170" s="117" t="str">
        <f t="array" ref="F170">IF(G170="","","项")</f>
        <v/>
      </c>
      <c r="G170" s="117"/>
      <c r="H170" s="117">
        <f t="shared" si="55"/>
        <v>0</v>
      </c>
      <c r="I170" s="117"/>
      <c r="J170" s="117"/>
      <c r="K170" s="12"/>
      <c r="L170" s="12"/>
      <c r="M170" s="27" t="str">
        <f t="shared" si="54"/>
        <v/>
      </c>
      <c r="N170" s="24"/>
      <c r="P170" s="25">
        <f t="shared" si="49"/>
        <v>0</v>
      </c>
    </row>
    <row r="171" spans="1:16" s="2" customFormat="1" ht="20.100000000000001" hidden="1" customHeight="1">
      <c r="A171" s="117"/>
      <c r="B171" s="116" t="str">
        <f>MID(A171,1,MIN(IF(ISERROR(FIND({"县","市","区"},A171)),4^8,FIND({"县","市","区"},A171))))</f>
        <v/>
      </c>
      <c r="C171" s="116" t="str">
        <f>IF(ISERROR(MID(A171,LEN(B171)+1,MAX(IF(ISERROR(FIND({"道","乡","镇","处","场","区"},A171,LEN(B171)+1)),0,(FIND({"道","乡","镇","处","场","区"},A171,LEN(B171)+1))))-LEN(B171))),"",MID(A171,LEN(B171)+1,MIN(IF(ISERROR(FIND({"道","乡","镇","处","场","区"},A171,LEN(B171)+3)),4^8,(FIND({"道","乡","镇","处","场","区"},A171,LEN(B171)+3))))-LEN(B171)))</f>
        <v/>
      </c>
      <c r="D171" s="116" t="str">
        <f>IF(ISERROR(MID(A171,LEN(B171)+LEN(C171)+1,MAX(IF(ISERROR(FIND({"区","村","会","场"},A171,LEN(B171)+LEN(C171)+1)),0,(FIND({"区","村","会","场"},A171,LEN(B171)+LEN(C171)+1))))-LEN(B171)-LEN(C171))),"",MID(A171,LEN(B171)+LEN(C171)+1,MAX(IF(ISERROR(FIND({"区","村","会","场"},A171,LEN(B171)+LEN(C171)+3)),0,(FIND({"区","村","会","场"},A171,LEN(B171)+LEN(C171)+3))))-LEN(B171)-LEN(C171)))</f>
        <v/>
      </c>
      <c r="E171" s="117"/>
      <c r="F171" s="117" t="str">
        <f t="array" ref="F171">IF(G171="","","项")</f>
        <v/>
      </c>
      <c r="G171" s="117"/>
      <c r="H171" s="117">
        <f t="shared" si="55"/>
        <v>0</v>
      </c>
      <c r="I171" s="117"/>
      <c r="J171" s="117"/>
      <c r="K171" s="12"/>
      <c r="L171" s="12"/>
      <c r="M171" s="27" t="str">
        <f t="shared" si="54"/>
        <v/>
      </c>
      <c r="N171" s="24"/>
      <c r="P171" s="25">
        <f t="shared" si="49"/>
        <v>0</v>
      </c>
    </row>
    <row r="172" spans="1:16" s="2" customFormat="1" ht="20.100000000000001" hidden="1" customHeight="1">
      <c r="A172" s="117"/>
      <c r="B172" s="116"/>
      <c r="C172" s="116" t="str">
        <f>IF(ISERROR(MID(A172,LEN(B172)+1,MAX(IF(ISERROR(FIND({"道","乡","镇","处","场","区"},A172,LEN(B172)+1)),0,(FIND({"道","乡","镇","处","场","区"},A172,LEN(B172)+1))))-LEN(B172))),"",MID(A172,LEN(B172)+1,MIN(IF(ISERROR(FIND({"道","乡","镇","处","场","区"},A172,LEN(B172)+3)),4^8,(FIND({"道","乡","镇","处","场","区"},A172,LEN(B172)+3))))-LEN(B172)))</f>
        <v/>
      </c>
      <c r="D172" s="116" t="str">
        <f t="array" ref="D172">IF(ISERROR(MID(A172,LEN(B172)+LEN(C172)+1,MAX(IF(ISERROR(FIND({"区","村","会","场"},A172,LEN(B172)+LEN(C172)+1)),0,(FIND({"区","村","会","场"},A172,LEN(B172)+LEN(C172)+1))))-LEN(B172)-LEN(C172))),"",MID(A172,LEN(B172)+LEN(C172)+1,MAX(IF(ISERROR(FIND({"区","村","会","场"},A172,LEN(B172)+LEN(C172)+3)),0,(FIND({"区","村","会","场"},A172,LEN(B172)+LEN(C172)+3))))-LEN(B172)-LEN(C172)))</f>
        <v/>
      </c>
      <c r="E172" s="117"/>
      <c r="F172" s="117" t="str">
        <f t="array" ref="F172">IF(G172="","","项")</f>
        <v/>
      </c>
      <c r="G172" s="117"/>
      <c r="H172" s="117">
        <f t="shared" si="55"/>
        <v>0</v>
      </c>
      <c r="I172" s="117"/>
      <c r="J172" s="117"/>
      <c r="K172" s="12"/>
      <c r="L172" s="12"/>
      <c r="M172" s="27" t="str">
        <f t="shared" si="54"/>
        <v/>
      </c>
      <c r="N172" s="24"/>
      <c r="P172" s="25">
        <f t="shared" si="49"/>
        <v>0</v>
      </c>
    </row>
    <row r="173" spans="1:16" s="2" customFormat="1" ht="20.100000000000001" hidden="1" customHeight="1">
      <c r="A173" s="117"/>
      <c r="B173" s="117" t="str">
        <f>MID(A171,1,MIN(IF(ISERROR(FIND({"县","市","区"},A171)),4^8,FIND({"县","市","区"},A171))))</f>
        <v/>
      </c>
      <c r="C173" s="117" t="str">
        <f>IF(ISERROR(MID(A171,LEN(B171)+1,MAX(IF(ISERROR(FIND({"道","乡","镇","处","场","区"},A171,LEN(B171)+1)),0,(FIND({"道","乡","镇","处","场","区"},A171,LEN(B171)+1))))-LEN(B171))),"",MID(A171,LEN(B171)+1,MIN(IF(ISERROR(FIND({"道","乡","镇","处","场","区"},A171,LEN(B171)+3)),4^8,(FIND({"道","乡","镇","处","场","区"},A171,LEN(B171)+3))))-LEN(B171)))</f>
        <v/>
      </c>
      <c r="D173" s="117" t="str">
        <f>IF(ISERROR(MID(A171,LEN(B171)+LEN(C171)+1,MAX(IF(ISERROR(FIND({"区","村","会","场"},A171,LEN(B171)+LEN(C171)+1)),0,(FIND({"区","村","会","场"},A171,LEN(B171)+LEN(C171)+1))))-LEN(B171)-LEN(C171))),"",MID(A171,LEN(B171)+LEN(C171)+1,MAX(IF(ISERROR(FIND({"区","村","会","场"},A171,LEN(B171)+LEN(C171)+3)),0,(FIND({"区","村","会","场"},A171,LEN(B171)+LEN(C171)+3))))-LEN(B171)-LEN(C171)))</f>
        <v/>
      </c>
      <c r="E173" s="117"/>
      <c r="F173" s="117" t="str">
        <f t="array" ref="F173">IF(G173="","","项")</f>
        <v/>
      </c>
      <c r="G173" s="117"/>
      <c r="H173" s="117">
        <f t="shared" si="55"/>
        <v>0</v>
      </c>
      <c r="I173" s="117"/>
      <c r="J173" s="117"/>
      <c r="K173" s="12"/>
      <c r="L173" s="12"/>
      <c r="M173" s="27" t="str">
        <f t="shared" si="54"/>
        <v/>
      </c>
      <c r="N173" s="24"/>
      <c r="P173" s="25">
        <f t="shared" si="49"/>
        <v>0</v>
      </c>
    </row>
    <row r="174" spans="1:16" s="2" customFormat="1" ht="20.100000000000001" hidden="1" customHeight="1">
      <c r="A174" s="117"/>
      <c r="B174" s="117"/>
      <c r="C174" s="117"/>
      <c r="D174" s="117"/>
      <c r="E174" s="117"/>
      <c r="F174" s="117" t="str">
        <f t="array" ref="F174">IF(G174="","","项")</f>
        <v/>
      </c>
      <c r="G174" s="117"/>
      <c r="H174" s="117">
        <f t="shared" si="55"/>
        <v>0</v>
      </c>
      <c r="I174" s="117"/>
      <c r="J174" s="117"/>
      <c r="K174" s="12"/>
      <c r="L174" s="12"/>
      <c r="M174" s="27" t="str">
        <f t="shared" si="54"/>
        <v/>
      </c>
      <c r="N174" s="24"/>
      <c r="P174" s="25">
        <f t="shared" si="49"/>
        <v>0</v>
      </c>
    </row>
    <row r="175" spans="1:16" s="2" customFormat="1" ht="20.100000000000001" hidden="1" customHeight="1">
      <c r="A175" s="117"/>
      <c r="B175" s="117"/>
      <c r="C175" s="117"/>
      <c r="D175" s="117"/>
      <c r="E175" s="117"/>
      <c r="F175" s="117" t="str">
        <f t="array" ref="F175">IF(G175="","","项")</f>
        <v/>
      </c>
      <c r="G175" s="117"/>
      <c r="H175" s="117">
        <f t="shared" si="55"/>
        <v>0</v>
      </c>
      <c r="I175" s="117"/>
      <c r="J175" s="117"/>
      <c r="K175" s="12"/>
      <c r="L175" s="12"/>
      <c r="M175" s="27" t="str">
        <f t="shared" si="54"/>
        <v/>
      </c>
      <c r="N175" s="24"/>
      <c r="P175" s="25">
        <f t="shared" si="49"/>
        <v>0</v>
      </c>
    </row>
    <row r="176" spans="1:16" s="2" customFormat="1" ht="20.100000000000001" hidden="1" customHeight="1">
      <c r="A176" s="60" t="s">
        <v>100</v>
      </c>
      <c r="B176" s="59"/>
      <c r="C176" s="59"/>
      <c r="D176" s="59"/>
      <c r="E176" s="59"/>
      <c r="F176" s="59" t="s">
        <v>17</v>
      </c>
      <c r="G176" s="58">
        <f>G177+G194</f>
        <v>0</v>
      </c>
      <c r="H176" s="58">
        <f t="shared" ref="H176:J176" si="56">H177+H194</f>
        <v>0</v>
      </c>
      <c r="I176" s="58">
        <f>I177+I194</f>
        <v>0</v>
      </c>
      <c r="J176" s="58">
        <f t="shared" si="56"/>
        <v>0</v>
      </c>
      <c r="K176" s="113"/>
      <c r="L176" s="113"/>
      <c r="M176" s="113"/>
      <c r="N176" s="55"/>
      <c r="P176" s="25">
        <f t="shared" si="49"/>
        <v>0</v>
      </c>
    </row>
    <row r="177" spans="1:16" s="2" customFormat="1" ht="20.100000000000001" hidden="1" customHeight="1">
      <c r="A177" s="134" t="s">
        <v>101</v>
      </c>
      <c r="B177" s="119"/>
      <c r="C177" s="119"/>
      <c r="D177" s="119"/>
      <c r="E177" s="119"/>
      <c r="F177" s="119" t="s">
        <v>17</v>
      </c>
      <c r="G177" s="120">
        <f>SUM(G181:G193)</f>
        <v>0</v>
      </c>
      <c r="H177" s="120">
        <f t="shared" ref="H177:J177" si="57">SUM(H181:H193)</f>
        <v>0</v>
      </c>
      <c r="I177" s="120">
        <f t="shared" si="57"/>
        <v>0</v>
      </c>
      <c r="J177" s="120">
        <f t="shared" si="57"/>
        <v>0</v>
      </c>
      <c r="K177" s="20" t="s">
        <v>102</v>
      </c>
      <c r="L177" s="15">
        <f t="array" ref="L177">SUM(IF(ISERROR(SEARCH("新建学校",K181:K193)),0,1)*L181:L193)</f>
        <v>0</v>
      </c>
      <c r="M177" s="26" t="s">
        <v>52</v>
      </c>
      <c r="N177" s="24"/>
      <c r="P177" s="25">
        <f t="shared" si="49"/>
        <v>0</v>
      </c>
    </row>
    <row r="178" spans="1:16" s="2" customFormat="1" ht="20.100000000000001" hidden="1" customHeight="1">
      <c r="A178" s="134"/>
      <c r="B178" s="119"/>
      <c r="C178" s="119"/>
      <c r="D178" s="119"/>
      <c r="E178" s="119"/>
      <c r="F178" s="119"/>
      <c r="G178" s="120"/>
      <c r="H178" s="120"/>
      <c r="I178" s="120"/>
      <c r="J178" s="120"/>
      <c r="K178" s="20" t="s">
        <v>103</v>
      </c>
      <c r="L178" s="15">
        <f t="array" ref="L178">SUM(IF(ISERROR(SEARCH("改造学校",K181:K193)),0,1)*L181:L193)</f>
        <v>0</v>
      </c>
      <c r="M178" s="26" t="s">
        <v>52</v>
      </c>
      <c r="N178" s="24"/>
      <c r="P178" s="25">
        <f t="shared" si="49"/>
        <v>0</v>
      </c>
    </row>
    <row r="179" spans="1:16" s="2" customFormat="1" ht="20.100000000000001" hidden="1" customHeight="1">
      <c r="A179" s="134"/>
      <c r="B179" s="119"/>
      <c r="C179" s="119"/>
      <c r="D179" s="119"/>
      <c r="E179" s="119"/>
      <c r="F179" s="119"/>
      <c r="G179" s="120"/>
      <c r="H179" s="120"/>
      <c r="I179" s="120"/>
      <c r="J179" s="120"/>
      <c r="K179" s="20" t="s">
        <v>104</v>
      </c>
      <c r="L179" s="15">
        <f t="array" ref="L179">SUM(IF(ISERROR(SEARCH("文化室",K181:K193)),0,1)*L181:L193)</f>
        <v>0</v>
      </c>
      <c r="M179" s="26" t="s">
        <v>52</v>
      </c>
      <c r="N179" s="24"/>
      <c r="P179" s="25">
        <f t="shared" si="49"/>
        <v>0</v>
      </c>
    </row>
    <row r="180" spans="1:16" s="2" customFormat="1" ht="20.100000000000001" hidden="1" customHeight="1">
      <c r="A180" s="134"/>
      <c r="B180" s="119"/>
      <c r="C180" s="119"/>
      <c r="D180" s="119"/>
      <c r="E180" s="119"/>
      <c r="F180" s="119"/>
      <c r="G180" s="120"/>
      <c r="H180" s="120"/>
      <c r="I180" s="120"/>
      <c r="J180" s="120"/>
      <c r="K180" s="20" t="s">
        <v>105</v>
      </c>
      <c r="L180" s="15">
        <f t="array" ref="L180">SUM(IF(ISERROR(SEARCH("文化教育类其他",K181:K193)),0,1)*L181:L193)</f>
        <v>0</v>
      </c>
      <c r="M180" s="26" t="s">
        <v>29</v>
      </c>
      <c r="N180" s="24"/>
      <c r="P180" s="25">
        <f t="shared" si="49"/>
        <v>0</v>
      </c>
    </row>
    <row r="181" spans="1:16" s="2" customFormat="1" ht="20.100000000000001" hidden="1" customHeight="1">
      <c r="A181" s="117"/>
      <c r="B181" s="116" t="str">
        <f>MID(A181,1,MIN(IF(ISERROR(FIND({"县","市","区"},A181)),4^8,FIND({"县","市","区"},A181))))</f>
        <v/>
      </c>
      <c r="C181" s="116" t="str">
        <f>IF(ISERROR(MID(A181,LEN(B181)+1,MAX(IF(ISERROR(FIND({"道","乡","镇","处","场","区"},A181,LEN(B181)+1)),0,(FIND({"道","乡","镇","处","场","区"},A181,LEN(B181)+1))))-LEN(B181))),"",MID(A181,LEN(B181)+1,MIN(IF(ISERROR(FIND({"道","乡","镇","处","场","区"},A181,LEN(B181)+3)),4^8,(FIND({"道","乡","镇","处","场","区"},A181,LEN(B181)+3))))-LEN(B181)))</f>
        <v/>
      </c>
      <c r="D181" s="116" t="str">
        <f t="array" ref="D181">IF(ISERROR(MID(A181,LEN(B181)+LEN(C181)+1,MAX(IF(ISERROR(FIND({"区","村","会","场"},A181,LEN(B181)+LEN(C181)+1)),0,(FIND({"区","村","会","场"},A181,LEN(B181)+LEN(C181)+1))))-LEN(B181)-LEN(C181))),"",MID(A181,LEN(B181)+LEN(C181)+1,MAX(IF(ISERROR(FIND({"区","村","会","场"},A181,LEN(B181)+LEN(C181)+3)),0,(FIND({"区","村","会","场"},A181,LEN(B181)+LEN(C181)+3))))-LEN(B181)-LEN(C181)))</f>
        <v/>
      </c>
      <c r="E181" s="117"/>
      <c r="F181" s="117" t="str">
        <f t="array" ref="F181">IF(G181="","","项")</f>
        <v/>
      </c>
      <c r="G181" s="117"/>
      <c r="H181" s="117">
        <f>SUM(I181:J181)</f>
        <v>0</v>
      </c>
      <c r="I181" s="117"/>
      <c r="J181" s="117"/>
      <c r="K181" s="28"/>
      <c r="L181" s="12"/>
      <c r="M181" s="27"/>
      <c r="N181" s="24"/>
      <c r="P181" s="25">
        <f t="shared" si="49"/>
        <v>0</v>
      </c>
    </row>
    <row r="182" spans="1:16" s="2" customFormat="1" ht="20.100000000000001" hidden="1" customHeight="1">
      <c r="A182" s="117"/>
      <c r="B182" s="116"/>
      <c r="C182" s="116" t="str">
        <f>IF(ISERROR(MID(A182,LEN(B182)+1,MAX(IF(ISERROR(FIND({"道","乡","镇","处","场","区"},A182,LEN(B182)+1)),0,(FIND({"道","乡","镇","处","场","区"},A182,LEN(B182)+1))))-LEN(B182))),"",MID(A182,LEN(B182)+1,MIN(IF(ISERROR(FIND({"道","乡","镇","处","场","区"},A182,LEN(B182)+3)),4^8,(FIND({"道","乡","镇","处","场","区"},A182,LEN(B182)+3))))-LEN(B182)))</f>
        <v/>
      </c>
      <c r="D182" s="116" t="str">
        <f t="array" ref="D182">IF(ISERROR(MID(A182,LEN(B182)+LEN(C182)+1,MAX(IF(ISERROR(FIND({"区","村","会","场"},A182,LEN(B182)+LEN(C182)+1)),0,(FIND({"区","村","会","场"},A182,LEN(B182)+LEN(C182)+1))))-LEN(B182)-LEN(C182))),"",MID(A182,LEN(B182)+LEN(C182)+1,MAX(IF(ISERROR(FIND({"区","村","会","场"},A182,LEN(B182)+LEN(C182)+3)),0,(FIND({"区","村","会","场"},A182,LEN(B182)+LEN(C182)+3))))-LEN(B182)-LEN(C182)))</f>
        <v/>
      </c>
      <c r="E182" s="117"/>
      <c r="F182" s="117" t="str">
        <f t="array" ref="F182">IF(G182="","","项")</f>
        <v/>
      </c>
      <c r="G182" s="117"/>
      <c r="H182" s="117">
        <f>SUM(I182:J182)</f>
        <v>0</v>
      </c>
      <c r="I182" s="117"/>
      <c r="J182" s="117"/>
      <c r="K182" s="28"/>
      <c r="L182" s="12"/>
      <c r="M182" s="27"/>
      <c r="N182" s="24"/>
      <c r="P182" s="25">
        <f t="shared" si="49"/>
        <v>0</v>
      </c>
    </row>
    <row r="183" spans="1:16" s="2" customFormat="1" ht="20.100000000000001" hidden="1" customHeight="1">
      <c r="A183" s="117"/>
      <c r="B183" s="116" t="str">
        <f>MID(A183,1,MIN(IF(ISERROR(FIND({"县","市","区"},A183)),4^8,FIND({"县","市","区"},A183))))</f>
        <v/>
      </c>
      <c r="C183" s="116" t="str">
        <f>IF(ISERROR(MID(A183,LEN(B183)+1,MAX(IF(ISERROR(FIND({"道","乡","镇","处","场","区"},A183,LEN(B183)+1)),0,(FIND({"道","乡","镇","处","场","区"},A183,LEN(B183)+1))))-LEN(B183))),"",MID(A183,LEN(B183)+1,MIN(IF(ISERROR(FIND({"道","乡","镇","处","场","区"},A183,LEN(B183)+3)),4^8,(FIND({"道","乡","镇","处","场","区"},A183,LEN(B183)+3))))-LEN(B183)))</f>
        <v/>
      </c>
      <c r="D183" s="116" t="str">
        <f t="array" ref="D183">IF(ISERROR(MID(A183,LEN(B183)+LEN(C183)+1,MAX(IF(ISERROR(FIND({"区","村","会","场"},A183,LEN(B183)+LEN(C183)+1)),0,(FIND({"区","村","会","场"},A183,LEN(B183)+LEN(C183)+1))))-LEN(B183)-LEN(C183))),"",MID(A183,LEN(B183)+LEN(C183)+1,MAX(IF(ISERROR(FIND({"区","村","会","场"},A183,LEN(B183)+LEN(C183)+3)),0,(FIND({"区","村","会","场"},A183,LEN(B183)+LEN(C183)+3))))-LEN(B183)-LEN(C183)))</f>
        <v/>
      </c>
      <c r="E183" s="117"/>
      <c r="F183" s="117" t="str">
        <f t="array" ref="F183">IF(G183="","","项")</f>
        <v/>
      </c>
      <c r="G183" s="117"/>
      <c r="H183" s="117">
        <f t="shared" ref="H183:H193" si="58">SUM(I183:J183)</f>
        <v>0</v>
      </c>
      <c r="I183" s="117"/>
      <c r="J183" s="117"/>
      <c r="K183" s="28"/>
      <c r="L183" s="12"/>
      <c r="M183" s="27"/>
      <c r="N183" s="24"/>
      <c r="P183" s="25">
        <f t="shared" si="49"/>
        <v>0</v>
      </c>
    </row>
    <row r="184" spans="1:16" s="2" customFormat="1" ht="20.100000000000001" hidden="1" customHeight="1">
      <c r="A184" s="117"/>
      <c r="B184" s="116"/>
      <c r="C184" s="116" t="str">
        <f>IF(ISERROR(MID(A184,LEN(B184)+1,MAX(IF(ISERROR(FIND({"道","乡","镇","处","场","区"},A184,LEN(B184)+1)),0,(FIND({"道","乡","镇","处","场","区"},A184,LEN(B184)+1))))-LEN(B184))),"",MID(A184,LEN(B184)+1,MIN(IF(ISERROR(FIND({"道","乡","镇","处","场","区"},A184,LEN(B184)+3)),4^8,(FIND({"道","乡","镇","处","场","区"},A184,LEN(B184)+3))))-LEN(B184)))</f>
        <v/>
      </c>
      <c r="D184" s="116" t="str">
        <f t="array" ref="D184">IF(ISERROR(MID(A184,LEN(B184)+LEN(C184)+1,MAX(IF(ISERROR(FIND({"区","村","会","场"},A184,LEN(B184)+LEN(C184)+1)),0,(FIND({"区","村","会","场"},A184,LEN(B184)+LEN(C184)+1))))-LEN(B184)-LEN(C184))),"",MID(A184,LEN(B184)+LEN(C184)+1,MAX(IF(ISERROR(FIND({"区","村","会","场"},A184,LEN(B184)+LEN(C184)+3)),0,(FIND({"区","村","会","场"},A184,LEN(B184)+LEN(C184)+3))))-LEN(B184)-LEN(C184)))</f>
        <v/>
      </c>
      <c r="E184" s="117"/>
      <c r="F184" s="117" t="str">
        <f t="array" ref="F184">IF(G184="","","项")</f>
        <v/>
      </c>
      <c r="G184" s="117"/>
      <c r="H184" s="117">
        <f t="shared" si="58"/>
        <v>0</v>
      </c>
      <c r="I184" s="117"/>
      <c r="J184" s="117"/>
      <c r="K184" s="28"/>
      <c r="L184" s="12"/>
      <c r="M184" s="27"/>
      <c r="N184" s="24"/>
      <c r="P184" s="25">
        <f t="shared" si="49"/>
        <v>0</v>
      </c>
    </row>
    <row r="185" spans="1:16" s="2" customFormat="1" ht="20.100000000000001" hidden="1" customHeight="1">
      <c r="A185" s="117"/>
      <c r="B185" s="116" t="str">
        <f>MID(A185,1,MIN(IF(ISERROR(FIND({"县","市","区"},A185)),4^8,FIND({"县","市","区"},A185))))</f>
        <v/>
      </c>
      <c r="C185" s="116" t="str">
        <f>IF(ISERROR(MID(A185,LEN(B185)+1,MAX(IF(ISERROR(FIND({"道","乡","镇","处","场","区"},A185,LEN(B185)+1)),0,(FIND({"道","乡","镇","处","场","区"},A185,LEN(B185)+1))))-LEN(B185))),"",MID(A185,LEN(B185)+1,MIN(IF(ISERROR(FIND({"道","乡","镇","处","场","区"},A185,LEN(B185)+3)),4^8,(FIND({"道","乡","镇","处","场","区"},A185,LEN(B185)+3))))-LEN(B185)))</f>
        <v/>
      </c>
      <c r="D185" s="116" t="str">
        <f t="array" ref="D185">IF(ISERROR(MID(A185,LEN(B185)+LEN(C185)+1,MAX(IF(ISERROR(FIND({"区","村","会","场"},A185,LEN(B185)+LEN(C185)+1)),0,(FIND({"区","村","会","场"},A185,LEN(B185)+LEN(C185)+1))))-LEN(B185)-LEN(C185))),"",MID(A185,LEN(B185)+LEN(C185)+1,MAX(IF(ISERROR(FIND({"区","村","会","场"},A185,LEN(B185)+LEN(C185)+3)),0,(FIND({"区","村","会","场"},A185,LEN(B185)+LEN(C185)+3))))-LEN(B185)-LEN(C185)))</f>
        <v/>
      </c>
      <c r="E185" s="117"/>
      <c r="F185" s="117" t="str">
        <f t="array" ref="F185">IF(G185="","","项")</f>
        <v/>
      </c>
      <c r="G185" s="117"/>
      <c r="H185" s="117">
        <f t="shared" si="58"/>
        <v>0</v>
      </c>
      <c r="I185" s="117"/>
      <c r="J185" s="117"/>
      <c r="K185" s="28"/>
      <c r="L185" s="12"/>
      <c r="M185" s="27"/>
      <c r="N185" s="24"/>
      <c r="P185" s="25">
        <f t="shared" si="49"/>
        <v>0</v>
      </c>
    </row>
    <row r="186" spans="1:16" s="2" customFormat="1" ht="20.100000000000001" hidden="1" customHeight="1">
      <c r="A186" s="117"/>
      <c r="B186" s="116"/>
      <c r="C186" s="116" t="str">
        <f>IF(ISERROR(MID(A186,LEN(B186)+1,MAX(IF(ISERROR(FIND({"道","乡","镇","处","场","区"},A186,LEN(B186)+1)),0,(FIND({"道","乡","镇","处","场","区"},A186,LEN(B186)+1))))-LEN(B186))),"",MID(A186,LEN(B186)+1,MIN(IF(ISERROR(FIND({"道","乡","镇","处","场","区"},A186,LEN(B186)+3)),4^8,(FIND({"道","乡","镇","处","场","区"},A186,LEN(B186)+3))))-LEN(B186)))</f>
        <v/>
      </c>
      <c r="D186" s="116" t="str">
        <f t="array" ref="D186">IF(ISERROR(MID(A186,LEN(B186)+LEN(C186)+1,MAX(IF(ISERROR(FIND({"区","村","会","场"},A186,LEN(B186)+LEN(C186)+1)),0,(FIND({"区","村","会","场"},A186,LEN(B186)+LEN(C186)+1))))-LEN(B186)-LEN(C186))),"",MID(A186,LEN(B186)+LEN(C186)+1,MAX(IF(ISERROR(FIND({"区","村","会","场"},A186,LEN(B186)+LEN(C186)+3)),0,(FIND({"区","村","会","场"},A186,LEN(B186)+LEN(C186)+3))))-LEN(B186)-LEN(C186)))</f>
        <v/>
      </c>
      <c r="E186" s="117"/>
      <c r="F186" s="117" t="str">
        <f t="array" ref="F186">IF(G186="","","项")</f>
        <v/>
      </c>
      <c r="G186" s="117"/>
      <c r="H186" s="117">
        <f t="shared" si="58"/>
        <v>0</v>
      </c>
      <c r="I186" s="117"/>
      <c r="J186" s="117"/>
      <c r="K186" s="28"/>
      <c r="L186" s="12"/>
      <c r="M186" s="27"/>
      <c r="N186" s="24"/>
      <c r="P186" s="25">
        <f t="shared" si="49"/>
        <v>0</v>
      </c>
    </row>
    <row r="187" spans="1:16" s="2" customFormat="1" ht="20.100000000000001" hidden="1" customHeight="1">
      <c r="A187" s="117"/>
      <c r="B187" s="116" t="str">
        <f>MID(A187,1,MIN(IF(ISERROR(FIND({"县","市","区"},A187)),4^8,FIND({"县","市","区"},A187))))</f>
        <v/>
      </c>
      <c r="C187" s="116" t="str">
        <f>IF(ISERROR(MID(A187,LEN(B187)+1,MAX(IF(ISERROR(FIND({"道","乡","镇","处","场","区"},A187,LEN(B187)+1)),0,(FIND({"道","乡","镇","处","场","区"},A187,LEN(B187)+1))))-LEN(B187))),"",MID(A187,LEN(B187)+1,MIN(IF(ISERROR(FIND({"道","乡","镇","处","场","区"},A187,LEN(B187)+3)),4^8,(FIND({"道","乡","镇","处","场","区"},A187,LEN(B187)+3))))-LEN(B187)))</f>
        <v/>
      </c>
      <c r="D187" s="116" t="str">
        <f t="array" ref="D187">IF(ISERROR(MID(A187,LEN(B187)+LEN(C187)+1,MAX(IF(ISERROR(FIND({"区","村","会","场"},A187,LEN(B187)+LEN(C187)+1)),0,(FIND({"区","村","会","场"},A187,LEN(B187)+LEN(C187)+1))))-LEN(B187)-LEN(C187))),"",MID(A187,LEN(B187)+LEN(C187)+1,MAX(IF(ISERROR(FIND({"区","村","会","场"},A187,LEN(B187)+LEN(C187)+3)),0,(FIND({"区","村","会","场"},A187,LEN(B187)+LEN(C187)+3))))-LEN(B187)-LEN(C187)))</f>
        <v/>
      </c>
      <c r="E187" s="117"/>
      <c r="F187" s="117" t="str">
        <f t="array" ref="F187">IF(G187="","","项")</f>
        <v/>
      </c>
      <c r="G187" s="117"/>
      <c r="H187" s="117">
        <f t="shared" si="58"/>
        <v>0</v>
      </c>
      <c r="I187" s="117"/>
      <c r="J187" s="117"/>
      <c r="K187" s="28"/>
      <c r="L187" s="12"/>
      <c r="M187" s="27"/>
      <c r="N187" s="24"/>
      <c r="P187" s="25">
        <f t="shared" si="49"/>
        <v>0</v>
      </c>
    </row>
    <row r="188" spans="1:16" s="2" customFormat="1" ht="20.100000000000001" hidden="1" customHeight="1">
      <c r="A188" s="117"/>
      <c r="B188" s="116"/>
      <c r="C188" s="116" t="str">
        <f>IF(ISERROR(MID(A188,LEN(B188)+1,MAX(IF(ISERROR(FIND({"道","乡","镇","处","场","区"},A188,LEN(B188)+1)),0,(FIND({"道","乡","镇","处","场","区"},A188,LEN(B188)+1))))-LEN(B188))),"",MID(A188,LEN(B188)+1,MIN(IF(ISERROR(FIND({"道","乡","镇","处","场","区"},A188,LEN(B188)+3)),4^8,(FIND({"道","乡","镇","处","场","区"},A188,LEN(B188)+3))))-LEN(B188)))</f>
        <v/>
      </c>
      <c r="D188" s="116" t="str">
        <f t="array" ref="D188">IF(ISERROR(MID(A188,LEN(B188)+LEN(C188)+1,MAX(IF(ISERROR(FIND({"区","村","会","场"},A188,LEN(B188)+LEN(C188)+1)),0,(FIND({"区","村","会","场"},A188,LEN(B188)+LEN(C188)+1))))-LEN(B188)-LEN(C188))),"",MID(A188,LEN(B188)+LEN(C188)+1,MAX(IF(ISERROR(FIND({"区","村","会","场"},A188,LEN(B188)+LEN(C188)+3)),0,(FIND({"区","村","会","场"},A188,LEN(B188)+LEN(C188)+3))))-LEN(B188)-LEN(C188)))</f>
        <v/>
      </c>
      <c r="E188" s="117"/>
      <c r="F188" s="117" t="str">
        <f t="array" ref="F188">IF(G188="","","项")</f>
        <v/>
      </c>
      <c r="G188" s="117"/>
      <c r="H188" s="117">
        <f t="shared" si="58"/>
        <v>0</v>
      </c>
      <c r="I188" s="117"/>
      <c r="J188" s="117"/>
      <c r="K188" s="28"/>
      <c r="L188" s="12"/>
      <c r="M188" s="27"/>
      <c r="N188" s="24"/>
      <c r="P188" s="25">
        <f t="shared" si="49"/>
        <v>0</v>
      </c>
    </row>
    <row r="189" spans="1:16" s="2" customFormat="1" ht="20.100000000000001" hidden="1" customHeight="1">
      <c r="A189" s="117"/>
      <c r="B189" s="116" t="str">
        <f>MID(A189,1,MIN(IF(ISERROR(FIND({"县","市","区"},A189)),4^8,FIND({"县","市","区"},A189))))</f>
        <v/>
      </c>
      <c r="C189" s="116" t="str">
        <f>IF(ISERROR(MID(A189,LEN(B189)+1,MAX(IF(ISERROR(FIND({"道","乡","镇","处","场","区"},A189,LEN(B189)+1)),0,(FIND({"道","乡","镇","处","场","区"},A189,LEN(B189)+1))))-LEN(B189))),"",MID(A189,LEN(B189)+1,MIN(IF(ISERROR(FIND({"道","乡","镇","处","场","区"},A189,LEN(B189)+3)),4^8,(FIND({"道","乡","镇","处","场","区"},A189,LEN(B189)+3))))-LEN(B189)))</f>
        <v/>
      </c>
      <c r="D189" s="116" t="str">
        <f>IF(ISERROR(MID(A189,LEN(B189)+LEN(C189)+1,MAX(IF(ISERROR(FIND({"区","村","会","场"},A189,LEN(B189)+LEN(C189)+1)),0,(FIND({"区","村","会","场"},A189,LEN(B189)+LEN(C189)+1))))-LEN(B189)-LEN(C189))),"",MID(A189,LEN(B189)+LEN(C189)+1,MAX(IF(ISERROR(FIND({"区","村","会","场"},A189,LEN(B189)+LEN(C189)+3)),0,(FIND({"区","村","会","场"},A189,LEN(B189)+LEN(C189)+3))))-LEN(B189)-LEN(C189)))</f>
        <v/>
      </c>
      <c r="E189" s="117"/>
      <c r="F189" s="117" t="str">
        <f t="array" ref="F189">IF(G189="","","项")</f>
        <v/>
      </c>
      <c r="G189" s="117"/>
      <c r="H189" s="117">
        <f t="shared" si="58"/>
        <v>0</v>
      </c>
      <c r="I189" s="117"/>
      <c r="J189" s="117"/>
      <c r="K189" s="28"/>
      <c r="L189" s="12"/>
      <c r="M189" s="27"/>
      <c r="N189" s="24"/>
      <c r="P189" s="25">
        <f t="shared" si="49"/>
        <v>0</v>
      </c>
    </row>
    <row r="190" spans="1:16" s="2" customFormat="1" ht="20.100000000000001" hidden="1" customHeight="1">
      <c r="A190" s="117"/>
      <c r="B190" s="116"/>
      <c r="C190" s="116" t="str">
        <f>IF(ISERROR(MID(A190,LEN(B190)+1,MAX(IF(ISERROR(FIND({"道","乡","镇","处","场","区"},A190,LEN(B190)+1)),0,(FIND({"道","乡","镇","处","场","区"},A190,LEN(B190)+1))))-LEN(B190))),"",MID(A190,LEN(B190)+1,MIN(IF(ISERROR(FIND({"道","乡","镇","处","场","区"},A190,LEN(B190)+3)),4^8,(FIND({"道","乡","镇","处","场","区"},A190,LEN(B190)+3))))-LEN(B190)))</f>
        <v/>
      </c>
      <c r="D190" s="116" t="str">
        <f t="array" ref="D190">IF(ISERROR(MID(A190,LEN(B190)+LEN(C190)+1,MAX(IF(ISERROR(FIND({"区","村","会","场"},A190,LEN(B190)+LEN(C190)+1)),0,(FIND({"区","村","会","场"},A190,LEN(B190)+LEN(C190)+1))))-LEN(B190)-LEN(C190))),"",MID(A190,LEN(B190)+LEN(C190)+1,MAX(IF(ISERROR(FIND({"区","村","会","场"},A190,LEN(B190)+LEN(C190)+3)),0,(FIND({"区","村","会","场"},A190,LEN(B190)+LEN(C190)+3))))-LEN(B190)-LEN(C190)))</f>
        <v/>
      </c>
      <c r="E190" s="117"/>
      <c r="F190" s="117" t="str">
        <f t="array" ref="F190">IF(G190="","","项")</f>
        <v/>
      </c>
      <c r="G190" s="117"/>
      <c r="H190" s="117">
        <f t="shared" si="58"/>
        <v>0</v>
      </c>
      <c r="I190" s="117"/>
      <c r="J190" s="117"/>
      <c r="K190" s="28"/>
      <c r="L190" s="12"/>
      <c r="M190" s="27"/>
      <c r="N190" s="24"/>
      <c r="P190" s="25">
        <f t="shared" si="49"/>
        <v>0</v>
      </c>
    </row>
    <row r="191" spans="1:16" s="2" customFormat="1" ht="20.100000000000001" hidden="1" customHeight="1">
      <c r="A191" s="117"/>
      <c r="B191" s="117" t="str">
        <f>MID(A189,1,MIN(IF(ISERROR(FIND({"县","市","区"},A189)),4^8,FIND({"县","市","区"},A189))))</f>
        <v/>
      </c>
      <c r="C191" s="117" t="str">
        <f>IF(ISERROR(MID(A189,LEN(B189)+1,MAX(IF(ISERROR(FIND({"道","乡","镇","处","场","区"},A189,LEN(B189)+1)),0,(FIND({"道","乡","镇","处","场","区"},A189,LEN(B189)+1))))-LEN(B189))),"",MID(A189,LEN(B189)+1,MIN(IF(ISERROR(FIND({"道","乡","镇","处","场","区"},A189,LEN(B189)+3)),4^8,(FIND({"道","乡","镇","处","场","区"},A189,LEN(B189)+3))))-LEN(B189)))</f>
        <v/>
      </c>
      <c r="D191" s="117" t="str">
        <f>IF(ISERROR(MID(A189,LEN(B189)+LEN(C189)+1,MAX(IF(ISERROR(FIND({"区","村","会","场"},A189,LEN(B189)+LEN(C189)+1)),0,(FIND({"区","村","会","场"},A189,LEN(B189)+LEN(C189)+1))))-LEN(B189)-LEN(C189))),"",MID(A189,LEN(B189)+LEN(C189)+1,MAX(IF(ISERROR(FIND({"区","村","会","场"},A189,LEN(B189)+LEN(C189)+3)),0,(FIND({"区","村","会","场"},A189,LEN(B189)+LEN(C189)+3))))-LEN(B189)-LEN(C189)))</f>
        <v/>
      </c>
      <c r="E191" s="117"/>
      <c r="F191" s="117" t="str">
        <f t="array" ref="F191">IF(G191="","","项")</f>
        <v/>
      </c>
      <c r="G191" s="117"/>
      <c r="H191" s="117">
        <f t="shared" si="58"/>
        <v>0</v>
      </c>
      <c r="I191" s="117"/>
      <c r="J191" s="117"/>
      <c r="K191" s="28"/>
      <c r="L191" s="12"/>
      <c r="M191" s="27"/>
      <c r="N191" s="24"/>
      <c r="P191" s="25">
        <f t="shared" si="49"/>
        <v>0</v>
      </c>
    </row>
    <row r="192" spans="1:16" s="2" customFormat="1" ht="20.100000000000001" hidden="1" customHeight="1">
      <c r="A192" s="117"/>
      <c r="B192" s="117"/>
      <c r="C192" s="117"/>
      <c r="D192" s="117"/>
      <c r="E192" s="117"/>
      <c r="F192" s="117" t="str">
        <f t="array" ref="F192">IF(G192="","","项")</f>
        <v/>
      </c>
      <c r="G192" s="117"/>
      <c r="H192" s="117">
        <f t="shared" si="58"/>
        <v>0</v>
      </c>
      <c r="I192" s="117"/>
      <c r="J192" s="117"/>
      <c r="K192" s="28"/>
      <c r="L192" s="12"/>
      <c r="M192" s="27"/>
      <c r="N192" s="24"/>
      <c r="P192" s="25">
        <f t="shared" si="49"/>
        <v>0</v>
      </c>
    </row>
    <row r="193" spans="1:16" s="2" customFormat="1" ht="20.100000000000001" hidden="1" customHeight="1">
      <c r="A193" s="117"/>
      <c r="B193" s="117"/>
      <c r="C193" s="117"/>
      <c r="D193" s="117"/>
      <c r="E193" s="117"/>
      <c r="F193" s="117" t="str">
        <f t="array" ref="F193">IF(G193="","","项")</f>
        <v/>
      </c>
      <c r="G193" s="117"/>
      <c r="H193" s="117">
        <f t="shared" si="58"/>
        <v>0</v>
      </c>
      <c r="I193" s="117"/>
      <c r="J193" s="117"/>
      <c r="K193" s="28"/>
      <c r="L193" s="12"/>
      <c r="M193" s="27"/>
      <c r="N193" s="24"/>
      <c r="P193" s="25">
        <f t="shared" si="49"/>
        <v>0</v>
      </c>
    </row>
    <row r="194" spans="1:16" s="2" customFormat="1" ht="20.100000000000001" hidden="1" customHeight="1">
      <c r="A194" s="134" t="s">
        <v>106</v>
      </c>
      <c r="B194" s="119"/>
      <c r="C194" s="119"/>
      <c r="D194" s="119"/>
      <c r="E194" s="119"/>
      <c r="F194" s="119" t="s">
        <v>17</v>
      </c>
      <c r="G194" s="120">
        <f>SUM(G198:G198)</f>
        <v>0</v>
      </c>
      <c r="H194" s="120">
        <f>SUM(H198:H198)</f>
        <v>0</v>
      </c>
      <c r="I194" s="120">
        <f>SUM(I198:I198)</f>
        <v>0</v>
      </c>
      <c r="J194" s="120">
        <f>SUM(J198:J198)</f>
        <v>0</v>
      </c>
      <c r="K194" s="20" t="s">
        <v>107</v>
      </c>
      <c r="L194" s="58">
        <f t="array" ref="L194">SUM(IF(ISERROR(SEARCH("卫生室",K198:K200)),0,1)*L198:L200)</f>
        <v>0</v>
      </c>
      <c r="M194" s="26" t="s">
        <v>52</v>
      </c>
      <c r="N194" s="55"/>
      <c r="P194" s="25">
        <f t="shared" si="49"/>
        <v>0</v>
      </c>
    </row>
    <row r="195" spans="1:16" s="2" customFormat="1" ht="20.100000000000001" hidden="1" customHeight="1">
      <c r="A195" s="134"/>
      <c r="B195" s="119"/>
      <c r="C195" s="119"/>
      <c r="D195" s="119"/>
      <c r="E195" s="119"/>
      <c r="F195" s="119"/>
      <c r="G195" s="120"/>
      <c r="H195" s="120"/>
      <c r="I195" s="120"/>
      <c r="J195" s="120"/>
      <c r="K195" s="20" t="s">
        <v>108</v>
      </c>
      <c r="L195" s="15">
        <f t="array" ref="L195">SUM(IF(ISERROR(SEARCH("新型农村合作医疗",K198:K198)),0,1)*L198:L198)</f>
        <v>0</v>
      </c>
      <c r="M195" s="26" t="s">
        <v>25</v>
      </c>
      <c r="N195" s="24"/>
      <c r="P195" s="25">
        <f t="shared" si="49"/>
        <v>0</v>
      </c>
    </row>
    <row r="196" spans="1:16" s="2" customFormat="1" ht="20.100000000000001" hidden="1" customHeight="1">
      <c r="A196" s="134"/>
      <c r="B196" s="119"/>
      <c r="C196" s="119"/>
      <c r="D196" s="119"/>
      <c r="E196" s="119"/>
      <c r="F196" s="119"/>
      <c r="G196" s="120"/>
      <c r="H196" s="120"/>
      <c r="I196" s="120"/>
      <c r="J196" s="120"/>
      <c r="K196" s="20" t="s">
        <v>109</v>
      </c>
      <c r="L196" s="15">
        <f t="array" ref="L196">SUM(IF(ISERROR(SEARCH("公共卫生投入",K198:K198)),0,1)*L198:L198)</f>
        <v>0</v>
      </c>
      <c r="M196" s="26" t="s">
        <v>29</v>
      </c>
      <c r="N196" s="24"/>
      <c r="P196" s="25">
        <f t="shared" si="49"/>
        <v>0</v>
      </c>
    </row>
    <row r="197" spans="1:16" s="2" customFormat="1" ht="20.100000000000001" hidden="1" customHeight="1">
      <c r="A197" s="134"/>
      <c r="B197" s="119"/>
      <c r="C197" s="119"/>
      <c r="D197" s="119"/>
      <c r="E197" s="119"/>
      <c r="F197" s="119"/>
      <c r="G197" s="120"/>
      <c r="H197" s="120"/>
      <c r="I197" s="120"/>
      <c r="J197" s="120"/>
      <c r="K197" s="20" t="s">
        <v>110</v>
      </c>
      <c r="L197" s="15">
        <f t="array" ref="L197">SUM(IF(ISERROR(SEARCH("医疗卫生类其他",K198:K198)),0,1)*L198:L198)</f>
        <v>0</v>
      </c>
      <c r="M197" s="26" t="s">
        <v>29</v>
      </c>
      <c r="N197" s="24"/>
      <c r="P197" s="25">
        <f t="shared" si="49"/>
        <v>0</v>
      </c>
    </row>
    <row r="198" spans="1:16" s="2" customFormat="1" ht="20.100000000000001" hidden="1" customHeight="1">
      <c r="A198" s="44"/>
      <c r="B198" s="40"/>
      <c r="C198" s="56"/>
      <c r="D198" s="56"/>
      <c r="E198" s="57"/>
      <c r="F198" s="57"/>
      <c r="G198" s="57"/>
      <c r="H198" s="57"/>
      <c r="I198" s="57"/>
      <c r="J198" s="57"/>
      <c r="K198" s="28"/>
      <c r="L198" s="56"/>
      <c r="M198" s="27"/>
      <c r="N198" s="55"/>
      <c r="P198" s="25">
        <f t="shared" si="49"/>
        <v>0</v>
      </c>
    </row>
    <row r="199" spans="1:16" s="2" customFormat="1" ht="20.100000000000001" hidden="1" customHeight="1">
      <c r="A199" s="42"/>
      <c r="B199" s="41"/>
      <c r="C199" s="41"/>
      <c r="D199" s="41"/>
      <c r="E199" s="42"/>
      <c r="F199" s="42"/>
      <c r="G199" s="42"/>
      <c r="H199" s="42"/>
      <c r="I199" s="42"/>
      <c r="J199" s="42"/>
      <c r="K199" s="28"/>
      <c r="L199" s="41"/>
      <c r="M199" s="27"/>
      <c r="N199" s="46"/>
      <c r="P199" s="25">
        <f t="shared" si="49"/>
        <v>0</v>
      </c>
    </row>
    <row r="200" spans="1:16" s="2" customFormat="1" ht="20.100000000000001" hidden="1" customHeight="1">
      <c r="A200" s="43"/>
      <c r="B200" s="45"/>
      <c r="C200" s="45" t="str">
        <f>IF(ISERROR(MID(A200,LEN(B200)+1,MAX(IF(ISERROR(FIND({"道","乡","镇","处","场","区"},A200,LEN(B200)+1)),0,(FIND({"道","乡","镇","处","场","区"},A200,LEN(B200)+1))))-LEN(B200))),"",MID(A200,LEN(B200)+1,MIN(IF(ISERROR(FIND({"道","乡","镇","处","场","区"},A200,LEN(B200)+3)),4^8,(FIND({"道","乡","镇","处","场","区"},A200,LEN(B200)+3))))-LEN(B200)))</f>
        <v/>
      </c>
      <c r="D200" s="45" t="str">
        <f t="array" ref="D200">IF(ISERROR(MID(A200,LEN(B200)+LEN(C200)+1,MAX(IF(ISERROR(FIND({"区","村","会","场"},A200,LEN(B200)+LEN(C200)+1)),0,(FIND({"区","村","会","场"},A200,LEN(B200)+LEN(C200)+1))))-LEN(B200)-LEN(C200))),"",MID(A200,LEN(B200)+LEN(C200)+1,MAX(IF(ISERROR(FIND({"区","村","会","场"},A200,LEN(B200)+LEN(C200)+3)),0,(FIND({"区","村","会","场"},A200,LEN(B200)+LEN(C200)+3))))-LEN(B200)-LEN(C200)))</f>
        <v/>
      </c>
      <c r="E200" s="43"/>
      <c r="F200" s="43" t="str">
        <f t="array" ref="F200">IF(G200="","","项")</f>
        <v/>
      </c>
      <c r="G200" s="43"/>
      <c r="H200" s="43">
        <f t="shared" ref="H200" si="59">SUM(I200:J200)</f>
        <v>0</v>
      </c>
      <c r="I200" s="43"/>
      <c r="J200" s="43"/>
      <c r="K200" s="93"/>
      <c r="L200" s="45"/>
      <c r="M200" s="92" t="str">
        <f t="shared" ref="M200" si="60">IF(K200="新型农村合作医疗","人",IF(K200="医疗设备购置","件",IF(K200="修建村卫生室","平方米",IF(K200="卫生室（院）","平方米",IF(K200="","","宗")))))</f>
        <v/>
      </c>
      <c r="N200" s="91"/>
      <c r="P200" s="25">
        <f t="shared" si="49"/>
        <v>0</v>
      </c>
    </row>
    <row r="201" spans="1:16" s="2" customFormat="1" ht="20.100000000000001" customHeight="1">
      <c r="A201" s="63" t="s">
        <v>111</v>
      </c>
      <c r="B201" s="62"/>
      <c r="C201" s="62"/>
      <c r="D201" s="62"/>
      <c r="E201" s="62"/>
      <c r="F201" s="62" t="s">
        <v>17</v>
      </c>
      <c r="G201" s="64">
        <f>G202+G207+G223+G229</f>
        <v>1</v>
      </c>
      <c r="H201" s="64">
        <f>H202+H207+H223+H229</f>
        <v>40</v>
      </c>
      <c r="I201" s="64">
        <f>I202+I207+I223+I229</f>
        <v>9</v>
      </c>
      <c r="J201" s="64">
        <f>J202+J207+J223+J229</f>
        <v>31</v>
      </c>
      <c r="K201" s="113"/>
      <c r="L201" s="113"/>
      <c r="M201" s="113"/>
      <c r="N201" s="65"/>
      <c r="P201" s="25">
        <f t="shared" si="49"/>
        <v>81</v>
      </c>
    </row>
    <row r="202" spans="1:16" s="2" customFormat="1" ht="20.100000000000001" customHeight="1">
      <c r="A202" s="134" t="s">
        <v>112</v>
      </c>
      <c r="B202" s="119"/>
      <c r="C202" s="119"/>
      <c r="D202" s="119"/>
      <c r="E202" s="119"/>
      <c r="F202" s="119" t="s">
        <v>17</v>
      </c>
      <c r="G202" s="120">
        <f>SUM(G205:G206)</f>
        <v>1</v>
      </c>
      <c r="H202" s="120">
        <f>SUM(H205:H206)</f>
        <v>40</v>
      </c>
      <c r="I202" s="120">
        <f>SUM(I205:I206)</f>
        <v>9</v>
      </c>
      <c r="J202" s="120">
        <f>SUM(J205:J206)</f>
        <v>31</v>
      </c>
      <c r="K202" s="20" t="s">
        <v>113</v>
      </c>
      <c r="L202" s="64">
        <f t="array" ref="L202">SUM(IF(ISERROR(SEARCH("塌岸治理",K205:K206)),0,1)*L205:L206)</f>
        <v>0</v>
      </c>
      <c r="M202" s="26" t="s">
        <v>43</v>
      </c>
      <c r="N202" s="65"/>
      <c r="P202" s="25">
        <f t="shared" si="49"/>
        <v>81</v>
      </c>
    </row>
    <row r="203" spans="1:16" s="2" customFormat="1" ht="20.100000000000001" customHeight="1">
      <c r="A203" s="134"/>
      <c r="B203" s="119"/>
      <c r="C203" s="119"/>
      <c r="D203" s="119"/>
      <c r="E203" s="119"/>
      <c r="F203" s="119"/>
      <c r="G203" s="120"/>
      <c r="H203" s="120"/>
      <c r="I203" s="120"/>
      <c r="J203" s="120"/>
      <c r="K203" s="20" t="s">
        <v>114</v>
      </c>
      <c r="L203" s="64">
        <f t="array" ref="L203">SUM(IF(ISERROR(SEARCH("滑坡处理",K205:K206)),0,1)*L205:L206)</f>
        <v>1</v>
      </c>
      <c r="M203" s="26" t="s">
        <v>43</v>
      </c>
      <c r="N203" s="65"/>
      <c r="P203" s="25">
        <f t="shared" si="49"/>
        <v>1</v>
      </c>
    </row>
    <row r="204" spans="1:16" s="2" customFormat="1" ht="20.100000000000001" hidden="1" customHeight="1">
      <c r="A204" s="137"/>
      <c r="B204" s="129"/>
      <c r="C204" s="129"/>
      <c r="D204" s="129"/>
      <c r="E204" s="129"/>
      <c r="F204" s="129"/>
      <c r="G204" s="123"/>
      <c r="H204" s="123"/>
      <c r="I204" s="123"/>
      <c r="J204" s="123"/>
      <c r="K204" s="94" t="s">
        <v>115</v>
      </c>
      <c r="L204" s="95">
        <f t="array" ref="L204">SUM(IF(ISERROR(SEARCH("塌岸滑坡治理类其他",K205:K206)),0,1)*L205:L206)</f>
        <v>0</v>
      </c>
      <c r="M204" s="96" t="s">
        <v>29</v>
      </c>
      <c r="N204" s="97"/>
      <c r="P204" s="25">
        <f t="shared" ref="P204:P267" si="61">L204+H204+G204+I204+J204</f>
        <v>0</v>
      </c>
    </row>
    <row r="205" spans="1:16" s="10" customFormat="1" ht="20.100000000000001" customHeight="1">
      <c r="A205" s="81" t="s">
        <v>252</v>
      </c>
      <c r="B205" s="77" t="str">
        <f>MID(A205,1,MIN(IF(ISERROR(FIND({"县","市","区"},A205)),4^8,FIND({"县","市","区"},A205))))</f>
        <v>株洲县</v>
      </c>
      <c r="C205" s="77" t="str">
        <f>IF(ISERROR(MID(A205,LEN(B205)+1,MAX(IF(ISERROR(FIND({"道","乡","镇","处","场","区"},A205,LEN(B205)+1)),0,(FIND({"道","乡","镇","处","场","区"},A205,LEN(B205)+1))))-LEN(B205))),"",MID(A205,LEN(B205)+1,MIN(IF(ISERROR(FIND({"道","乡","镇","处","场","区"},A205,LEN(B205)+3)),4^8,(FIND({"道","乡","镇","处","场","区"},A205,LEN(B205)+3))))-LEN(B205)))</f>
        <v>龙潭镇</v>
      </c>
      <c r="D205" s="77" t="str">
        <f t="array" ref="D205">IF(ISERROR(MID(A205,LEN(B205)+LEN(C205)+1,MAX(IF(ISERROR(FIND({"区","村","会","场"},A205,LEN(B205)+LEN(C205)+1)),0,(FIND({"区","村","会","场"},A205,LEN(B205)+LEN(C205)+1))))-LEN(B205)-LEN(C205))),"",MID(A205,LEN(B205)+LEN(C205)+1,MAX(IF(ISERROR(FIND({"区","村","会","场"},A205,LEN(B205)+LEN(C205)+3)),0,(FIND({"区","村","会","场"},A205,LEN(B205)+LEN(C205)+3))))-LEN(B205)-LEN(C205)))</f>
        <v>紫云村</v>
      </c>
      <c r="E205" s="32"/>
      <c r="F205" s="32" t="str">
        <f t="array" ref="F205">IF(G205="","","项")</f>
        <v>项</v>
      </c>
      <c r="G205" s="32">
        <v>1</v>
      </c>
      <c r="H205" s="32">
        <f t="shared" ref="H205:H206" si="62">SUM(I205:J205)</f>
        <v>40</v>
      </c>
      <c r="I205" s="32">
        <v>9</v>
      </c>
      <c r="J205" s="32">
        <v>31</v>
      </c>
      <c r="K205" s="77" t="s">
        <v>114</v>
      </c>
      <c r="L205" s="77">
        <v>1</v>
      </c>
      <c r="M205" s="78" t="str">
        <f t="shared" ref="M205:M206" si="63">IF(K205="塌岸滑坡治理类其他","宗",IF(K205="","","处"))</f>
        <v>处</v>
      </c>
      <c r="N205" s="82" t="s">
        <v>210</v>
      </c>
      <c r="P205" s="80">
        <f t="shared" si="61"/>
        <v>82</v>
      </c>
    </row>
    <row r="206" spans="1:16" s="2" customFormat="1" ht="20.100000000000001" hidden="1" customHeight="1">
      <c r="A206" s="101"/>
      <c r="B206" s="102" t="str">
        <f>MID(A206,1,MIN(IF(ISERROR(FIND({"县","市","区"},A206)),4^8,FIND({"县","市","区"},A206))))</f>
        <v/>
      </c>
      <c r="C206" s="102" t="str">
        <f>IF(ISERROR(MID(A206,LEN(B206)+1,MAX(IF(ISERROR(FIND({"道","乡","镇","处","场","区"},A206,LEN(B206)+1)),0,(FIND({"道","乡","镇","处","场","区"},A206,LEN(B206)+1))))-LEN(B206))),"",MID(A206,LEN(B206)+1,MIN(IF(ISERROR(FIND({"道","乡","镇","处","场","区"},A206,LEN(B206)+3)),4^8,(FIND({"道","乡","镇","处","场","区"},A206,LEN(B206)+3))))-LEN(B206)))</f>
        <v/>
      </c>
      <c r="D206" s="102" t="str">
        <f>IF(ISERROR(MID(A206,LEN(B206)+LEN(C206)+1,MAX(IF(ISERROR(FIND({"区","村","会","场"},A206,LEN(B206)+LEN(C206)+1)),0,(FIND({"区","村","会","场"},A206,LEN(B206)+LEN(C206)+1))))-LEN(B206)-LEN(C206))),"",MID(A206,LEN(B206)+LEN(C206)+1,MAX(IF(ISERROR(FIND({"区","村","会","场"},A206,LEN(B206)+LEN(C206)+3)),0,(FIND({"区","村","会","场"},A206,LEN(B206)+LEN(C206)+3))))-LEN(B206)-LEN(C206)))</f>
        <v/>
      </c>
      <c r="E206" s="101"/>
      <c r="F206" s="101" t="str">
        <f t="array" ref="F206">IF(G206="","","项")</f>
        <v/>
      </c>
      <c r="G206" s="101"/>
      <c r="H206" s="101">
        <f t="shared" si="62"/>
        <v>0</v>
      </c>
      <c r="I206" s="101"/>
      <c r="J206" s="101"/>
      <c r="K206" s="102"/>
      <c r="L206" s="102"/>
      <c r="M206" s="103" t="str">
        <f t="shared" si="63"/>
        <v/>
      </c>
      <c r="N206" s="30"/>
      <c r="P206" s="25">
        <f t="shared" si="61"/>
        <v>0</v>
      </c>
    </row>
    <row r="207" spans="1:16" s="2" customFormat="1" ht="20.100000000000001" hidden="1" customHeight="1">
      <c r="A207" s="134" t="s">
        <v>116</v>
      </c>
      <c r="B207" s="119"/>
      <c r="C207" s="119"/>
      <c r="D207" s="119"/>
      <c r="E207" s="119"/>
      <c r="F207" s="119" t="s">
        <v>17</v>
      </c>
      <c r="G207" s="120">
        <f>SUM(G210:G222)</f>
        <v>0</v>
      </c>
      <c r="H207" s="120">
        <f t="shared" ref="H207:J207" si="64">SUM(H210:H222)</f>
        <v>0</v>
      </c>
      <c r="I207" s="120">
        <f t="shared" si="64"/>
        <v>0</v>
      </c>
      <c r="J207" s="120">
        <f t="shared" si="64"/>
        <v>0</v>
      </c>
      <c r="K207" s="20" t="s">
        <v>117</v>
      </c>
      <c r="L207" s="15">
        <f t="array" ref="L207">SUM(IF(ISERROR(SEARCH("浸没处理",K210:K222)),0,1)*L210:L222)</f>
        <v>0</v>
      </c>
      <c r="M207" s="26" t="s">
        <v>43</v>
      </c>
      <c r="N207" s="24"/>
      <c r="P207" s="25">
        <f t="shared" si="61"/>
        <v>0</v>
      </c>
    </row>
    <row r="208" spans="1:16" s="2" customFormat="1" ht="20.100000000000001" hidden="1" customHeight="1">
      <c r="A208" s="134"/>
      <c r="B208" s="119"/>
      <c r="C208" s="119"/>
      <c r="D208" s="119"/>
      <c r="E208" s="119"/>
      <c r="F208" s="119"/>
      <c r="G208" s="120"/>
      <c r="H208" s="120"/>
      <c r="I208" s="120"/>
      <c r="J208" s="120"/>
      <c r="K208" s="20" t="s">
        <v>118</v>
      </c>
      <c r="L208" s="15">
        <f t="array" ref="L208">SUM(IF(ISERROR(SEARCH("清淤工程",K210:K222)),0,1)*L210:L222)</f>
        <v>0</v>
      </c>
      <c r="M208" s="26" t="s">
        <v>43</v>
      </c>
      <c r="N208" s="24"/>
      <c r="P208" s="25">
        <f t="shared" si="61"/>
        <v>0</v>
      </c>
    </row>
    <row r="209" spans="1:16" s="2" customFormat="1" ht="20.100000000000001" hidden="1" customHeight="1">
      <c r="A209" s="134"/>
      <c r="B209" s="119"/>
      <c r="C209" s="119"/>
      <c r="D209" s="119"/>
      <c r="E209" s="119"/>
      <c r="F209" s="119"/>
      <c r="G209" s="120"/>
      <c r="H209" s="120"/>
      <c r="I209" s="120"/>
      <c r="J209" s="120"/>
      <c r="K209" s="20" t="s">
        <v>119</v>
      </c>
      <c r="L209" s="15">
        <f t="array" ref="L209">SUM(IF(ISERROR(SEARCH("浸没淤积处理类其他",K210:K222)),0,1)*L210:L222)</f>
        <v>0</v>
      </c>
      <c r="M209" s="26" t="s">
        <v>29</v>
      </c>
      <c r="N209" s="24"/>
      <c r="P209" s="25">
        <f t="shared" si="61"/>
        <v>0</v>
      </c>
    </row>
    <row r="210" spans="1:16" s="2" customFormat="1" ht="20.100000000000001" hidden="1" customHeight="1">
      <c r="A210" s="117"/>
      <c r="B210" s="116" t="str">
        <f>MID(A210,1,MIN(IF(ISERROR(FIND({"县","市","区"},A210)),4^8,FIND({"县","市","区"},A210))))</f>
        <v/>
      </c>
      <c r="C210" s="116" t="str">
        <f>IF(ISERROR(MID(A210,LEN(B210)+1,MAX(IF(ISERROR(FIND({"道","乡","镇","处","场","区"},A210,LEN(B210)+1)),0,(FIND({"道","乡","镇","处","场","区"},A210,LEN(B210)+1))))-LEN(B210))),"",MID(A210,LEN(B210)+1,MIN(IF(ISERROR(FIND({"道","乡","镇","处","场","区"},A210,LEN(B210)+3)),4^8,(FIND({"道","乡","镇","处","场","区"},A210,LEN(B210)+3))))-LEN(B210)))</f>
        <v/>
      </c>
      <c r="D210" s="116" t="str">
        <f t="array" ref="D210">IF(ISERROR(MID(A210,LEN(B210)+LEN(C210)+1,MAX(IF(ISERROR(FIND({"区","村","会","场"},A210,LEN(B210)+LEN(C210)+1)),0,(FIND({"区","村","会","场"},A210,LEN(B210)+LEN(C210)+1))))-LEN(B210)-LEN(C210))),"",MID(A210,LEN(B210)+LEN(C210)+1,MAX(IF(ISERROR(FIND({"区","村","会","场"},A210,LEN(B210)+LEN(C210)+3)),0,(FIND({"区","村","会","场"},A210,LEN(B210)+LEN(C210)+3))))-LEN(B210)-LEN(C210)))</f>
        <v/>
      </c>
      <c r="E210" s="117"/>
      <c r="F210" s="117" t="str">
        <f t="array" ref="F210">IF(G210="","","项")</f>
        <v/>
      </c>
      <c r="G210" s="117"/>
      <c r="H210" s="117">
        <f t="shared" ref="H210:H222" si="65">SUM(I210:J210)</f>
        <v>0</v>
      </c>
      <c r="I210" s="117"/>
      <c r="J210" s="117"/>
      <c r="K210" s="28"/>
      <c r="L210" s="12"/>
      <c r="M210" s="27" t="str">
        <f>IF(K210="浸没淤积处理类其他","宗",IF(K210="","","处"))</f>
        <v/>
      </c>
      <c r="N210" s="24"/>
      <c r="P210" s="25">
        <f t="shared" si="61"/>
        <v>0</v>
      </c>
    </row>
    <row r="211" spans="1:16" s="2" customFormat="1" ht="20.100000000000001" hidden="1" customHeight="1">
      <c r="A211" s="117"/>
      <c r="B211" s="116"/>
      <c r="C211" s="116" t="str">
        <f>IF(ISERROR(MID(A211,LEN(B211)+1,MAX(IF(ISERROR(FIND({"道","乡","镇","处","场","区"},A211,LEN(B211)+1)),0,(FIND({"道","乡","镇","处","场","区"},A211,LEN(B211)+1))))-LEN(B211))),"",MID(A211,LEN(B211)+1,MIN(IF(ISERROR(FIND({"道","乡","镇","处","场","区"},A211,LEN(B211)+3)),4^8,(FIND({"道","乡","镇","处","场","区"},A211,LEN(B211)+3))))-LEN(B211)))</f>
        <v/>
      </c>
      <c r="D211" s="116" t="str">
        <f t="array" ref="D211">IF(ISERROR(MID(A211,LEN(B211)+LEN(C211)+1,MAX(IF(ISERROR(FIND({"区","村","会","场"},A211,LEN(B211)+LEN(C211)+1)),0,(FIND({"区","村","会","场"},A211,LEN(B211)+LEN(C211)+1))))-LEN(B211)-LEN(C211))),"",MID(A211,LEN(B211)+LEN(C211)+1,MAX(IF(ISERROR(FIND({"区","村","会","场"},A211,LEN(B211)+LEN(C211)+3)),0,(FIND({"区","村","会","场"},A211,LEN(B211)+LEN(C211)+3))))-LEN(B211)-LEN(C211)))</f>
        <v/>
      </c>
      <c r="E211" s="117"/>
      <c r="F211" s="117" t="str">
        <f t="array" ref="F211">IF(G211="","","项")</f>
        <v/>
      </c>
      <c r="G211" s="117"/>
      <c r="H211" s="117">
        <f t="shared" si="65"/>
        <v>0</v>
      </c>
      <c r="I211" s="117"/>
      <c r="J211" s="117"/>
      <c r="K211" s="28"/>
      <c r="L211" s="12"/>
      <c r="M211" s="27" t="str">
        <f t="shared" ref="M211:M222" si="66">IF(K211="浸没淤积处理类其他","宗",IF(K211="","","处"))</f>
        <v/>
      </c>
      <c r="N211" s="24"/>
      <c r="P211" s="25">
        <f t="shared" si="61"/>
        <v>0</v>
      </c>
    </row>
    <row r="212" spans="1:16" s="2" customFormat="1" ht="20.100000000000001" hidden="1" customHeight="1">
      <c r="A212" s="117"/>
      <c r="B212" s="116" t="str">
        <f>MID(A212,1,MIN(IF(ISERROR(FIND({"县","市","区"},A212)),4^8,FIND({"县","市","区"},A212))))</f>
        <v/>
      </c>
      <c r="C212" s="116" t="str">
        <f>IF(ISERROR(MID(A212,LEN(B212)+1,MAX(IF(ISERROR(FIND({"道","乡","镇","处","场","区"},A212,LEN(B212)+1)),0,(FIND({"道","乡","镇","处","场","区"},A212,LEN(B212)+1))))-LEN(B212))),"",MID(A212,LEN(B212)+1,MIN(IF(ISERROR(FIND({"道","乡","镇","处","场","区"},A212,LEN(B212)+3)),4^8,(FIND({"道","乡","镇","处","场","区"},A212,LEN(B212)+3))))-LEN(B212)))</f>
        <v/>
      </c>
      <c r="D212" s="116" t="str">
        <f t="array" ref="D212">IF(ISERROR(MID(A212,LEN(B212)+LEN(C212)+1,MAX(IF(ISERROR(FIND({"区","村","会","场"},A212,LEN(B212)+LEN(C212)+1)),0,(FIND({"区","村","会","场"},A212,LEN(B212)+LEN(C212)+1))))-LEN(B212)-LEN(C212))),"",MID(A212,LEN(B212)+LEN(C212)+1,MAX(IF(ISERROR(FIND({"区","村","会","场"},A212,LEN(B212)+LEN(C212)+3)),0,(FIND({"区","村","会","场"},A212,LEN(B212)+LEN(C212)+3))))-LEN(B212)-LEN(C212)))</f>
        <v/>
      </c>
      <c r="E212" s="117"/>
      <c r="F212" s="117" t="str">
        <f t="array" ref="F212">IF(G212="","","项")</f>
        <v/>
      </c>
      <c r="G212" s="117"/>
      <c r="H212" s="117">
        <f t="shared" si="65"/>
        <v>0</v>
      </c>
      <c r="I212" s="117"/>
      <c r="J212" s="117"/>
      <c r="K212" s="28"/>
      <c r="L212" s="12"/>
      <c r="M212" s="27" t="str">
        <f t="shared" si="66"/>
        <v/>
      </c>
      <c r="N212" s="24"/>
      <c r="P212" s="25">
        <f t="shared" si="61"/>
        <v>0</v>
      </c>
    </row>
    <row r="213" spans="1:16" s="2" customFormat="1" ht="20.100000000000001" hidden="1" customHeight="1">
      <c r="A213" s="117"/>
      <c r="B213" s="116"/>
      <c r="C213" s="116" t="str">
        <f>IF(ISERROR(MID(A213,LEN(B213)+1,MAX(IF(ISERROR(FIND({"道","乡","镇","处","场","区"},A213,LEN(B213)+1)),0,(FIND({"道","乡","镇","处","场","区"},A213,LEN(B213)+1))))-LEN(B213))),"",MID(A213,LEN(B213)+1,MIN(IF(ISERROR(FIND({"道","乡","镇","处","场","区"},A213,LEN(B213)+3)),4^8,(FIND({"道","乡","镇","处","场","区"},A213,LEN(B213)+3))))-LEN(B213)))</f>
        <v/>
      </c>
      <c r="D213" s="116" t="str">
        <f t="array" ref="D213">IF(ISERROR(MID(A213,LEN(B213)+LEN(C213)+1,MAX(IF(ISERROR(FIND({"区","村","会","场"},A213,LEN(B213)+LEN(C213)+1)),0,(FIND({"区","村","会","场"},A213,LEN(B213)+LEN(C213)+1))))-LEN(B213)-LEN(C213))),"",MID(A213,LEN(B213)+LEN(C213)+1,MAX(IF(ISERROR(FIND({"区","村","会","场"},A213,LEN(B213)+LEN(C213)+3)),0,(FIND({"区","村","会","场"},A213,LEN(B213)+LEN(C213)+3))))-LEN(B213)-LEN(C213)))</f>
        <v/>
      </c>
      <c r="E213" s="117"/>
      <c r="F213" s="117" t="str">
        <f t="array" ref="F213">IF(G213="","","项")</f>
        <v/>
      </c>
      <c r="G213" s="117"/>
      <c r="H213" s="117">
        <f t="shared" si="65"/>
        <v>0</v>
      </c>
      <c r="I213" s="117"/>
      <c r="J213" s="117"/>
      <c r="K213" s="28"/>
      <c r="L213" s="12"/>
      <c r="M213" s="27" t="str">
        <f t="shared" si="66"/>
        <v/>
      </c>
      <c r="N213" s="24"/>
      <c r="P213" s="25">
        <f t="shared" si="61"/>
        <v>0</v>
      </c>
    </row>
    <row r="214" spans="1:16" s="2" customFormat="1" ht="20.100000000000001" hidden="1" customHeight="1">
      <c r="A214" s="117"/>
      <c r="B214" s="116" t="str">
        <f>MID(A214,1,MIN(IF(ISERROR(FIND({"县","市","区"},A214)),4^8,FIND({"县","市","区"},A214))))</f>
        <v/>
      </c>
      <c r="C214" s="116" t="str">
        <f>IF(ISERROR(MID(A214,LEN(B214)+1,MAX(IF(ISERROR(FIND({"道","乡","镇","处","场","区"},A214,LEN(B214)+1)),0,(FIND({"道","乡","镇","处","场","区"},A214,LEN(B214)+1))))-LEN(B214))),"",MID(A214,LEN(B214)+1,MIN(IF(ISERROR(FIND({"道","乡","镇","处","场","区"},A214,LEN(B214)+3)),4^8,(FIND({"道","乡","镇","处","场","区"},A214,LEN(B214)+3))))-LEN(B214)))</f>
        <v/>
      </c>
      <c r="D214" s="116" t="str">
        <f t="array" ref="D214">IF(ISERROR(MID(A214,LEN(B214)+LEN(C214)+1,MAX(IF(ISERROR(FIND({"区","村","会","场"},A214,LEN(B214)+LEN(C214)+1)),0,(FIND({"区","村","会","场"},A214,LEN(B214)+LEN(C214)+1))))-LEN(B214)-LEN(C214))),"",MID(A214,LEN(B214)+LEN(C214)+1,MAX(IF(ISERROR(FIND({"区","村","会","场"},A214,LEN(B214)+LEN(C214)+3)),0,(FIND({"区","村","会","场"},A214,LEN(B214)+LEN(C214)+3))))-LEN(B214)-LEN(C214)))</f>
        <v/>
      </c>
      <c r="E214" s="117"/>
      <c r="F214" s="117" t="str">
        <f t="array" ref="F214">IF(G214="","","项")</f>
        <v/>
      </c>
      <c r="G214" s="117"/>
      <c r="H214" s="117">
        <f t="shared" si="65"/>
        <v>0</v>
      </c>
      <c r="I214" s="117"/>
      <c r="J214" s="117"/>
      <c r="K214" s="28"/>
      <c r="L214" s="12"/>
      <c r="M214" s="27" t="str">
        <f t="shared" si="66"/>
        <v/>
      </c>
      <c r="N214" s="24"/>
      <c r="P214" s="25">
        <f t="shared" si="61"/>
        <v>0</v>
      </c>
    </row>
    <row r="215" spans="1:16" s="2" customFormat="1" ht="20.100000000000001" hidden="1" customHeight="1">
      <c r="A215" s="117"/>
      <c r="B215" s="116"/>
      <c r="C215" s="116" t="str">
        <f>IF(ISERROR(MID(A215,LEN(B215)+1,MAX(IF(ISERROR(FIND({"道","乡","镇","处","场","区"},A215,LEN(B215)+1)),0,(FIND({"道","乡","镇","处","场","区"},A215,LEN(B215)+1))))-LEN(B215))),"",MID(A215,LEN(B215)+1,MIN(IF(ISERROR(FIND({"道","乡","镇","处","场","区"},A215,LEN(B215)+3)),4^8,(FIND({"道","乡","镇","处","场","区"},A215,LEN(B215)+3))))-LEN(B215)))</f>
        <v/>
      </c>
      <c r="D215" s="116" t="str">
        <f t="array" ref="D215">IF(ISERROR(MID(A215,LEN(B215)+LEN(C215)+1,MAX(IF(ISERROR(FIND({"区","村","会","场"},A215,LEN(B215)+LEN(C215)+1)),0,(FIND({"区","村","会","场"},A215,LEN(B215)+LEN(C215)+1))))-LEN(B215)-LEN(C215))),"",MID(A215,LEN(B215)+LEN(C215)+1,MAX(IF(ISERROR(FIND({"区","村","会","场"},A215,LEN(B215)+LEN(C215)+3)),0,(FIND({"区","村","会","场"},A215,LEN(B215)+LEN(C215)+3))))-LEN(B215)-LEN(C215)))</f>
        <v/>
      </c>
      <c r="E215" s="117"/>
      <c r="F215" s="117" t="str">
        <f t="array" ref="F215">IF(G215="","","项")</f>
        <v/>
      </c>
      <c r="G215" s="117"/>
      <c r="H215" s="117">
        <f t="shared" si="65"/>
        <v>0</v>
      </c>
      <c r="I215" s="117"/>
      <c r="J215" s="117"/>
      <c r="K215" s="28"/>
      <c r="L215" s="12"/>
      <c r="M215" s="27" t="str">
        <f t="shared" si="66"/>
        <v/>
      </c>
      <c r="N215" s="24"/>
      <c r="P215" s="25">
        <f t="shared" si="61"/>
        <v>0</v>
      </c>
    </row>
    <row r="216" spans="1:16" s="2" customFormat="1" ht="20.100000000000001" hidden="1" customHeight="1">
      <c r="A216" s="117"/>
      <c r="B216" s="116" t="str">
        <f>MID(A216,1,MIN(IF(ISERROR(FIND({"县","市","区"},A216)),4^8,FIND({"县","市","区"},A216))))</f>
        <v/>
      </c>
      <c r="C216" s="116" t="str">
        <f>IF(ISERROR(MID(A216,LEN(B216)+1,MAX(IF(ISERROR(FIND({"道","乡","镇","处","场","区"},A216,LEN(B216)+1)),0,(FIND({"道","乡","镇","处","场","区"},A216,LEN(B216)+1))))-LEN(B216))),"",MID(A216,LEN(B216)+1,MIN(IF(ISERROR(FIND({"道","乡","镇","处","场","区"},A216,LEN(B216)+3)),4^8,(FIND({"道","乡","镇","处","场","区"},A216,LEN(B216)+3))))-LEN(B216)))</f>
        <v/>
      </c>
      <c r="D216" s="116" t="str">
        <f t="array" ref="D216">IF(ISERROR(MID(A216,LEN(B216)+LEN(C216)+1,MAX(IF(ISERROR(FIND({"区","村","会","场"},A216,LEN(B216)+LEN(C216)+1)),0,(FIND({"区","村","会","场"},A216,LEN(B216)+LEN(C216)+1))))-LEN(B216)-LEN(C216))),"",MID(A216,LEN(B216)+LEN(C216)+1,MAX(IF(ISERROR(FIND({"区","村","会","场"},A216,LEN(B216)+LEN(C216)+3)),0,(FIND({"区","村","会","场"},A216,LEN(B216)+LEN(C216)+3))))-LEN(B216)-LEN(C216)))</f>
        <v/>
      </c>
      <c r="E216" s="117"/>
      <c r="F216" s="117" t="str">
        <f t="array" ref="F216">IF(G216="","","项")</f>
        <v/>
      </c>
      <c r="G216" s="117"/>
      <c r="H216" s="117">
        <f t="shared" si="65"/>
        <v>0</v>
      </c>
      <c r="I216" s="117"/>
      <c r="J216" s="117"/>
      <c r="K216" s="28"/>
      <c r="L216" s="12"/>
      <c r="M216" s="27" t="str">
        <f t="shared" si="66"/>
        <v/>
      </c>
      <c r="N216" s="24"/>
      <c r="P216" s="25">
        <f t="shared" si="61"/>
        <v>0</v>
      </c>
    </row>
    <row r="217" spans="1:16" s="2" customFormat="1" ht="20.100000000000001" hidden="1" customHeight="1">
      <c r="A217" s="117"/>
      <c r="B217" s="116"/>
      <c r="C217" s="116" t="str">
        <f>IF(ISERROR(MID(A217,LEN(B217)+1,MAX(IF(ISERROR(FIND({"道","乡","镇","处","场","区"},A217,LEN(B217)+1)),0,(FIND({"道","乡","镇","处","场","区"},A217,LEN(B217)+1))))-LEN(B217))),"",MID(A217,LEN(B217)+1,MIN(IF(ISERROR(FIND({"道","乡","镇","处","场","区"},A217,LEN(B217)+3)),4^8,(FIND({"道","乡","镇","处","场","区"},A217,LEN(B217)+3))))-LEN(B217)))</f>
        <v/>
      </c>
      <c r="D217" s="116" t="str">
        <f t="array" ref="D217">IF(ISERROR(MID(A217,LEN(B217)+LEN(C217)+1,MAX(IF(ISERROR(FIND({"区","村","会","场"},A217,LEN(B217)+LEN(C217)+1)),0,(FIND({"区","村","会","场"},A217,LEN(B217)+LEN(C217)+1))))-LEN(B217)-LEN(C217))),"",MID(A217,LEN(B217)+LEN(C217)+1,MAX(IF(ISERROR(FIND({"区","村","会","场"},A217,LEN(B217)+LEN(C217)+3)),0,(FIND({"区","村","会","场"},A217,LEN(B217)+LEN(C217)+3))))-LEN(B217)-LEN(C217)))</f>
        <v/>
      </c>
      <c r="E217" s="117"/>
      <c r="F217" s="117" t="str">
        <f t="array" ref="F217">IF(G217="","","项")</f>
        <v/>
      </c>
      <c r="G217" s="117"/>
      <c r="H217" s="117">
        <f t="shared" si="65"/>
        <v>0</v>
      </c>
      <c r="I217" s="117"/>
      <c r="J217" s="117"/>
      <c r="K217" s="28"/>
      <c r="L217" s="12"/>
      <c r="M217" s="27" t="str">
        <f t="shared" si="66"/>
        <v/>
      </c>
      <c r="N217" s="24"/>
      <c r="P217" s="25">
        <f t="shared" si="61"/>
        <v>0</v>
      </c>
    </row>
    <row r="218" spans="1:16" s="2" customFormat="1" ht="20.100000000000001" hidden="1" customHeight="1">
      <c r="A218" s="117"/>
      <c r="B218" s="116" t="str">
        <f>MID(A218,1,MIN(IF(ISERROR(FIND({"县","市","区"},A218)),4^8,FIND({"县","市","区"},A218))))</f>
        <v/>
      </c>
      <c r="C218" s="116" t="str">
        <f>IF(ISERROR(MID(A218,LEN(B218)+1,MAX(IF(ISERROR(FIND({"道","乡","镇","处","场","区"},A218,LEN(B218)+1)),0,(FIND({"道","乡","镇","处","场","区"},A218,LEN(B218)+1))))-LEN(B218))),"",MID(A218,LEN(B218)+1,MIN(IF(ISERROR(FIND({"道","乡","镇","处","场","区"},A218,LEN(B218)+3)),4^8,(FIND({"道","乡","镇","处","场","区"},A218,LEN(B218)+3))))-LEN(B218)))</f>
        <v/>
      </c>
      <c r="D218" s="116" t="str">
        <f>IF(ISERROR(MID(A218,LEN(B218)+LEN(C218)+1,MAX(IF(ISERROR(FIND({"区","村","会","场"},A218,LEN(B218)+LEN(C218)+1)),0,(FIND({"区","村","会","场"},A218,LEN(B218)+LEN(C218)+1))))-LEN(B218)-LEN(C218))),"",MID(A218,LEN(B218)+LEN(C218)+1,MAX(IF(ISERROR(FIND({"区","村","会","场"},A218,LEN(B218)+LEN(C218)+3)),0,(FIND({"区","村","会","场"},A218,LEN(B218)+LEN(C218)+3))))-LEN(B218)-LEN(C218)))</f>
        <v/>
      </c>
      <c r="E218" s="117"/>
      <c r="F218" s="117" t="str">
        <f t="array" ref="F218">IF(G218="","","项")</f>
        <v/>
      </c>
      <c r="G218" s="117"/>
      <c r="H218" s="117">
        <f t="shared" si="65"/>
        <v>0</v>
      </c>
      <c r="I218" s="117"/>
      <c r="J218" s="117"/>
      <c r="K218" s="28"/>
      <c r="L218" s="12"/>
      <c r="M218" s="27" t="str">
        <f t="shared" si="66"/>
        <v/>
      </c>
      <c r="N218" s="24"/>
      <c r="P218" s="25">
        <f t="shared" si="61"/>
        <v>0</v>
      </c>
    </row>
    <row r="219" spans="1:16" s="2" customFormat="1" ht="20.100000000000001" hidden="1" customHeight="1">
      <c r="A219" s="117"/>
      <c r="B219" s="116"/>
      <c r="C219" s="116" t="str">
        <f>IF(ISERROR(MID(A219,LEN(B219)+1,MAX(IF(ISERROR(FIND({"道","乡","镇","处","场","区"},A219,LEN(B219)+1)),0,(FIND({"道","乡","镇","处","场","区"},A219,LEN(B219)+1))))-LEN(B219))),"",MID(A219,LEN(B219)+1,MIN(IF(ISERROR(FIND({"道","乡","镇","处","场","区"},A219,LEN(B219)+3)),4^8,(FIND({"道","乡","镇","处","场","区"},A219,LEN(B219)+3))))-LEN(B219)))</f>
        <v/>
      </c>
      <c r="D219" s="116" t="str">
        <f t="array" ref="D219">IF(ISERROR(MID(A219,LEN(B219)+LEN(C219)+1,MAX(IF(ISERROR(FIND({"区","村","会","场"},A219,LEN(B219)+LEN(C219)+1)),0,(FIND({"区","村","会","场"},A219,LEN(B219)+LEN(C219)+1))))-LEN(B219)-LEN(C219))),"",MID(A219,LEN(B219)+LEN(C219)+1,MAX(IF(ISERROR(FIND({"区","村","会","场"},A219,LEN(B219)+LEN(C219)+3)),0,(FIND({"区","村","会","场"},A219,LEN(B219)+LEN(C219)+3))))-LEN(B219)-LEN(C219)))</f>
        <v/>
      </c>
      <c r="E219" s="117"/>
      <c r="F219" s="117" t="str">
        <f t="array" ref="F219">IF(G219="","","项")</f>
        <v/>
      </c>
      <c r="G219" s="117"/>
      <c r="H219" s="117">
        <f t="shared" si="65"/>
        <v>0</v>
      </c>
      <c r="I219" s="117"/>
      <c r="J219" s="117"/>
      <c r="K219" s="28"/>
      <c r="L219" s="12"/>
      <c r="M219" s="27" t="str">
        <f t="shared" si="66"/>
        <v/>
      </c>
      <c r="N219" s="24"/>
      <c r="P219" s="25">
        <f t="shared" si="61"/>
        <v>0</v>
      </c>
    </row>
    <row r="220" spans="1:16" s="2" customFormat="1" ht="20.100000000000001" hidden="1" customHeight="1">
      <c r="A220" s="117"/>
      <c r="B220" s="117" t="str">
        <f>MID(A218,1,MIN(IF(ISERROR(FIND({"县","市","区"},A218)),4^8,FIND({"县","市","区"},A218))))</f>
        <v/>
      </c>
      <c r="C220" s="117" t="str">
        <f>IF(ISERROR(MID(A218,LEN(B218)+1,MAX(IF(ISERROR(FIND({"道","乡","镇","处","场","区"},A218,LEN(B218)+1)),0,(FIND({"道","乡","镇","处","场","区"},A218,LEN(B218)+1))))-LEN(B218))),"",MID(A218,LEN(B218)+1,MIN(IF(ISERROR(FIND({"道","乡","镇","处","场","区"},A218,LEN(B218)+3)),4^8,(FIND({"道","乡","镇","处","场","区"},A218,LEN(B218)+3))))-LEN(B218)))</f>
        <v/>
      </c>
      <c r="D220" s="117" t="str">
        <f>IF(ISERROR(MID(A218,LEN(B218)+LEN(C218)+1,MAX(IF(ISERROR(FIND({"区","村","会","场"},A218,LEN(B218)+LEN(C218)+1)),0,(FIND({"区","村","会","场"},A218,LEN(B218)+LEN(C218)+1))))-LEN(B218)-LEN(C218))),"",MID(A218,LEN(B218)+LEN(C218)+1,MAX(IF(ISERROR(FIND({"区","村","会","场"},A218,LEN(B218)+LEN(C218)+3)),0,(FIND({"区","村","会","场"},A218,LEN(B218)+LEN(C218)+3))))-LEN(B218)-LEN(C218)))</f>
        <v/>
      </c>
      <c r="E220" s="117"/>
      <c r="F220" s="117" t="str">
        <f t="array" ref="F220">IF(G220="","","项")</f>
        <v/>
      </c>
      <c r="G220" s="117"/>
      <c r="H220" s="117">
        <f t="shared" si="65"/>
        <v>0</v>
      </c>
      <c r="I220" s="117"/>
      <c r="J220" s="117"/>
      <c r="K220" s="28"/>
      <c r="L220" s="12"/>
      <c r="M220" s="27" t="str">
        <f t="shared" si="66"/>
        <v/>
      </c>
      <c r="N220" s="24"/>
      <c r="P220" s="25">
        <f t="shared" si="61"/>
        <v>0</v>
      </c>
    </row>
    <row r="221" spans="1:16" s="2" customFormat="1" ht="20.100000000000001" hidden="1" customHeight="1">
      <c r="A221" s="117"/>
      <c r="B221" s="117"/>
      <c r="C221" s="117"/>
      <c r="D221" s="117"/>
      <c r="E221" s="117"/>
      <c r="F221" s="117" t="str">
        <f t="array" ref="F221">IF(G221="","","项")</f>
        <v/>
      </c>
      <c r="G221" s="117"/>
      <c r="H221" s="117">
        <f t="shared" si="65"/>
        <v>0</v>
      </c>
      <c r="I221" s="117"/>
      <c r="J221" s="117"/>
      <c r="K221" s="28"/>
      <c r="L221" s="12"/>
      <c r="M221" s="27" t="str">
        <f t="shared" si="66"/>
        <v/>
      </c>
      <c r="N221" s="24"/>
      <c r="P221" s="25">
        <f t="shared" si="61"/>
        <v>0</v>
      </c>
    </row>
    <row r="222" spans="1:16" s="2" customFormat="1" ht="20.100000000000001" hidden="1" customHeight="1">
      <c r="A222" s="117"/>
      <c r="B222" s="117"/>
      <c r="C222" s="117"/>
      <c r="D222" s="117"/>
      <c r="E222" s="117"/>
      <c r="F222" s="117" t="str">
        <f t="array" ref="F222">IF(G222="","","项")</f>
        <v/>
      </c>
      <c r="G222" s="117"/>
      <c r="H222" s="117">
        <f t="shared" si="65"/>
        <v>0</v>
      </c>
      <c r="I222" s="117"/>
      <c r="J222" s="117"/>
      <c r="K222" s="28"/>
      <c r="L222" s="12"/>
      <c r="M222" s="27" t="str">
        <f t="shared" si="66"/>
        <v/>
      </c>
      <c r="N222" s="24"/>
      <c r="P222" s="25">
        <f t="shared" si="61"/>
        <v>0</v>
      </c>
    </row>
    <row r="223" spans="1:16" s="2" customFormat="1" ht="20.100000000000001" hidden="1" customHeight="1">
      <c r="A223" s="13" t="s">
        <v>120</v>
      </c>
      <c r="B223" s="14"/>
      <c r="C223" s="14"/>
      <c r="D223" s="14"/>
      <c r="E223" s="14"/>
      <c r="F223" s="14" t="s">
        <v>17</v>
      </c>
      <c r="G223" s="15">
        <f>SUM(G224:G228)</f>
        <v>0</v>
      </c>
      <c r="H223" s="15">
        <f t="shared" ref="H223:J223" si="67">SUM(H224:H228)</f>
        <v>0</v>
      </c>
      <c r="I223" s="15">
        <f t="shared" si="67"/>
        <v>0</v>
      </c>
      <c r="J223" s="15">
        <f t="shared" si="67"/>
        <v>0</v>
      </c>
      <c r="K223" s="20" t="s">
        <v>121</v>
      </c>
      <c r="L223" s="15">
        <f t="array" ref="L223">SUM(IF(ISERROR(SEARCH("水土流失治理",K224:K228)),0,1)*L224:L228)</f>
        <v>0</v>
      </c>
      <c r="M223" s="26" t="s">
        <v>43</v>
      </c>
      <c r="N223" s="24"/>
      <c r="P223" s="25">
        <f t="shared" si="61"/>
        <v>0</v>
      </c>
    </row>
    <row r="224" spans="1:16" s="2" customFormat="1" ht="20.100000000000001" hidden="1" customHeight="1">
      <c r="A224" s="16"/>
      <c r="B224" s="12" t="str">
        <f>MID(A224,1,MIN(IF(ISERROR(FIND({"县","市","区"},A224)),4^8,FIND({"县","市","区"},A224))))</f>
        <v/>
      </c>
      <c r="C224" s="12" t="str">
        <f>IF(ISERROR(MID(A224,LEN(B224)+1,MAX(IF(ISERROR(FIND({"道","乡","镇","处","场","区"},A224,LEN(B224)+1)),0,(FIND({"道","乡","镇","处","场","区"},A224,LEN(B224)+1))))-LEN(B224))),"",MID(A224,LEN(B224)+1,MIN(IF(ISERROR(FIND({"道","乡","镇","处","场","区"},A224,LEN(B224)+3)),4^8,(FIND({"道","乡","镇","处","场","区"},A224,LEN(B224)+3))))-LEN(B224)))</f>
        <v/>
      </c>
      <c r="D224" s="12" t="str">
        <f t="array" ref="D224">IF(ISERROR(MID(A224,LEN(B224)+LEN(C224)+1,MAX(IF(ISERROR(FIND({"区","村","会","场"},A224,LEN(B224)+LEN(C224)+1)),0,(FIND({"区","村","会","场"},A224,LEN(B224)+LEN(C224)+1))))-LEN(B224)-LEN(C224))),"",MID(A224,LEN(B224)+LEN(C224)+1,MAX(IF(ISERROR(FIND({"区","村","会","场"},A224,LEN(B224)+LEN(C224)+3)),0,(FIND({"区","村","会","场"},A224,LEN(B224)+LEN(C224)+3))))-LEN(B224)-LEN(C224)))</f>
        <v/>
      </c>
      <c r="E224" s="16"/>
      <c r="F224" s="16" t="str">
        <f t="array" ref="F224">IF(G224="","","项")</f>
        <v/>
      </c>
      <c r="G224" s="16"/>
      <c r="H224" s="16">
        <f t="shared" ref="H224:H228" si="68">SUM(I224:J224)</f>
        <v>0</v>
      </c>
      <c r="I224" s="16"/>
      <c r="J224" s="16"/>
      <c r="K224" s="28"/>
      <c r="L224" s="12"/>
      <c r="M224" s="27"/>
      <c r="N224" s="24"/>
      <c r="P224" s="25">
        <f t="shared" si="61"/>
        <v>0</v>
      </c>
    </row>
    <row r="225" spans="1:16" s="2" customFormat="1" ht="20.100000000000001" hidden="1" customHeight="1">
      <c r="A225" s="16"/>
      <c r="B225" s="12" t="str">
        <f>MID(A225,1,MIN(IF(ISERROR(FIND({"县","市","区"},A225)),4^8,FIND({"县","市","区"},A225))))</f>
        <v/>
      </c>
      <c r="C225" s="12" t="str">
        <f>IF(ISERROR(MID(A225,LEN(B225)+1,MAX(IF(ISERROR(FIND({"道","乡","镇","处","场","区"},A225,LEN(B225)+1)),0,(FIND({"道","乡","镇","处","场","区"},A225,LEN(B225)+1))))-LEN(B225))),"",MID(A225,LEN(B225)+1,MIN(IF(ISERROR(FIND({"道","乡","镇","处","场","区"},A225,LEN(B225)+3)),4^8,(FIND({"道","乡","镇","处","场","区"},A225,LEN(B225)+3))))-LEN(B225)))</f>
        <v/>
      </c>
      <c r="D225" s="12" t="str">
        <f t="array" ref="D225">IF(ISERROR(MID(A225,LEN(B225)+LEN(C225)+1,MAX(IF(ISERROR(FIND({"区","村","会","场"},A225,LEN(B225)+LEN(C225)+1)),0,(FIND({"区","村","会","场"},A225,LEN(B225)+LEN(C225)+1))))-LEN(B225)-LEN(C225))),"",MID(A225,LEN(B225)+LEN(C225)+1,MAX(IF(ISERROR(FIND({"区","村","会","场"},A225,LEN(B225)+LEN(C225)+3)),0,(FIND({"区","村","会","场"},A225,LEN(B225)+LEN(C225)+3))))-LEN(B225)-LEN(C225)))</f>
        <v/>
      </c>
      <c r="E225" s="16"/>
      <c r="F225" s="16" t="str">
        <f t="array" ref="F225">IF(G225="","","项")</f>
        <v/>
      </c>
      <c r="G225" s="16"/>
      <c r="H225" s="16">
        <f t="shared" si="68"/>
        <v>0</v>
      </c>
      <c r="I225" s="16"/>
      <c r="J225" s="16"/>
      <c r="K225" s="28"/>
      <c r="L225" s="12"/>
      <c r="M225" s="27" t="str">
        <f t="shared" ref="M225:M228" si="69">IF(K225="","","处")</f>
        <v/>
      </c>
      <c r="N225" s="24"/>
      <c r="P225" s="25">
        <f t="shared" si="61"/>
        <v>0</v>
      </c>
    </row>
    <row r="226" spans="1:16" s="2" customFormat="1" ht="20.100000000000001" hidden="1" customHeight="1">
      <c r="A226" s="16"/>
      <c r="B226" s="12" t="str">
        <f>MID(A226,1,MIN(IF(ISERROR(FIND({"县","市","区"},A226)),4^8,FIND({"县","市","区"},A226))))</f>
        <v/>
      </c>
      <c r="C226" s="12" t="str">
        <f>IF(ISERROR(MID(A226,LEN(B226)+1,MAX(IF(ISERROR(FIND({"道","乡","镇","处","场","区"},A226,LEN(B226)+1)),0,(FIND({"道","乡","镇","处","场","区"},A226,LEN(B226)+1))))-LEN(B226))),"",MID(A226,LEN(B226)+1,MIN(IF(ISERROR(FIND({"道","乡","镇","处","场","区"},A226,LEN(B226)+3)),4^8,(FIND({"道","乡","镇","处","场","区"},A226,LEN(B226)+3))))-LEN(B226)))</f>
        <v/>
      </c>
      <c r="D226" s="12" t="str">
        <f t="array" ref="D226">IF(ISERROR(MID(A226,LEN(B226)+LEN(C226)+1,MAX(IF(ISERROR(FIND({"区","村","会","场"},A226,LEN(B226)+LEN(C226)+1)),0,(FIND({"区","村","会","场"},A226,LEN(B226)+LEN(C226)+1))))-LEN(B226)-LEN(C226))),"",MID(A226,LEN(B226)+LEN(C226)+1,MAX(IF(ISERROR(FIND({"区","村","会","场"},A226,LEN(B226)+LEN(C226)+3)),0,(FIND({"区","村","会","场"},A226,LEN(B226)+LEN(C226)+3))))-LEN(B226)-LEN(C226)))</f>
        <v/>
      </c>
      <c r="E226" s="16"/>
      <c r="F226" s="16" t="str">
        <f t="array" ref="F226">IF(G226="","","项")</f>
        <v/>
      </c>
      <c r="G226" s="16"/>
      <c r="H226" s="16">
        <f t="shared" si="68"/>
        <v>0</v>
      </c>
      <c r="I226" s="16"/>
      <c r="J226" s="16"/>
      <c r="K226" s="28"/>
      <c r="L226" s="12"/>
      <c r="M226" s="27" t="str">
        <f t="shared" si="69"/>
        <v/>
      </c>
      <c r="N226" s="24"/>
      <c r="P226" s="25">
        <f t="shared" si="61"/>
        <v>0</v>
      </c>
    </row>
    <row r="227" spans="1:16" s="2" customFormat="1" ht="20.100000000000001" hidden="1" customHeight="1">
      <c r="A227" s="16"/>
      <c r="B227" s="12" t="str">
        <f>MID(A227,1,MIN(IF(ISERROR(FIND({"县","市","区"},A227)),4^8,FIND({"县","市","区"},A227))))</f>
        <v/>
      </c>
      <c r="C227" s="12" t="str">
        <f>IF(ISERROR(MID(A227,LEN(B227)+1,MAX(IF(ISERROR(FIND({"道","乡","镇","处","场","区"},A227,LEN(B227)+1)),0,(FIND({"道","乡","镇","处","场","区"},A227,LEN(B227)+1))))-LEN(B227))),"",MID(A227,LEN(B227)+1,MIN(IF(ISERROR(FIND({"道","乡","镇","处","场","区"},A227,LEN(B227)+3)),4^8,(FIND({"道","乡","镇","处","场","区"},A227,LEN(B227)+3))))-LEN(B227)))</f>
        <v/>
      </c>
      <c r="D227" s="12" t="str">
        <f t="array" ref="D227">IF(ISERROR(MID(A227,LEN(B227)+LEN(C227)+1,MAX(IF(ISERROR(FIND({"区","村","会","场"},A227,LEN(B227)+LEN(C227)+1)),0,(FIND({"区","村","会","场"},A227,LEN(B227)+LEN(C227)+1))))-LEN(B227)-LEN(C227))),"",MID(A227,LEN(B227)+LEN(C227)+1,MAX(IF(ISERROR(FIND({"区","村","会","场"},A227,LEN(B227)+LEN(C227)+3)),0,(FIND({"区","村","会","场"},A227,LEN(B227)+LEN(C227)+3))))-LEN(B227)-LEN(C227)))</f>
        <v/>
      </c>
      <c r="E227" s="16"/>
      <c r="F227" s="16" t="str">
        <f t="array" ref="F227">IF(G227="","","项")</f>
        <v/>
      </c>
      <c r="G227" s="16"/>
      <c r="H227" s="16">
        <f t="shared" si="68"/>
        <v>0</v>
      </c>
      <c r="I227" s="16"/>
      <c r="J227" s="16"/>
      <c r="K227" s="28"/>
      <c r="L227" s="12"/>
      <c r="M227" s="27" t="str">
        <f t="shared" si="69"/>
        <v/>
      </c>
      <c r="N227" s="24"/>
      <c r="P227" s="25">
        <f t="shared" si="61"/>
        <v>0</v>
      </c>
    </row>
    <row r="228" spans="1:16" s="2" customFormat="1" ht="20.100000000000001" hidden="1" customHeight="1">
      <c r="A228" s="16"/>
      <c r="B228" s="12" t="str">
        <f>MID(A228,1,MIN(IF(ISERROR(FIND({"县","市","区"},A228)),4^8,FIND({"县","市","区"},A228))))</f>
        <v/>
      </c>
      <c r="C228" s="12" t="str">
        <f>IF(ISERROR(MID(A228,LEN(B228)+1,MAX(IF(ISERROR(FIND({"道","乡","镇","处","场","区"},A228,LEN(B228)+1)),0,(FIND({"道","乡","镇","处","场","区"},A228,LEN(B228)+1))))-LEN(B228))),"",MID(A228,LEN(B228)+1,MIN(IF(ISERROR(FIND({"道","乡","镇","处","场","区"},A228,LEN(B228)+3)),4^8,(FIND({"道","乡","镇","处","场","区"},A228,LEN(B228)+3))))-LEN(B228)))</f>
        <v/>
      </c>
      <c r="D228" s="12" t="str">
        <f>IF(ISERROR(MID(A228,LEN(B228)+LEN(C228)+1,MAX(IF(ISERROR(FIND({"区","村","会","场"},A228,LEN(B228)+LEN(C228)+1)),0,(FIND({"区","村","会","场"},A228,LEN(B228)+LEN(C228)+1))))-LEN(B228)-LEN(C228))),"",MID(A228,LEN(B228)+LEN(C228)+1,MAX(IF(ISERROR(FIND({"区","村","会","场"},A228,LEN(B228)+LEN(C228)+3)),0,(FIND({"区","村","会","场"},A228,LEN(B228)+LEN(C228)+3))))-LEN(B228)-LEN(C228)))</f>
        <v/>
      </c>
      <c r="E228" s="16"/>
      <c r="F228" s="16" t="str">
        <f t="array" ref="F228">IF(G228="","","项")</f>
        <v/>
      </c>
      <c r="G228" s="16"/>
      <c r="H228" s="16">
        <f t="shared" si="68"/>
        <v>0</v>
      </c>
      <c r="I228" s="16"/>
      <c r="J228" s="16"/>
      <c r="K228" s="28"/>
      <c r="L228" s="12"/>
      <c r="M228" s="27" t="str">
        <f t="shared" si="69"/>
        <v/>
      </c>
      <c r="N228" s="24"/>
      <c r="P228" s="25">
        <f t="shared" si="61"/>
        <v>0</v>
      </c>
    </row>
    <row r="229" spans="1:16" s="2" customFormat="1" ht="20.100000000000001" hidden="1" customHeight="1">
      <c r="A229" s="134" t="s">
        <v>122</v>
      </c>
      <c r="B229" s="119"/>
      <c r="C229" s="119"/>
      <c r="D229" s="119"/>
      <c r="E229" s="119"/>
      <c r="F229" s="119" t="s">
        <v>17</v>
      </c>
      <c r="G229" s="120">
        <f>SUM(G232:G244)</f>
        <v>0</v>
      </c>
      <c r="H229" s="120">
        <f t="shared" ref="H229:J229" si="70">SUM(H232:H244)</f>
        <v>0</v>
      </c>
      <c r="I229" s="120">
        <f t="shared" si="70"/>
        <v>0</v>
      </c>
      <c r="J229" s="120">
        <f t="shared" si="70"/>
        <v>0</v>
      </c>
      <c r="K229" s="20" t="s">
        <v>123</v>
      </c>
      <c r="L229" s="15">
        <f t="array" ref="L229">SUM(IF(ISERROR(SEARCH("污水处理",K232:K244)),0,1)*L232:L244)</f>
        <v>0</v>
      </c>
      <c r="M229" s="26" t="s">
        <v>43</v>
      </c>
      <c r="N229" s="24"/>
      <c r="P229" s="25">
        <f t="shared" si="61"/>
        <v>0</v>
      </c>
    </row>
    <row r="230" spans="1:16" s="2" customFormat="1" ht="20.100000000000001" hidden="1" customHeight="1">
      <c r="A230" s="134"/>
      <c r="B230" s="119"/>
      <c r="C230" s="119"/>
      <c r="D230" s="119"/>
      <c r="E230" s="119"/>
      <c r="F230" s="119"/>
      <c r="G230" s="120"/>
      <c r="H230" s="120"/>
      <c r="I230" s="120"/>
      <c r="J230" s="120"/>
      <c r="K230" s="20" t="s">
        <v>124</v>
      </c>
      <c r="L230" s="15">
        <f t="array" ref="L230">SUM(IF(ISERROR(SEARCH("垃圾池",K232:K244)),0,1)*L232:L244)</f>
        <v>0</v>
      </c>
      <c r="M230" s="26" t="s">
        <v>80</v>
      </c>
      <c r="N230" s="24"/>
      <c r="P230" s="25">
        <f t="shared" si="61"/>
        <v>0</v>
      </c>
    </row>
    <row r="231" spans="1:16" s="2" customFormat="1" ht="20.100000000000001" hidden="1" customHeight="1">
      <c r="A231" s="134"/>
      <c r="B231" s="119"/>
      <c r="C231" s="119"/>
      <c r="D231" s="119"/>
      <c r="E231" s="119"/>
      <c r="F231" s="119"/>
      <c r="G231" s="120"/>
      <c r="H231" s="120"/>
      <c r="I231" s="120"/>
      <c r="J231" s="120"/>
      <c r="K231" s="20" t="s">
        <v>125</v>
      </c>
      <c r="L231" s="15">
        <f t="array" ref="L231">SUM(IF(ISERROR(SEARCH("污水物处理类其他",K232:K244)),0,1)*L232:L244)</f>
        <v>0</v>
      </c>
      <c r="M231" s="26" t="s">
        <v>29</v>
      </c>
      <c r="N231" s="24"/>
      <c r="P231" s="25">
        <f t="shared" si="61"/>
        <v>0</v>
      </c>
    </row>
    <row r="232" spans="1:16" s="2" customFormat="1" ht="20.100000000000001" hidden="1" customHeight="1">
      <c r="A232" s="117"/>
      <c r="B232" s="116" t="str">
        <f>MID(A232,1,MIN(IF(ISERROR(FIND({"县","市","区"},A232)),4^8,FIND({"县","市","区"},A232))))</f>
        <v/>
      </c>
      <c r="C232" s="116" t="str">
        <f>IF(ISERROR(MID(A232,LEN(B232)+1,MAX(IF(ISERROR(FIND({"道","乡","镇","处","场","区"},A232,LEN(B232)+1)),0,(FIND({"道","乡","镇","处","场","区"},A232,LEN(B232)+1))))-LEN(B232))),"",MID(A232,LEN(B232)+1,MIN(IF(ISERROR(FIND({"道","乡","镇","处","场","区"},A232,LEN(B232)+3)),4^8,(FIND({"道","乡","镇","处","场","区"},A232,LEN(B232)+3))))-LEN(B232)))</f>
        <v/>
      </c>
      <c r="D232" s="116" t="str">
        <f t="array" ref="D232">IF(ISERROR(MID(A232,LEN(B232)+LEN(C232)+1,MAX(IF(ISERROR(FIND({"区","村","会","场"},A232,LEN(B232)+LEN(C232)+1)),0,(FIND({"区","村","会","场"},A232,LEN(B232)+LEN(C232)+1))))-LEN(B232)-LEN(C232))),"",MID(A232,LEN(B232)+LEN(C232)+1,MAX(IF(ISERROR(FIND({"区","村","会","场"},A232,LEN(B232)+LEN(C232)+3)),0,(FIND({"区","村","会","场"},A232,LEN(B232)+LEN(C232)+3))))-LEN(B232)-LEN(C232)))</f>
        <v/>
      </c>
      <c r="E232" s="117"/>
      <c r="F232" s="117" t="str">
        <f t="array" ref="F232">IF(G232="","","项")</f>
        <v/>
      </c>
      <c r="G232" s="117"/>
      <c r="H232" s="117">
        <f t="shared" ref="H232:H244" si="71">SUM(I232:J232)</f>
        <v>0</v>
      </c>
      <c r="I232" s="117"/>
      <c r="J232" s="117"/>
      <c r="K232" s="28"/>
      <c r="L232" s="12"/>
      <c r="M232" s="27" t="str">
        <f t="shared" ref="M232:M244" si="72">IF(K232="污水处理","处",IF(K232="垃圾池","个",IF(K232="其他","宗",IF(K232="通信广播类其他","宗",IF(K232="","","宗")))))</f>
        <v/>
      </c>
      <c r="N232" s="24"/>
      <c r="P232" s="25">
        <f t="shared" si="61"/>
        <v>0</v>
      </c>
    </row>
    <row r="233" spans="1:16" s="2" customFormat="1" ht="20.100000000000001" hidden="1" customHeight="1">
      <c r="A233" s="117"/>
      <c r="B233" s="116"/>
      <c r="C233" s="116" t="str">
        <f>IF(ISERROR(MID(A233,LEN(B233)+1,MAX(IF(ISERROR(FIND({"道","乡","镇","处","场","区"},A233,LEN(B233)+1)),0,(FIND({"道","乡","镇","处","场","区"},A233,LEN(B233)+1))))-LEN(B233))),"",MID(A233,LEN(B233)+1,MIN(IF(ISERROR(FIND({"道","乡","镇","处","场","区"},A233,LEN(B233)+3)),4^8,(FIND({"道","乡","镇","处","场","区"},A233,LEN(B233)+3))))-LEN(B233)))</f>
        <v/>
      </c>
      <c r="D233" s="116" t="str">
        <f t="array" ref="D233">IF(ISERROR(MID(A233,LEN(B233)+LEN(C233)+1,MAX(IF(ISERROR(FIND({"区","村","会","场"},A233,LEN(B233)+LEN(C233)+1)),0,(FIND({"区","村","会","场"},A233,LEN(B233)+LEN(C233)+1))))-LEN(B233)-LEN(C233))),"",MID(A233,LEN(B233)+LEN(C233)+1,MAX(IF(ISERROR(FIND({"区","村","会","场"},A233,LEN(B233)+LEN(C233)+3)),0,(FIND({"区","村","会","场"},A233,LEN(B233)+LEN(C233)+3))))-LEN(B233)-LEN(C233)))</f>
        <v/>
      </c>
      <c r="E233" s="117"/>
      <c r="F233" s="117" t="str">
        <f t="array" ref="F233">IF(G233="","","项")</f>
        <v/>
      </c>
      <c r="G233" s="117"/>
      <c r="H233" s="117">
        <f t="shared" si="71"/>
        <v>0</v>
      </c>
      <c r="I233" s="117"/>
      <c r="J233" s="117"/>
      <c r="K233" s="28"/>
      <c r="L233" s="12"/>
      <c r="M233" s="27" t="str">
        <f t="shared" si="72"/>
        <v/>
      </c>
      <c r="N233" s="24"/>
      <c r="P233" s="25">
        <f t="shared" si="61"/>
        <v>0</v>
      </c>
    </row>
    <row r="234" spans="1:16" s="2" customFormat="1" ht="20.100000000000001" hidden="1" customHeight="1">
      <c r="A234" s="117"/>
      <c r="B234" s="116" t="str">
        <f>MID(A234,1,MIN(IF(ISERROR(FIND({"县","市","区"},A234)),4^8,FIND({"县","市","区"},A234))))</f>
        <v/>
      </c>
      <c r="C234" s="116" t="str">
        <f>IF(ISERROR(MID(A234,LEN(B234)+1,MAX(IF(ISERROR(FIND({"道","乡","镇","处","场","区"},A234,LEN(B234)+1)),0,(FIND({"道","乡","镇","处","场","区"},A234,LEN(B234)+1))))-LEN(B234))),"",MID(A234,LEN(B234)+1,MIN(IF(ISERROR(FIND({"道","乡","镇","处","场","区"},A234,LEN(B234)+3)),4^8,(FIND({"道","乡","镇","处","场","区"},A234,LEN(B234)+3))))-LEN(B234)))</f>
        <v/>
      </c>
      <c r="D234" s="116" t="str">
        <f t="array" ref="D234">IF(ISERROR(MID(A234,LEN(B234)+LEN(C234)+1,MAX(IF(ISERROR(FIND({"区","村","会","场"},A234,LEN(B234)+LEN(C234)+1)),0,(FIND({"区","村","会","场"},A234,LEN(B234)+LEN(C234)+1))))-LEN(B234)-LEN(C234))),"",MID(A234,LEN(B234)+LEN(C234)+1,MAX(IF(ISERROR(FIND({"区","村","会","场"},A234,LEN(B234)+LEN(C234)+3)),0,(FIND({"区","村","会","场"},A234,LEN(B234)+LEN(C234)+3))))-LEN(B234)-LEN(C234)))</f>
        <v/>
      </c>
      <c r="E234" s="117"/>
      <c r="F234" s="117" t="str">
        <f t="array" ref="F234">IF(G234="","","项")</f>
        <v/>
      </c>
      <c r="G234" s="117"/>
      <c r="H234" s="117">
        <f t="shared" si="71"/>
        <v>0</v>
      </c>
      <c r="I234" s="117"/>
      <c r="J234" s="117"/>
      <c r="K234" s="28"/>
      <c r="L234" s="12"/>
      <c r="M234" s="27" t="str">
        <f t="shared" si="72"/>
        <v/>
      </c>
      <c r="N234" s="24"/>
      <c r="P234" s="25">
        <f t="shared" si="61"/>
        <v>0</v>
      </c>
    </row>
    <row r="235" spans="1:16" s="2" customFormat="1" ht="20.100000000000001" hidden="1" customHeight="1">
      <c r="A235" s="117"/>
      <c r="B235" s="116"/>
      <c r="C235" s="116" t="str">
        <f>IF(ISERROR(MID(A235,LEN(B235)+1,MAX(IF(ISERROR(FIND({"道","乡","镇","处","场","区"},A235,LEN(B235)+1)),0,(FIND({"道","乡","镇","处","场","区"},A235,LEN(B235)+1))))-LEN(B235))),"",MID(A235,LEN(B235)+1,MIN(IF(ISERROR(FIND({"道","乡","镇","处","场","区"},A235,LEN(B235)+3)),4^8,(FIND({"道","乡","镇","处","场","区"},A235,LEN(B235)+3))))-LEN(B235)))</f>
        <v/>
      </c>
      <c r="D235" s="116" t="str">
        <f t="array" ref="D235">IF(ISERROR(MID(A235,LEN(B235)+LEN(C235)+1,MAX(IF(ISERROR(FIND({"区","村","会","场"},A235,LEN(B235)+LEN(C235)+1)),0,(FIND({"区","村","会","场"},A235,LEN(B235)+LEN(C235)+1))))-LEN(B235)-LEN(C235))),"",MID(A235,LEN(B235)+LEN(C235)+1,MAX(IF(ISERROR(FIND({"区","村","会","场"},A235,LEN(B235)+LEN(C235)+3)),0,(FIND({"区","村","会","场"},A235,LEN(B235)+LEN(C235)+3))))-LEN(B235)-LEN(C235)))</f>
        <v/>
      </c>
      <c r="E235" s="117"/>
      <c r="F235" s="117" t="str">
        <f t="array" ref="F235">IF(G235="","","项")</f>
        <v/>
      </c>
      <c r="G235" s="117"/>
      <c r="H235" s="117">
        <f t="shared" si="71"/>
        <v>0</v>
      </c>
      <c r="I235" s="117"/>
      <c r="J235" s="117"/>
      <c r="K235" s="28"/>
      <c r="L235" s="12"/>
      <c r="M235" s="27" t="str">
        <f t="shared" si="72"/>
        <v/>
      </c>
      <c r="N235" s="24"/>
      <c r="P235" s="25">
        <f t="shared" si="61"/>
        <v>0</v>
      </c>
    </row>
    <row r="236" spans="1:16" s="2" customFormat="1" ht="20.100000000000001" hidden="1" customHeight="1">
      <c r="A236" s="117"/>
      <c r="B236" s="116" t="str">
        <f>MID(A236,1,MIN(IF(ISERROR(FIND({"县","市","区"},A236)),4^8,FIND({"县","市","区"},A236))))</f>
        <v/>
      </c>
      <c r="C236" s="116" t="str">
        <f>IF(ISERROR(MID(A236,LEN(B236)+1,MAX(IF(ISERROR(FIND({"道","乡","镇","处","场","区"},A236,LEN(B236)+1)),0,(FIND({"道","乡","镇","处","场","区"},A236,LEN(B236)+1))))-LEN(B236))),"",MID(A236,LEN(B236)+1,MIN(IF(ISERROR(FIND({"道","乡","镇","处","场","区"},A236,LEN(B236)+3)),4^8,(FIND({"道","乡","镇","处","场","区"},A236,LEN(B236)+3))))-LEN(B236)))</f>
        <v/>
      </c>
      <c r="D236" s="116" t="str">
        <f t="array" ref="D236">IF(ISERROR(MID(A236,LEN(B236)+LEN(C236)+1,MAX(IF(ISERROR(FIND({"区","村","会","场"},A236,LEN(B236)+LEN(C236)+1)),0,(FIND({"区","村","会","场"},A236,LEN(B236)+LEN(C236)+1))))-LEN(B236)-LEN(C236))),"",MID(A236,LEN(B236)+LEN(C236)+1,MAX(IF(ISERROR(FIND({"区","村","会","场"},A236,LEN(B236)+LEN(C236)+3)),0,(FIND({"区","村","会","场"},A236,LEN(B236)+LEN(C236)+3))))-LEN(B236)-LEN(C236)))</f>
        <v/>
      </c>
      <c r="E236" s="117"/>
      <c r="F236" s="117" t="str">
        <f t="array" ref="F236">IF(G236="","","项")</f>
        <v/>
      </c>
      <c r="G236" s="117"/>
      <c r="H236" s="117">
        <f t="shared" si="71"/>
        <v>0</v>
      </c>
      <c r="I236" s="117"/>
      <c r="J236" s="117"/>
      <c r="K236" s="28"/>
      <c r="L236" s="12"/>
      <c r="M236" s="27" t="str">
        <f t="shared" si="72"/>
        <v/>
      </c>
      <c r="N236" s="24"/>
      <c r="P236" s="25">
        <f t="shared" si="61"/>
        <v>0</v>
      </c>
    </row>
    <row r="237" spans="1:16" s="2" customFormat="1" ht="20.100000000000001" hidden="1" customHeight="1">
      <c r="A237" s="117"/>
      <c r="B237" s="116"/>
      <c r="C237" s="116" t="str">
        <f>IF(ISERROR(MID(A237,LEN(B237)+1,MAX(IF(ISERROR(FIND({"道","乡","镇","处","场","区"},A237,LEN(B237)+1)),0,(FIND({"道","乡","镇","处","场","区"},A237,LEN(B237)+1))))-LEN(B237))),"",MID(A237,LEN(B237)+1,MIN(IF(ISERROR(FIND({"道","乡","镇","处","场","区"},A237,LEN(B237)+3)),4^8,(FIND({"道","乡","镇","处","场","区"},A237,LEN(B237)+3))))-LEN(B237)))</f>
        <v/>
      </c>
      <c r="D237" s="116" t="str">
        <f t="array" ref="D237">IF(ISERROR(MID(A237,LEN(B237)+LEN(C237)+1,MAX(IF(ISERROR(FIND({"区","村","会","场"},A237,LEN(B237)+LEN(C237)+1)),0,(FIND({"区","村","会","场"},A237,LEN(B237)+LEN(C237)+1))))-LEN(B237)-LEN(C237))),"",MID(A237,LEN(B237)+LEN(C237)+1,MAX(IF(ISERROR(FIND({"区","村","会","场"},A237,LEN(B237)+LEN(C237)+3)),0,(FIND({"区","村","会","场"},A237,LEN(B237)+LEN(C237)+3))))-LEN(B237)-LEN(C237)))</f>
        <v/>
      </c>
      <c r="E237" s="117"/>
      <c r="F237" s="117" t="str">
        <f t="array" ref="F237">IF(G237="","","项")</f>
        <v/>
      </c>
      <c r="G237" s="117"/>
      <c r="H237" s="117">
        <f t="shared" si="71"/>
        <v>0</v>
      </c>
      <c r="I237" s="117"/>
      <c r="J237" s="117"/>
      <c r="K237" s="28"/>
      <c r="L237" s="12"/>
      <c r="M237" s="27" t="str">
        <f t="shared" si="72"/>
        <v/>
      </c>
      <c r="N237" s="24"/>
      <c r="P237" s="25">
        <f t="shared" si="61"/>
        <v>0</v>
      </c>
    </row>
    <row r="238" spans="1:16" s="2" customFormat="1" ht="20.100000000000001" hidden="1" customHeight="1">
      <c r="A238" s="117"/>
      <c r="B238" s="116" t="str">
        <f>MID(A238,1,MIN(IF(ISERROR(FIND({"县","市","区"},A238)),4^8,FIND({"县","市","区"},A238))))</f>
        <v/>
      </c>
      <c r="C238" s="116" t="str">
        <f>IF(ISERROR(MID(A238,LEN(B238)+1,MAX(IF(ISERROR(FIND({"道","乡","镇","处","场","区"},A238,LEN(B238)+1)),0,(FIND({"道","乡","镇","处","场","区"},A238,LEN(B238)+1))))-LEN(B238))),"",MID(A238,LEN(B238)+1,MIN(IF(ISERROR(FIND({"道","乡","镇","处","场","区"},A238,LEN(B238)+3)),4^8,(FIND({"道","乡","镇","处","场","区"},A238,LEN(B238)+3))))-LEN(B238)))</f>
        <v/>
      </c>
      <c r="D238" s="116" t="str">
        <f t="array" ref="D238">IF(ISERROR(MID(A238,LEN(B238)+LEN(C238)+1,MAX(IF(ISERROR(FIND({"区","村","会","场"},A238,LEN(B238)+LEN(C238)+1)),0,(FIND({"区","村","会","场"},A238,LEN(B238)+LEN(C238)+1))))-LEN(B238)-LEN(C238))),"",MID(A238,LEN(B238)+LEN(C238)+1,MAX(IF(ISERROR(FIND({"区","村","会","场"},A238,LEN(B238)+LEN(C238)+3)),0,(FIND({"区","村","会","场"},A238,LEN(B238)+LEN(C238)+3))))-LEN(B238)-LEN(C238)))</f>
        <v/>
      </c>
      <c r="E238" s="117"/>
      <c r="F238" s="117" t="str">
        <f t="array" ref="F238">IF(G238="","","项")</f>
        <v/>
      </c>
      <c r="G238" s="117"/>
      <c r="H238" s="117">
        <f t="shared" si="71"/>
        <v>0</v>
      </c>
      <c r="I238" s="117"/>
      <c r="J238" s="117"/>
      <c r="K238" s="28"/>
      <c r="L238" s="12"/>
      <c r="M238" s="27" t="str">
        <f t="shared" si="72"/>
        <v/>
      </c>
      <c r="N238" s="24"/>
      <c r="P238" s="25">
        <f t="shared" si="61"/>
        <v>0</v>
      </c>
    </row>
    <row r="239" spans="1:16" s="2" customFormat="1" ht="20.100000000000001" hidden="1" customHeight="1">
      <c r="A239" s="117"/>
      <c r="B239" s="116"/>
      <c r="C239" s="116" t="str">
        <f>IF(ISERROR(MID(A239,LEN(B239)+1,MAX(IF(ISERROR(FIND({"道","乡","镇","处","场","区"},A239,LEN(B239)+1)),0,(FIND({"道","乡","镇","处","场","区"},A239,LEN(B239)+1))))-LEN(B239))),"",MID(A239,LEN(B239)+1,MIN(IF(ISERROR(FIND({"道","乡","镇","处","场","区"},A239,LEN(B239)+3)),4^8,(FIND({"道","乡","镇","处","场","区"},A239,LEN(B239)+3))))-LEN(B239)))</f>
        <v/>
      </c>
      <c r="D239" s="116" t="str">
        <f t="array" ref="D239">IF(ISERROR(MID(A239,LEN(B239)+LEN(C239)+1,MAX(IF(ISERROR(FIND({"区","村","会","场"},A239,LEN(B239)+LEN(C239)+1)),0,(FIND({"区","村","会","场"},A239,LEN(B239)+LEN(C239)+1))))-LEN(B239)-LEN(C239))),"",MID(A239,LEN(B239)+LEN(C239)+1,MAX(IF(ISERROR(FIND({"区","村","会","场"},A239,LEN(B239)+LEN(C239)+3)),0,(FIND({"区","村","会","场"},A239,LEN(B239)+LEN(C239)+3))))-LEN(B239)-LEN(C239)))</f>
        <v/>
      </c>
      <c r="E239" s="117"/>
      <c r="F239" s="117" t="str">
        <f t="array" ref="F239">IF(G239="","","项")</f>
        <v/>
      </c>
      <c r="G239" s="117"/>
      <c r="H239" s="117">
        <f t="shared" si="71"/>
        <v>0</v>
      </c>
      <c r="I239" s="117"/>
      <c r="J239" s="117"/>
      <c r="K239" s="28"/>
      <c r="L239" s="12"/>
      <c r="M239" s="27" t="str">
        <f t="shared" si="72"/>
        <v/>
      </c>
      <c r="N239" s="24"/>
      <c r="P239" s="25">
        <f t="shared" si="61"/>
        <v>0</v>
      </c>
    </row>
    <row r="240" spans="1:16" s="2" customFormat="1" ht="20.100000000000001" hidden="1" customHeight="1">
      <c r="A240" s="117"/>
      <c r="B240" s="116" t="str">
        <f>MID(A240,1,MIN(IF(ISERROR(FIND({"县","市","区"},A240)),4^8,FIND({"县","市","区"},A240))))</f>
        <v/>
      </c>
      <c r="C240" s="116" t="str">
        <f>IF(ISERROR(MID(A240,LEN(B240)+1,MAX(IF(ISERROR(FIND({"道","乡","镇","处","场","区"},A240,LEN(B240)+1)),0,(FIND({"道","乡","镇","处","场","区"},A240,LEN(B240)+1))))-LEN(B240))),"",MID(A240,LEN(B240)+1,MIN(IF(ISERROR(FIND({"道","乡","镇","处","场","区"},A240,LEN(B240)+3)),4^8,(FIND({"道","乡","镇","处","场","区"},A240,LEN(B240)+3))))-LEN(B240)))</f>
        <v/>
      </c>
      <c r="D240" s="116" t="str">
        <f>IF(ISERROR(MID(A240,LEN(B240)+LEN(C240)+1,MAX(IF(ISERROR(FIND({"区","村","会","场"},A240,LEN(B240)+LEN(C240)+1)),0,(FIND({"区","村","会","场"},A240,LEN(B240)+LEN(C240)+1))))-LEN(B240)-LEN(C240))),"",MID(A240,LEN(B240)+LEN(C240)+1,MAX(IF(ISERROR(FIND({"区","村","会","场"},A240,LEN(B240)+LEN(C240)+3)),0,(FIND({"区","村","会","场"},A240,LEN(B240)+LEN(C240)+3))))-LEN(B240)-LEN(C240)))</f>
        <v/>
      </c>
      <c r="E240" s="117"/>
      <c r="F240" s="117" t="str">
        <f t="array" ref="F240">IF(G240="","","项")</f>
        <v/>
      </c>
      <c r="G240" s="117"/>
      <c r="H240" s="117">
        <f t="shared" si="71"/>
        <v>0</v>
      </c>
      <c r="I240" s="117"/>
      <c r="J240" s="117"/>
      <c r="K240" s="28"/>
      <c r="L240" s="12"/>
      <c r="M240" s="27" t="str">
        <f t="shared" si="72"/>
        <v/>
      </c>
      <c r="N240" s="24"/>
      <c r="P240" s="25">
        <f t="shared" si="61"/>
        <v>0</v>
      </c>
    </row>
    <row r="241" spans="1:16" s="2" customFormat="1" ht="20.100000000000001" hidden="1" customHeight="1">
      <c r="A241" s="117"/>
      <c r="B241" s="116"/>
      <c r="C241" s="116" t="str">
        <f>IF(ISERROR(MID(A241,LEN(B241)+1,MAX(IF(ISERROR(FIND({"道","乡","镇","处","场","区"},A241,LEN(B241)+1)),0,(FIND({"道","乡","镇","处","场","区"},A241,LEN(B241)+1))))-LEN(B241))),"",MID(A241,LEN(B241)+1,MIN(IF(ISERROR(FIND({"道","乡","镇","处","场","区"},A241,LEN(B241)+3)),4^8,(FIND({"道","乡","镇","处","场","区"},A241,LEN(B241)+3))))-LEN(B241)))</f>
        <v/>
      </c>
      <c r="D241" s="116" t="str">
        <f t="array" ref="D241">IF(ISERROR(MID(A241,LEN(B241)+LEN(C241)+1,MAX(IF(ISERROR(FIND({"区","村","会","场"},A241,LEN(B241)+LEN(C241)+1)),0,(FIND({"区","村","会","场"},A241,LEN(B241)+LEN(C241)+1))))-LEN(B241)-LEN(C241))),"",MID(A241,LEN(B241)+LEN(C241)+1,MAX(IF(ISERROR(FIND({"区","村","会","场"},A241,LEN(B241)+LEN(C241)+3)),0,(FIND({"区","村","会","场"},A241,LEN(B241)+LEN(C241)+3))))-LEN(B241)-LEN(C241)))</f>
        <v/>
      </c>
      <c r="E241" s="117"/>
      <c r="F241" s="117" t="str">
        <f t="array" ref="F241">IF(G241="","","项")</f>
        <v/>
      </c>
      <c r="G241" s="117"/>
      <c r="H241" s="117">
        <f t="shared" si="71"/>
        <v>0</v>
      </c>
      <c r="I241" s="117"/>
      <c r="J241" s="117"/>
      <c r="K241" s="28"/>
      <c r="L241" s="12"/>
      <c r="M241" s="27" t="str">
        <f t="shared" si="72"/>
        <v/>
      </c>
      <c r="N241" s="24"/>
      <c r="P241" s="25">
        <f t="shared" si="61"/>
        <v>0</v>
      </c>
    </row>
    <row r="242" spans="1:16" s="2" customFormat="1" ht="20.100000000000001" hidden="1" customHeight="1">
      <c r="A242" s="117"/>
      <c r="B242" s="117" t="str">
        <f>MID(A240,1,MIN(IF(ISERROR(FIND({"县","市","区"},A240)),4^8,FIND({"县","市","区"},A240))))</f>
        <v/>
      </c>
      <c r="C242" s="117" t="str">
        <f>IF(ISERROR(MID(A240,LEN(B240)+1,MAX(IF(ISERROR(FIND({"道","乡","镇","处","场","区"},A240,LEN(B240)+1)),0,(FIND({"道","乡","镇","处","场","区"},A240,LEN(B240)+1))))-LEN(B240))),"",MID(A240,LEN(B240)+1,MIN(IF(ISERROR(FIND({"道","乡","镇","处","场","区"},A240,LEN(B240)+3)),4^8,(FIND({"道","乡","镇","处","场","区"},A240,LEN(B240)+3))))-LEN(B240)))</f>
        <v/>
      </c>
      <c r="D242" s="117" t="str">
        <f>IF(ISERROR(MID(A240,LEN(B240)+LEN(C240)+1,MAX(IF(ISERROR(FIND({"区","村","会","场"},A240,LEN(B240)+LEN(C240)+1)),0,(FIND({"区","村","会","场"},A240,LEN(B240)+LEN(C240)+1))))-LEN(B240)-LEN(C240))),"",MID(A240,LEN(B240)+LEN(C240)+1,MAX(IF(ISERROR(FIND({"区","村","会","场"},A240,LEN(B240)+LEN(C240)+3)),0,(FIND({"区","村","会","场"},A240,LEN(B240)+LEN(C240)+3))))-LEN(B240)-LEN(C240)))</f>
        <v/>
      </c>
      <c r="E242" s="117"/>
      <c r="F242" s="117" t="str">
        <f t="array" ref="F242">IF(G242="","","项")</f>
        <v/>
      </c>
      <c r="G242" s="117"/>
      <c r="H242" s="117">
        <f t="shared" si="71"/>
        <v>0</v>
      </c>
      <c r="I242" s="117"/>
      <c r="J242" s="117"/>
      <c r="K242" s="28"/>
      <c r="L242" s="12"/>
      <c r="M242" s="27" t="str">
        <f t="shared" si="72"/>
        <v/>
      </c>
      <c r="N242" s="24"/>
      <c r="P242" s="25">
        <f t="shared" si="61"/>
        <v>0</v>
      </c>
    </row>
    <row r="243" spans="1:16" s="2" customFormat="1" ht="20.100000000000001" hidden="1" customHeight="1">
      <c r="A243" s="117"/>
      <c r="B243" s="117"/>
      <c r="C243" s="117"/>
      <c r="D243" s="117"/>
      <c r="E243" s="117"/>
      <c r="F243" s="117" t="str">
        <f t="array" ref="F243">IF(G243="","","项")</f>
        <v/>
      </c>
      <c r="G243" s="117"/>
      <c r="H243" s="117">
        <f t="shared" si="71"/>
        <v>0</v>
      </c>
      <c r="I243" s="117"/>
      <c r="J243" s="117"/>
      <c r="K243" s="28"/>
      <c r="L243" s="12"/>
      <c r="M243" s="27" t="str">
        <f t="shared" si="72"/>
        <v/>
      </c>
      <c r="N243" s="24"/>
      <c r="P243" s="25">
        <f t="shared" si="61"/>
        <v>0</v>
      </c>
    </row>
    <row r="244" spans="1:16" s="2" customFormat="1" ht="20.100000000000001" hidden="1" customHeight="1">
      <c r="A244" s="117"/>
      <c r="B244" s="117"/>
      <c r="C244" s="117"/>
      <c r="D244" s="117"/>
      <c r="E244" s="117"/>
      <c r="F244" s="117" t="str">
        <f t="array" ref="F244">IF(G244="","","项")</f>
        <v/>
      </c>
      <c r="G244" s="117"/>
      <c r="H244" s="117">
        <f t="shared" si="71"/>
        <v>0</v>
      </c>
      <c r="I244" s="117"/>
      <c r="J244" s="117"/>
      <c r="K244" s="28"/>
      <c r="L244" s="12"/>
      <c r="M244" s="27" t="str">
        <f t="shared" si="72"/>
        <v/>
      </c>
      <c r="N244" s="24"/>
      <c r="P244" s="25">
        <f t="shared" si="61"/>
        <v>0</v>
      </c>
    </row>
    <row r="245" spans="1:16" s="2" customFormat="1" ht="20.100000000000001" hidden="1" customHeight="1">
      <c r="A245" s="13" t="s">
        <v>126</v>
      </c>
      <c r="B245" s="14"/>
      <c r="C245" s="14"/>
      <c r="D245" s="14"/>
      <c r="E245" s="14"/>
      <c r="F245" s="14" t="s">
        <v>17</v>
      </c>
      <c r="G245" s="15">
        <f>G246+G264+G270</f>
        <v>0</v>
      </c>
      <c r="H245" s="15">
        <f t="shared" ref="H245:J245" si="73">H246+H264+H270</f>
        <v>0</v>
      </c>
      <c r="I245" s="15">
        <f t="shared" si="73"/>
        <v>0</v>
      </c>
      <c r="J245" s="15">
        <f t="shared" si="73"/>
        <v>0</v>
      </c>
      <c r="K245" s="113"/>
      <c r="L245" s="113"/>
      <c r="M245" s="113"/>
      <c r="N245" s="24"/>
      <c r="P245" s="25">
        <f t="shared" si="61"/>
        <v>0</v>
      </c>
    </row>
    <row r="246" spans="1:16" s="2" customFormat="1" ht="20.100000000000001" hidden="1" customHeight="1">
      <c r="A246" s="134" t="s">
        <v>127</v>
      </c>
      <c r="B246" s="119"/>
      <c r="C246" s="119"/>
      <c r="D246" s="119"/>
      <c r="E246" s="119"/>
      <c r="F246" s="119" t="s">
        <v>17</v>
      </c>
      <c r="G246" s="120">
        <f>SUM(G249:G263)</f>
        <v>0</v>
      </c>
      <c r="H246" s="120">
        <f t="shared" ref="H246:J246" si="74">SUM(H249:H263)</f>
        <v>0</v>
      </c>
      <c r="I246" s="120">
        <f t="shared" si="74"/>
        <v>0</v>
      </c>
      <c r="J246" s="120">
        <f t="shared" si="74"/>
        <v>0</v>
      </c>
      <c r="K246" s="20" t="s">
        <v>128</v>
      </c>
      <c r="L246" s="15">
        <f t="array" ref="L246">SUM(IF(ISERROR(SEARCH("种养业培训",K249:K263)),0,1)*L249:L263)</f>
        <v>0</v>
      </c>
      <c r="M246" s="26" t="s">
        <v>129</v>
      </c>
      <c r="N246" s="24"/>
      <c r="P246" s="25">
        <f t="shared" si="61"/>
        <v>0</v>
      </c>
    </row>
    <row r="247" spans="1:16" s="2" customFormat="1" ht="20.100000000000001" hidden="1" customHeight="1">
      <c r="A247" s="134"/>
      <c r="B247" s="119"/>
      <c r="C247" s="119"/>
      <c r="D247" s="119"/>
      <c r="E247" s="119"/>
      <c r="F247" s="119"/>
      <c r="G247" s="120"/>
      <c r="H247" s="120"/>
      <c r="I247" s="120"/>
      <c r="J247" s="120"/>
      <c r="K247" s="20" t="s">
        <v>130</v>
      </c>
      <c r="L247" s="15">
        <f t="array" ref="L247">SUM(IF(ISERROR(SEARCH("就业技能培训",K249:K263)),0,1)*L249:L263)</f>
        <v>0</v>
      </c>
      <c r="M247" s="26" t="s">
        <v>129</v>
      </c>
      <c r="N247" s="24"/>
      <c r="P247" s="25">
        <f t="shared" si="61"/>
        <v>0</v>
      </c>
    </row>
    <row r="248" spans="1:16" s="2" customFormat="1" ht="20.100000000000001" hidden="1" customHeight="1">
      <c r="A248" s="134"/>
      <c r="B248" s="119"/>
      <c r="C248" s="119"/>
      <c r="D248" s="119"/>
      <c r="E248" s="119"/>
      <c r="F248" s="119"/>
      <c r="G248" s="120"/>
      <c r="H248" s="120"/>
      <c r="I248" s="120"/>
      <c r="J248" s="120"/>
      <c r="K248" s="20" t="s">
        <v>131</v>
      </c>
      <c r="L248" s="15">
        <f t="array" ref="L248">SUM(IF(ISERROR(SEARCH("劳动技能类其他培训",K249:K263)),0,1)*L249:L263)</f>
        <v>0</v>
      </c>
      <c r="M248" s="26" t="s">
        <v>129</v>
      </c>
      <c r="N248" s="24"/>
      <c r="P248" s="25">
        <f t="shared" si="61"/>
        <v>0</v>
      </c>
    </row>
    <row r="249" spans="1:16" s="2" customFormat="1" ht="20.100000000000001" hidden="1" customHeight="1">
      <c r="A249" s="117"/>
      <c r="B249" s="116" t="str">
        <f>MID(A249,1,MIN(IF(ISERROR(FIND({"县","市","区"},A249)),4^8,FIND({"县","市","区"},A249))))</f>
        <v/>
      </c>
      <c r="C249" s="116" t="str">
        <f>IF(ISERROR(MID(A249,LEN(B249)+1,MAX(IF(ISERROR(FIND({"道","乡","镇","处","场","区"},A249,LEN(B249)+1)),0,(FIND({"道","乡","镇","处","场","区"},A249,LEN(B249)+1))))-LEN(B249))),"",MID(A249,LEN(B249)+1,MIN(IF(ISERROR(FIND({"道","乡","镇","处","场","区"},A249,LEN(B249)+3)),4^8,(FIND({"道","乡","镇","处","场","区"},A249,LEN(B249)+3))))-LEN(B249)))</f>
        <v/>
      </c>
      <c r="D249" s="116" t="str">
        <f t="array" ref="D249">IF(ISERROR(MID(A249,LEN(B249)+LEN(C249)+1,MAX(IF(ISERROR(FIND({"区","村","会","场"},A249,LEN(B249)+LEN(C249)+1)),0,(FIND({"区","村","会","场"},A249,LEN(B249)+LEN(C249)+1))))-LEN(B249)-LEN(C249))),"",MID(A249,LEN(B249)+LEN(C249)+1,MAX(IF(ISERROR(FIND({"区","村","会","场"},A249,LEN(B249)+LEN(C249)+3)),0,(FIND({"区","村","会","场"},A249,LEN(B249)+LEN(C249)+3))))-LEN(B249)-LEN(C249)))</f>
        <v/>
      </c>
      <c r="E249" s="117"/>
      <c r="F249" s="117" t="str">
        <f t="array" ref="F249">IF(G249="","","项")</f>
        <v/>
      </c>
      <c r="G249" s="117"/>
      <c r="H249" s="117">
        <f t="shared" ref="H249:H263" si="75">SUM(I249:J249)</f>
        <v>0</v>
      </c>
      <c r="I249" s="117"/>
      <c r="J249" s="117"/>
      <c r="K249" s="28"/>
      <c r="L249" s="12"/>
      <c r="M249" s="27" t="str">
        <f t="shared" ref="M249:M263" si="76">IF(K249="","","人.次")</f>
        <v/>
      </c>
      <c r="N249" s="24"/>
      <c r="P249" s="25">
        <f t="shared" si="61"/>
        <v>0</v>
      </c>
    </row>
    <row r="250" spans="1:16" s="2" customFormat="1" ht="20.100000000000001" hidden="1" customHeight="1">
      <c r="A250" s="117"/>
      <c r="B250" s="116"/>
      <c r="C250" s="116" t="str">
        <f>IF(ISERROR(MID(A250,LEN(B250)+1,MAX(IF(ISERROR(FIND({"道","乡","镇","处","场","区"},A250,LEN(B250)+1)),0,(FIND({"道","乡","镇","处","场","区"},A250,LEN(B250)+1))))-LEN(B250))),"",MID(A250,LEN(B250)+1,MIN(IF(ISERROR(FIND({"道","乡","镇","处","场","区"},A250,LEN(B250)+3)),4^8,(FIND({"道","乡","镇","处","场","区"},A250,LEN(B250)+3))))-LEN(B250)))</f>
        <v/>
      </c>
      <c r="D250" s="116" t="str">
        <f t="array" ref="D250">IF(ISERROR(MID(A250,LEN(B250)+LEN(C250)+1,MAX(IF(ISERROR(FIND({"区","村","会","场"},A250,LEN(B250)+LEN(C250)+1)),0,(FIND({"区","村","会","场"},A250,LEN(B250)+LEN(C250)+1))))-LEN(B250)-LEN(C250))),"",MID(A250,LEN(B250)+LEN(C250)+1,MAX(IF(ISERROR(FIND({"区","村","会","场"},A250,LEN(B250)+LEN(C250)+3)),0,(FIND({"区","村","会","场"},A250,LEN(B250)+LEN(C250)+3))))-LEN(B250)-LEN(C250)))</f>
        <v/>
      </c>
      <c r="E250" s="117"/>
      <c r="F250" s="117" t="str">
        <f t="array" ref="F250">IF(G250="","","项")</f>
        <v/>
      </c>
      <c r="G250" s="117"/>
      <c r="H250" s="117">
        <f t="shared" si="75"/>
        <v>0</v>
      </c>
      <c r="I250" s="117"/>
      <c r="J250" s="117"/>
      <c r="K250" s="28"/>
      <c r="L250" s="12"/>
      <c r="M250" s="27" t="str">
        <f t="shared" si="76"/>
        <v/>
      </c>
      <c r="N250" s="24"/>
      <c r="P250" s="25">
        <f t="shared" si="61"/>
        <v>0</v>
      </c>
    </row>
    <row r="251" spans="1:16" s="2" customFormat="1" ht="20.100000000000001" hidden="1" customHeight="1">
      <c r="A251" s="117"/>
      <c r="B251" s="116" t="str">
        <f>MID(A251,1,MIN(IF(ISERROR(FIND({"县","市","区"},A251)),4^8,FIND({"县","市","区"},A251))))</f>
        <v/>
      </c>
      <c r="C251" s="116" t="str">
        <f>IF(ISERROR(MID(A251,LEN(B251)+1,MAX(IF(ISERROR(FIND({"道","乡","镇","处","场","区"},A251,LEN(B251)+1)),0,(FIND({"道","乡","镇","处","场","区"},A251,LEN(B251)+1))))-LEN(B251))),"",MID(A251,LEN(B251)+1,MIN(IF(ISERROR(FIND({"道","乡","镇","处","场","区"},A251,LEN(B251)+3)),4^8,(FIND({"道","乡","镇","处","场","区"},A251,LEN(B251)+3))))-LEN(B251)))</f>
        <v/>
      </c>
      <c r="D251" s="116" t="str">
        <f t="array" ref="D251">IF(ISERROR(MID(A251,LEN(B251)+LEN(C251)+1,MAX(IF(ISERROR(FIND({"区","村","会","场"},A251,LEN(B251)+LEN(C251)+1)),0,(FIND({"区","村","会","场"},A251,LEN(B251)+LEN(C251)+1))))-LEN(B251)-LEN(C251))),"",MID(A251,LEN(B251)+LEN(C251)+1,MAX(IF(ISERROR(FIND({"区","村","会","场"},A251,LEN(B251)+LEN(C251)+3)),0,(FIND({"区","村","会","场"},A251,LEN(B251)+LEN(C251)+3))))-LEN(B251)-LEN(C251)))</f>
        <v/>
      </c>
      <c r="E251" s="117"/>
      <c r="F251" s="117" t="str">
        <f t="array" ref="F251">IF(G251="","","项")</f>
        <v/>
      </c>
      <c r="G251" s="117"/>
      <c r="H251" s="117">
        <f t="shared" si="75"/>
        <v>0</v>
      </c>
      <c r="I251" s="117"/>
      <c r="J251" s="117"/>
      <c r="K251" s="28"/>
      <c r="L251" s="12"/>
      <c r="M251" s="27" t="str">
        <f t="shared" si="76"/>
        <v/>
      </c>
      <c r="N251" s="24"/>
      <c r="P251" s="25">
        <f t="shared" si="61"/>
        <v>0</v>
      </c>
    </row>
    <row r="252" spans="1:16" s="2" customFormat="1" ht="20.100000000000001" hidden="1" customHeight="1">
      <c r="A252" s="117"/>
      <c r="B252" s="116"/>
      <c r="C252" s="116" t="str">
        <f>IF(ISERROR(MID(A252,LEN(B252)+1,MAX(IF(ISERROR(FIND({"道","乡","镇","处","场","区"},A252,LEN(B252)+1)),0,(FIND({"道","乡","镇","处","场","区"},A252,LEN(B252)+1))))-LEN(B252))),"",MID(A252,LEN(B252)+1,MIN(IF(ISERROR(FIND({"道","乡","镇","处","场","区"},A252,LEN(B252)+3)),4^8,(FIND({"道","乡","镇","处","场","区"},A252,LEN(B252)+3))))-LEN(B252)))</f>
        <v/>
      </c>
      <c r="D252" s="116" t="str">
        <f t="array" ref="D252">IF(ISERROR(MID(A252,LEN(B252)+LEN(C252)+1,MAX(IF(ISERROR(FIND({"区","村","会","场"},A252,LEN(B252)+LEN(C252)+1)),0,(FIND({"区","村","会","场"},A252,LEN(B252)+LEN(C252)+1))))-LEN(B252)-LEN(C252))),"",MID(A252,LEN(B252)+LEN(C252)+1,MAX(IF(ISERROR(FIND({"区","村","会","场"},A252,LEN(B252)+LEN(C252)+3)),0,(FIND({"区","村","会","场"},A252,LEN(B252)+LEN(C252)+3))))-LEN(B252)-LEN(C252)))</f>
        <v/>
      </c>
      <c r="E252" s="117"/>
      <c r="F252" s="117" t="str">
        <f t="array" ref="F252">IF(G252="","","项")</f>
        <v/>
      </c>
      <c r="G252" s="117"/>
      <c r="H252" s="117">
        <f t="shared" si="75"/>
        <v>0</v>
      </c>
      <c r="I252" s="117"/>
      <c r="J252" s="117"/>
      <c r="K252" s="28"/>
      <c r="L252" s="12"/>
      <c r="M252" s="27" t="str">
        <f t="shared" si="76"/>
        <v/>
      </c>
      <c r="N252" s="24"/>
      <c r="P252" s="25">
        <f t="shared" si="61"/>
        <v>0</v>
      </c>
    </row>
    <row r="253" spans="1:16" s="2" customFormat="1" ht="20.100000000000001" hidden="1" customHeight="1">
      <c r="A253" s="117"/>
      <c r="B253" s="116"/>
      <c r="C253" s="116"/>
      <c r="D253" s="116"/>
      <c r="E253" s="117"/>
      <c r="F253" s="117"/>
      <c r="G253" s="117"/>
      <c r="H253" s="117"/>
      <c r="I253" s="117"/>
      <c r="J253" s="117"/>
      <c r="K253" s="28"/>
      <c r="L253" s="12"/>
      <c r="M253" s="27"/>
      <c r="N253" s="24"/>
      <c r="P253" s="25">
        <f t="shared" si="61"/>
        <v>0</v>
      </c>
    </row>
    <row r="254" spans="1:16" s="2" customFormat="1" ht="20.100000000000001" hidden="1" customHeight="1">
      <c r="A254" s="117"/>
      <c r="B254" s="116"/>
      <c r="C254" s="116"/>
      <c r="D254" s="116"/>
      <c r="E254" s="117"/>
      <c r="F254" s="117"/>
      <c r="G254" s="117"/>
      <c r="H254" s="117"/>
      <c r="I254" s="117"/>
      <c r="J254" s="117"/>
      <c r="K254" s="28"/>
      <c r="L254" s="12"/>
      <c r="M254" s="27"/>
      <c r="N254" s="24"/>
      <c r="P254" s="25">
        <f t="shared" si="61"/>
        <v>0</v>
      </c>
    </row>
    <row r="255" spans="1:16" s="2" customFormat="1" ht="20.100000000000001" hidden="1" customHeight="1">
      <c r="A255" s="117"/>
      <c r="B255" s="116"/>
      <c r="C255" s="116"/>
      <c r="D255" s="116"/>
      <c r="E255" s="117"/>
      <c r="F255" s="117"/>
      <c r="G255" s="117"/>
      <c r="H255" s="117"/>
      <c r="I255" s="117"/>
      <c r="J255" s="117"/>
      <c r="K255" s="28"/>
      <c r="L255" s="12"/>
      <c r="M255" s="27"/>
      <c r="N255" s="24"/>
      <c r="P255" s="25">
        <f t="shared" si="61"/>
        <v>0</v>
      </c>
    </row>
    <row r="256" spans="1:16" s="2" customFormat="1" ht="20.100000000000001" hidden="1" customHeight="1">
      <c r="A256" s="117"/>
      <c r="B256" s="116"/>
      <c r="C256" s="116"/>
      <c r="D256" s="116"/>
      <c r="E256" s="117"/>
      <c r="F256" s="117"/>
      <c r="G256" s="117"/>
      <c r="H256" s="117"/>
      <c r="I256" s="117"/>
      <c r="J256" s="117"/>
      <c r="K256" s="28"/>
      <c r="L256" s="12"/>
      <c r="M256" s="27"/>
      <c r="N256" s="24"/>
      <c r="P256" s="25">
        <f t="shared" si="61"/>
        <v>0</v>
      </c>
    </row>
    <row r="257" spans="1:16" s="2" customFormat="1" ht="20.100000000000001" hidden="1" customHeight="1">
      <c r="A257" s="117"/>
      <c r="B257" s="116" t="str">
        <f>MID(A257,1,MIN(IF(ISERROR(FIND({"县","市","区"},A257)),4^8,FIND({"县","市","区"},A257))))</f>
        <v/>
      </c>
      <c r="C257" s="116" t="str">
        <f>IF(ISERROR(MID(A257,LEN(B257)+1,MAX(IF(ISERROR(FIND({"道","乡","镇","处","场","区"},A257,LEN(B257)+1)),0,(FIND({"道","乡","镇","处","场","区"},A257,LEN(B257)+1))))-LEN(B257))),"",MID(A257,LEN(B257)+1,MIN(IF(ISERROR(FIND({"道","乡","镇","处","场","区"},A257,LEN(B257)+3)),4^8,(FIND({"道","乡","镇","处","场","区"},A257,LEN(B257)+3))))-LEN(B257)))</f>
        <v/>
      </c>
      <c r="D257" s="116" t="str">
        <f t="array" ref="D257">IF(ISERROR(MID(A257,LEN(B257)+LEN(C257)+1,MAX(IF(ISERROR(FIND({"区","村","会","场"},A257,LEN(B257)+LEN(C257)+1)),0,(FIND({"区","村","会","场"},A257,LEN(B257)+LEN(C257)+1))))-LEN(B257)-LEN(C257))),"",MID(A257,LEN(B257)+LEN(C257)+1,MAX(IF(ISERROR(FIND({"区","村","会","场"},A257,LEN(B257)+LEN(C257)+3)),0,(FIND({"区","村","会","场"},A257,LEN(B257)+LEN(C257)+3))))-LEN(B257)-LEN(C257)))</f>
        <v/>
      </c>
      <c r="E257" s="117"/>
      <c r="F257" s="117" t="str">
        <f t="array" ref="F257">IF(G257="","","项")</f>
        <v/>
      </c>
      <c r="G257" s="117"/>
      <c r="H257" s="117">
        <f t="shared" si="75"/>
        <v>0</v>
      </c>
      <c r="I257" s="117"/>
      <c r="J257" s="117"/>
      <c r="K257" s="28"/>
      <c r="L257" s="12"/>
      <c r="M257" s="27" t="str">
        <f t="shared" si="76"/>
        <v/>
      </c>
      <c r="N257" s="24"/>
      <c r="P257" s="25">
        <f t="shared" si="61"/>
        <v>0</v>
      </c>
    </row>
    <row r="258" spans="1:16" s="2" customFormat="1" ht="20.100000000000001" hidden="1" customHeight="1">
      <c r="A258" s="117"/>
      <c r="B258" s="116"/>
      <c r="C258" s="116" t="str">
        <f>IF(ISERROR(MID(A258,LEN(B258)+1,MAX(IF(ISERROR(FIND({"道","乡","镇","处","场","区"},A258,LEN(B258)+1)),0,(FIND({"道","乡","镇","处","场","区"},A258,LEN(B258)+1))))-LEN(B258))),"",MID(A258,LEN(B258)+1,MIN(IF(ISERROR(FIND({"道","乡","镇","处","场","区"},A258,LEN(B258)+3)),4^8,(FIND({"道","乡","镇","处","场","区"},A258,LEN(B258)+3))))-LEN(B258)))</f>
        <v/>
      </c>
      <c r="D258" s="116" t="str">
        <f t="array" ref="D258">IF(ISERROR(MID(A258,LEN(B258)+LEN(C258)+1,MAX(IF(ISERROR(FIND({"区","村","会","场"},A258,LEN(B258)+LEN(C258)+1)),0,(FIND({"区","村","会","场"},A258,LEN(B258)+LEN(C258)+1))))-LEN(B258)-LEN(C258))),"",MID(A258,LEN(B258)+LEN(C258)+1,MAX(IF(ISERROR(FIND({"区","村","会","场"},A258,LEN(B258)+LEN(C258)+3)),0,(FIND({"区","村","会","场"},A258,LEN(B258)+LEN(C258)+3))))-LEN(B258)-LEN(C258)))</f>
        <v/>
      </c>
      <c r="E258" s="117"/>
      <c r="F258" s="117" t="str">
        <f t="array" ref="F258">IF(G258="","","项")</f>
        <v/>
      </c>
      <c r="G258" s="117"/>
      <c r="H258" s="117">
        <f t="shared" si="75"/>
        <v>0</v>
      </c>
      <c r="I258" s="117"/>
      <c r="J258" s="117"/>
      <c r="K258" s="28"/>
      <c r="L258" s="12"/>
      <c r="M258" s="27" t="str">
        <f t="shared" si="76"/>
        <v/>
      </c>
      <c r="N258" s="24"/>
      <c r="P258" s="25">
        <f t="shared" si="61"/>
        <v>0</v>
      </c>
    </row>
    <row r="259" spans="1:16" s="2" customFormat="1" ht="20.100000000000001" hidden="1" customHeight="1">
      <c r="A259" s="117"/>
      <c r="B259" s="116" t="str">
        <f>MID(A259,1,MIN(IF(ISERROR(FIND({"县","市","区"},A259)),4^8,FIND({"县","市","区"},A259))))</f>
        <v/>
      </c>
      <c r="C259" s="116" t="str">
        <f>IF(ISERROR(MID(A259,LEN(B259)+1,MAX(IF(ISERROR(FIND({"道","乡","镇","处","场","区"},A259,LEN(B259)+1)),0,(FIND({"道","乡","镇","处","场","区"},A259,LEN(B259)+1))))-LEN(B259))),"",MID(A259,LEN(B259)+1,MIN(IF(ISERROR(FIND({"道","乡","镇","处","场","区"},A259,LEN(B259)+3)),4^8,(FIND({"道","乡","镇","处","场","区"},A259,LEN(B259)+3))))-LEN(B259)))</f>
        <v/>
      </c>
      <c r="D259" s="116" t="str">
        <f>IF(ISERROR(MID(A259,LEN(B259)+LEN(C259)+1,MAX(IF(ISERROR(FIND({"区","村","会","场"},A259,LEN(B259)+LEN(C259)+1)),0,(FIND({"区","村","会","场"},A259,LEN(B259)+LEN(C259)+1))))-LEN(B259)-LEN(C259))),"",MID(A259,LEN(B259)+LEN(C259)+1,MAX(IF(ISERROR(FIND({"区","村","会","场"},A259,LEN(B259)+LEN(C259)+3)),0,(FIND({"区","村","会","场"},A259,LEN(B259)+LEN(C259)+3))))-LEN(B259)-LEN(C259)))</f>
        <v/>
      </c>
      <c r="E259" s="117"/>
      <c r="F259" s="117" t="str">
        <f t="array" ref="F259">IF(G259="","","项")</f>
        <v/>
      </c>
      <c r="G259" s="117"/>
      <c r="H259" s="117">
        <f t="shared" si="75"/>
        <v>0</v>
      </c>
      <c r="I259" s="117"/>
      <c r="J259" s="117"/>
      <c r="K259" s="28"/>
      <c r="L259" s="12"/>
      <c r="M259" s="27" t="str">
        <f t="shared" si="76"/>
        <v/>
      </c>
      <c r="N259" s="24"/>
      <c r="P259" s="25">
        <f t="shared" si="61"/>
        <v>0</v>
      </c>
    </row>
    <row r="260" spans="1:16" s="2" customFormat="1" ht="20.100000000000001" hidden="1" customHeight="1">
      <c r="A260" s="117"/>
      <c r="B260" s="116"/>
      <c r="C260" s="116" t="str">
        <f>IF(ISERROR(MID(A260,LEN(B260)+1,MAX(IF(ISERROR(FIND({"道","乡","镇","处","场","区"},A260,LEN(B260)+1)),0,(FIND({"道","乡","镇","处","场","区"},A260,LEN(B260)+1))))-LEN(B260))),"",MID(A260,LEN(B260)+1,MIN(IF(ISERROR(FIND({"道","乡","镇","处","场","区"},A260,LEN(B260)+3)),4^8,(FIND({"道","乡","镇","处","场","区"},A260,LEN(B260)+3))))-LEN(B260)))</f>
        <v/>
      </c>
      <c r="D260" s="116" t="str">
        <f t="array" ref="D260">IF(ISERROR(MID(A260,LEN(B260)+LEN(C260)+1,MAX(IF(ISERROR(FIND({"区","村","会","场"},A260,LEN(B260)+LEN(C260)+1)),0,(FIND({"区","村","会","场"},A260,LEN(B260)+LEN(C260)+1))))-LEN(B260)-LEN(C260))),"",MID(A260,LEN(B260)+LEN(C260)+1,MAX(IF(ISERROR(FIND({"区","村","会","场"},A260,LEN(B260)+LEN(C260)+3)),0,(FIND({"区","村","会","场"},A260,LEN(B260)+LEN(C260)+3))))-LEN(B260)-LEN(C260)))</f>
        <v/>
      </c>
      <c r="E260" s="117"/>
      <c r="F260" s="117" t="str">
        <f t="array" ref="F260">IF(G260="","","项")</f>
        <v/>
      </c>
      <c r="G260" s="117"/>
      <c r="H260" s="117">
        <f t="shared" si="75"/>
        <v>0</v>
      </c>
      <c r="I260" s="117"/>
      <c r="J260" s="117"/>
      <c r="K260" s="28"/>
      <c r="L260" s="12"/>
      <c r="M260" s="27" t="str">
        <f t="shared" si="76"/>
        <v/>
      </c>
      <c r="N260" s="24"/>
      <c r="P260" s="25">
        <f t="shared" si="61"/>
        <v>0</v>
      </c>
    </row>
    <row r="261" spans="1:16" s="2" customFormat="1" ht="20.100000000000001" hidden="1" customHeight="1">
      <c r="A261" s="117"/>
      <c r="B261" s="117" t="str">
        <f>MID(A259,1,MIN(IF(ISERROR(FIND({"县","市","区"},A259)),4^8,FIND({"县","市","区"},A259))))</f>
        <v/>
      </c>
      <c r="C261" s="117" t="str">
        <f>IF(ISERROR(MID(A259,LEN(B259)+1,MAX(IF(ISERROR(FIND({"道","乡","镇","处","场","区"},A259,LEN(B259)+1)),0,(FIND({"道","乡","镇","处","场","区"},A259,LEN(B259)+1))))-LEN(B259))),"",MID(A259,LEN(B259)+1,MIN(IF(ISERROR(FIND({"道","乡","镇","处","场","区"},A259,LEN(B259)+3)),4^8,(FIND({"道","乡","镇","处","场","区"},A259,LEN(B259)+3))))-LEN(B259)))</f>
        <v/>
      </c>
      <c r="D261" s="117" t="str">
        <f>IF(ISERROR(MID(A259,LEN(B259)+LEN(C259)+1,MAX(IF(ISERROR(FIND({"区","村","会","场"},A259,LEN(B259)+LEN(C259)+1)),0,(FIND({"区","村","会","场"},A259,LEN(B259)+LEN(C259)+1))))-LEN(B259)-LEN(C259))),"",MID(A259,LEN(B259)+LEN(C259)+1,MAX(IF(ISERROR(FIND({"区","村","会","场"},A259,LEN(B259)+LEN(C259)+3)),0,(FIND({"区","村","会","场"},A259,LEN(B259)+LEN(C259)+3))))-LEN(B259)-LEN(C259)))</f>
        <v/>
      </c>
      <c r="E261" s="117"/>
      <c r="F261" s="117" t="str">
        <f t="array" ref="F261">IF(G261="","","项")</f>
        <v/>
      </c>
      <c r="G261" s="117"/>
      <c r="H261" s="117">
        <f t="shared" si="75"/>
        <v>0</v>
      </c>
      <c r="I261" s="117"/>
      <c r="J261" s="117"/>
      <c r="K261" s="28"/>
      <c r="L261" s="12"/>
      <c r="M261" s="27" t="str">
        <f t="shared" si="76"/>
        <v/>
      </c>
      <c r="N261" s="24"/>
      <c r="P261" s="25">
        <f t="shared" si="61"/>
        <v>0</v>
      </c>
    </row>
    <row r="262" spans="1:16" s="2" customFormat="1" ht="20.100000000000001" hidden="1" customHeight="1">
      <c r="A262" s="117"/>
      <c r="B262" s="117"/>
      <c r="C262" s="117"/>
      <c r="D262" s="117"/>
      <c r="E262" s="117"/>
      <c r="F262" s="117" t="str">
        <f t="array" ref="F262">IF(G262="","","项")</f>
        <v/>
      </c>
      <c r="G262" s="117"/>
      <c r="H262" s="117">
        <f t="shared" si="75"/>
        <v>0</v>
      </c>
      <c r="I262" s="117"/>
      <c r="J262" s="117"/>
      <c r="K262" s="28"/>
      <c r="L262" s="12"/>
      <c r="M262" s="27" t="str">
        <f t="shared" si="76"/>
        <v/>
      </c>
      <c r="N262" s="24"/>
      <c r="P262" s="25">
        <f t="shared" si="61"/>
        <v>0</v>
      </c>
    </row>
    <row r="263" spans="1:16" s="2" customFormat="1" ht="20.100000000000001" hidden="1" customHeight="1">
      <c r="A263" s="117"/>
      <c r="B263" s="117"/>
      <c r="C263" s="117"/>
      <c r="D263" s="117"/>
      <c r="E263" s="117"/>
      <c r="F263" s="117" t="str">
        <f t="array" ref="F263">IF(G263="","","项")</f>
        <v/>
      </c>
      <c r="G263" s="117"/>
      <c r="H263" s="117">
        <f t="shared" si="75"/>
        <v>0</v>
      </c>
      <c r="I263" s="117"/>
      <c r="J263" s="117"/>
      <c r="K263" s="28"/>
      <c r="L263" s="12"/>
      <c r="M263" s="27" t="str">
        <f t="shared" si="76"/>
        <v/>
      </c>
      <c r="N263" s="24"/>
      <c r="P263" s="25">
        <f t="shared" si="61"/>
        <v>0</v>
      </c>
    </row>
    <row r="264" spans="1:16" s="2" customFormat="1" ht="20.100000000000001" hidden="1" customHeight="1">
      <c r="A264" s="13" t="s">
        <v>132</v>
      </c>
      <c r="B264" s="14"/>
      <c r="C264" s="14"/>
      <c r="D264" s="14"/>
      <c r="E264" s="14"/>
      <c r="F264" s="14" t="s">
        <v>17</v>
      </c>
      <c r="G264" s="15">
        <f>SUM(G265:G269)</f>
        <v>0</v>
      </c>
      <c r="H264" s="15">
        <f t="shared" ref="H264:J264" si="77">SUM(H265:H269)</f>
        <v>0</v>
      </c>
      <c r="I264" s="15">
        <f t="shared" si="77"/>
        <v>0</v>
      </c>
      <c r="J264" s="15">
        <f t="shared" si="77"/>
        <v>0</v>
      </c>
      <c r="K264" s="20" t="s">
        <v>133</v>
      </c>
      <c r="L264" s="15">
        <f t="array" ref="L264">SUM(IF(ISERROR(SEARCH("职业教育",K265:K269)),0,1)*L265:L269)</f>
        <v>0</v>
      </c>
      <c r="M264" s="26" t="s">
        <v>129</v>
      </c>
      <c r="N264" s="24"/>
      <c r="P264" s="25">
        <f t="shared" si="61"/>
        <v>0</v>
      </c>
    </row>
    <row r="265" spans="1:16" s="2" customFormat="1" ht="20.100000000000001" hidden="1" customHeight="1">
      <c r="A265" s="16"/>
      <c r="B265" s="12" t="str">
        <f>MID(A265,1,MIN(IF(ISERROR(FIND({"县","市","区"},A265)),4^8,FIND({"县","市","区"},A265))))</f>
        <v/>
      </c>
      <c r="C265" s="12" t="str">
        <f>IF(ISERROR(MID(A265,LEN(B265)+1,MAX(IF(ISERROR(FIND({"道","乡","镇","处","场","区"},A265,LEN(B265)+1)),0,(FIND({"道","乡","镇","处","场","区"},A265,LEN(B265)+1))))-LEN(B265))),"",MID(A265,LEN(B265)+1,MIN(IF(ISERROR(FIND({"道","乡","镇","处","场","区"},A265,LEN(B265)+3)),4^8,(FIND({"道","乡","镇","处","场","区"},A265,LEN(B265)+3))))-LEN(B265)))</f>
        <v/>
      </c>
      <c r="D265" s="12" t="str">
        <f t="array" ref="D265">IF(ISERROR(MID(A265,LEN(B265)+LEN(C265)+1,MAX(IF(ISERROR(FIND({"区","村","会","场"},A265,LEN(B265)+LEN(C265)+1)),0,(FIND({"区","村","会","场"},A265,LEN(B265)+LEN(C265)+1))))-LEN(B265)-LEN(C265))),"",MID(A265,LEN(B265)+LEN(C265)+1,MAX(IF(ISERROR(FIND({"区","村","会","场"},A265,LEN(B265)+LEN(C265)+3)),0,(FIND({"区","村","会","场"},A265,LEN(B265)+LEN(C265)+3))))-LEN(B265)-LEN(C265)))</f>
        <v/>
      </c>
      <c r="E265" s="16"/>
      <c r="F265" s="16" t="str">
        <f t="array" ref="F265">IF(G265="","","项")</f>
        <v/>
      </c>
      <c r="G265" s="16"/>
      <c r="H265" s="16">
        <f t="shared" ref="H265:H269" si="78">SUM(I265:J265)</f>
        <v>0</v>
      </c>
      <c r="I265" s="16"/>
      <c r="J265" s="16"/>
      <c r="K265" s="28"/>
      <c r="L265" s="12"/>
      <c r="M265" s="27"/>
      <c r="N265" s="24"/>
      <c r="P265" s="25">
        <f t="shared" si="61"/>
        <v>0</v>
      </c>
    </row>
    <row r="266" spans="1:16" s="2" customFormat="1" ht="20.100000000000001" hidden="1" customHeight="1">
      <c r="A266" s="16"/>
      <c r="B266" s="12"/>
      <c r="C266" s="12"/>
      <c r="D266" s="12"/>
      <c r="E266" s="16"/>
      <c r="F266" s="16"/>
      <c r="G266" s="16"/>
      <c r="H266" s="16"/>
      <c r="I266" s="16"/>
      <c r="J266" s="16"/>
      <c r="K266" s="28"/>
      <c r="L266" s="12"/>
      <c r="M266" s="27"/>
      <c r="N266" s="24"/>
      <c r="P266" s="25">
        <f t="shared" si="61"/>
        <v>0</v>
      </c>
    </row>
    <row r="267" spans="1:16" s="2" customFormat="1" ht="20.100000000000001" hidden="1" customHeight="1">
      <c r="A267" s="16"/>
      <c r="B267" s="12" t="str">
        <f>MID(A267,1,MIN(IF(ISERROR(FIND({"县","市","区"},A267)),4^8,FIND({"县","市","区"},A267))))</f>
        <v/>
      </c>
      <c r="C267" s="12" t="str">
        <f>IF(ISERROR(MID(A267,LEN(B267)+1,MAX(IF(ISERROR(FIND({"道","乡","镇","处","场","区"},A267,LEN(B267)+1)),0,(FIND({"道","乡","镇","处","场","区"},A267,LEN(B267)+1))))-LEN(B267))),"",MID(A267,LEN(B267)+1,MIN(IF(ISERROR(FIND({"道","乡","镇","处","场","区"},A267,LEN(B267)+3)),4^8,(FIND({"道","乡","镇","处","场","区"},A267,LEN(B267)+3))))-LEN(B267)))</f>
        <v/>
      </c>
      <c r="D267" s="12" t="str">
        <f t="array" ref="D267">IF(ISERROR(MID(A267,LEN(B267)+LEN(C267)+1,MAX(IF(ISERROR(FIND({"区","村","会","场"},A267,LEN(B267)+LEN(C267)+1)),0,(FIND({"区","村","会","场"},A267,LEN(B267)+LEN(C267)+1))))-LEN(B267)-LEN(C267))),"",MID(A267,LEN(B267)+LEN(C267)+1,MAX(IF(ISERROR(FIND({"区","村","会","场"},A267,LEN(B267)+LEN(C267)+3)),0,(FIND({"区","村","会","场"},A267,LEN(B267)+LEN(C267)+3))))-LEN(B267)-LEN(C267)))</f>
        <v/>
      </c>
      <c r="E267" s="16"/>
      <c r="F267" s="16" t="str">
        <f t="array" ref="F267">IF(G267="","","项")</f>
        <v/>
      </c>
      <c r="G267" s="16"/>
      <c r="H267" s="16">
        <f t="shared" si="78"/>
        <v>0</v>
      </c>
      <c r="I267" s="16"/>
      <c r="J267" s="16"/>
      <c r="K267" s="28"/>
      <c r="L267" s="12"/>
      <c r="M267" s="27" t="str">
        <f t="shared" ref="M267:M269" si="79">IF(K267="","","人.次")</f>
        <v/>
      </c>
      <c r="N267" s="24"/>
      <c r="P267" s="25">
        <f t="shared" si="61"/>
        <v>0</v>
      </c>
    </row>
    <row r="268" spans="1:16" s="2" customFormat="1" ht="20.100000000000001" hidden="1" customHeight="1">
      <c r="A268" s="16"/>
      <c r="B268" s="12" t="str">
        <f>MID(A268,1,MIN(IF(ISERROR(FIND({"县","市","区"},A268)),4^8,FIND({"县","市","区"},A268))))</f>
        <v/>
      </c>
      <c r="C268" s="12" t="str">
        <f>IF(ISERROR(MID(A268,LEN(B268)+1,MAX(IF(ISERROR(FIND({"道","乡","镇","处","场","区"},A268,LEN(B268)+1)),0,(FIND({"道","乡","镇","处","场","区"},A268,LEN(B268)+1))))-LEN(B268))),"",MID(A268,LEN(B268)+1,MIN(IF(ISERROR(FIND({"道","乡","镇","处","场","区"},A268,LEN(B268)+3)),4^8,(FIND({"道","乡","镇","处","场","区"},A268,LEN(B268)+3))))-LEN(B268)))</f>
        <v/>
      </c>
      <c r="D268" s="12" t="str">
        <f t="array" ref="D268">IF(ISERROR(MID(A268,LEN(B268)+LEN(C268)+1,MAX(IF(ISERROR(FIND({"区","村","会","场"},A268,LEN(B268)+LEN(C268)+1)),0,(FIND({"区","村","会","场"},A268,LEN(B268)+LEN(C268)+1))))-LEN(B268)-LEN(C268))),"",MID(A268,LEN(B268)+LEN(C268)+1,MAX(IF(ISERROR(FIND({"区","村","会","场"},A268,LEN(B268)+LEN(C268)+3)),0,(FIND({"区","村","会","场"},A268,LEN(B268)+LEN(C268)+3))))-LEN(B268)-LEN(C268)))</f>
        <v/>
      </c>
      <c r="E268" s="16"/>
      <c r="F268" s="16" t="str">
        <f t="array" ref="F268">IF(G268="","","项")</f>
        <v/>
      </c>
      <c r="G268" s="16"/>
      <c r="H268" s="16">
        <f t="shared" si="78"/>
        <v>0</v>
      </c>
      <c r="I268" s="16"/>
      <c r="J268" s="16"/>
      <c r="K268" s="28"/>
      <c r="L268" s="12"/>
      <c r="M268" s="27" t="str">
        <f t="shared" si="79"/>
        <v/>
      </c>
      <c r="N268" s="24"/>
      <c r="P268" s="25">
        <f t="shared" ref="P268:P319" si="80">L268+H268+G268+I268+J268</f>
        <v>0</v>
      </c>
    </row>
    <row r="269" spans="1:16" s="2" customFormat="1" ht="20.100000000000001" hidden="1" customHeight="1">
      <c r="A269" s="16"/>
      <c r="B269" s="12" t="str">
        <f>MID(A269,1,MIN(IF(ISERROR(FIND({"县","市","区"},A269)),4^8,FIND({"县","市","区"},A269))))</f>
        <v/>
      </c>
      <c r="C269" s="12" t="str">
        <f>IF(ISERROR(MID(A269,LEN(B269)+1,MAX(IF(ISERROR(FIND({"道","乡","镇","处","场","区"},A269,LEN(B269)+1)),0,(FIND({"道","乡","镇","处","场","区"},A269,LEN(B269)+1))))-LEN(B269))),"",MID(A269,LEN(B269)+1,MIN(IF(ISERROR(FIND({"道","乡","镇","处","场","区"},A269,LEN(B269)+3)),4^8,(FIND({"道","乡","镇","处","场","区"},A269,LEN(B269)+3))))-LEN(B269)))</f>
        <v/>
      </c>
      <c r="D269" s="12" t="str">
        <f>IF(ISERROR(MID(A269,LEN(B269)+LEN(C269)+1,MAX(IF(ISERROR(FIND({"区","村","会","场"},A269,LEN(B269)+LEN(C269)+1)),0,(FIND({"区","村","会","场"},A269,LEN(B269)+LEN(C269)+1))))-LEN(B269)-LEN(C269))),"",MID(A269,LEN(B269)+LEN(C269)+1,MAX(IF(ISERROR(FIND({"区","村","会","场"},A269,LEN(B269)+LEN(C269)+3)),0,(FIND({"区","村","会","场"},A269,LEN(B269)+LEN(C269)+3))))-LEN(B269)-LEN(C269)))</f>
        <v/>
      </c>
      <c r="E269" s="16"/>
      <c r="F269" s="16" t="str">
        <f t="array" ref="F269">IF(G269="","","项")</f>
        <v/>
      </c>
      <c r="G269" s="16"/>
      <c r="H269" s="16">
        <f t="shared" si="78"/>
        <v>0</v>
      </c>
      <c r="I269" s="16"/>
      <c r="J269" s="16"/>
      <c r="K269" s="28"/>
      <c r="L269" s="12"/>
      <c r="M269" s="27" t="str">
        <f t="shared" si="79"/>
        <v/>
      </c>
      <c r="N269" s="24"/>
      <c r="P269" s="25">
        <f t="shared" si="80"/>
        <v>0</v>
      </c>
    </row>
    <row r="270" spans="1:16" s="2" customFormat="1" ht="20.100000000000001" hidden="1" customHeight="1">
      <c r="A270" s="13" t="s">
        <v>134</v>
      </c>
      <c r="B270" s="14"/>
      <c r="C270" s="14"/>
      <c r="D270" s="14"/>
      <c r="E270" s="14"/>
      <c r="F270" s="14" t="s">
        <v>17</v>
      </c>
      <c r="G270" s="15">
        <f>SUM(G271:G275)</f>
        <v>0</v>
      </c>
      <c r="H270" s="15">
        <f t="shared" ref="H270:J270" si="81">SUM(H271:H275)</f>
        <v>0</v>
      </c>
      <c r="I270" s="15">
        <f t="shared" si="81"/>
        <v>0</v>
      </c>
      <c r="J270" s="15">
        <f t="shared" si="81"/>
        <v>0</v>
      </c>
      <c r="K270" s="20" t="s">
        <v>135</v>
      </c>
      <c r="L270" s="15">
        <f t="array" ref="L270">SUM(IF(ISERROR(SEARCH("文化教育",K271:K275)),0,1)*L271:L275)</f>
        <v>0</v>
      </c>
      <c r="M270" s="26" t="s">
        <v>129</v>
      </c>
      <c r="N270" s="24"/>
      <c r="P270" s="25">
        <f t="shared" si="80"/>
        <v>0</v>
      </c>
    </row>
    <row r="271" spans="1:16" s="2" customFormat="1" ht="20.100000000000001" hidden="1" customHeight="1">
      <c r="A271" s="16"/>
      <c r="B271" s="12" t="str">
        <f>MID(A271,1,MIN(IF(ISERROR(FIND({"县","市","区"},A271)),4^8,FIND({"县","市","区"},A271))))</f>
        <v/>
      </c>
      <c r="C271" s="12" t="str">
        <f>IF(ISERROR(MID(A271,LEN(B271)+1,MAX(IF(ISERROR(FIND({"道","乡","镇","处","场","区"},A271,LEN(B271)+1)),0,(FIND({"道","乡","镇","处","场","区"},A271,LEN(B271)+1))))-LEN(B271))),"",MID(A271,LEN(B271)+1,MIN(IF(ISERROR(FIND({"道","乡","镇","处","场","区"},A271,LEN(B271)+3)),4^8,(FIND({"道","乡","镇","处","场","区"},A271,LEN(B271)+3))))-LEN(B271)))</f>
        <v/>
      </c>
      <c r="D271" s="12" t="str">
        <f t="array" ref="D271">IF(ISERROR(MID(A271,LEN(B271)+LEN(C271)+1,MAX(IF(ISERROR(FIND({"区","村","会","场"},A271,LEN(B271)+LEN(C271)+1)),0,(FIND({"区","村","会","场"},A271,LEN(B271)+LEN(C271)+1))))-LEN(B271)-LEN(C271))),"",MID(A271,LEN(B271)+LEN(C271)+1,MAX(IF(ISERROR(FIND({"区","村","会","场"},A271,LEN(B271)+LEN(C271)+3)),0,(FIND({"区","村","会","场"},A271,LEN(B271)+LEN(C271)+3))))-LEN(B271)-LEN(C271)))</f>
        <v/>
      </c>
      <c r="E271" s="16"/>
      <c r="F271" s="16" t="str">
        <f t="array" ref="F271">IF(G271="","","项")</f>
        <v/>
      </c>
      <c r="G271" s="16"/>
      <c r="H271" s="16">
        <f t="shared" ref="H271:H275" si="82">SUM(I271:J271)</f>
        <v>0</v>
      </c>
      <c r="I271" s="16"/>
      <c r="J271" s="16"/>
      <c r="K271" s="28"/>
      <c r="L271" s="12"/>
      <c r="M271" s="27"/>
      <c r="N271" s="24"/>
      <c r="P271" s="25">
        <f t="shared" si="80"/>
        <v>0</v>
      </c>
    </row>
    <row r="272" spans="1:16" s="2" customFormat="1" ht="20.100000000000001" hidden="1" customHeight="1">
      <c r="A272" s="16"/>
      <c r="B272" s="12" t="str">
        <f>MID(A272,1,MIN(IF(ISERROR(FIND({"县","市","区"},A272)),4^8,FIND({"县","市","区"},A272))))</f>
        <v/>
      </c>
      <c r="C272" s="12" t="str">
        <f>IF(ISERROR(MID(A272,LEN(B272)+1,MAX(IF(ISERROR(FIND({"道","乡","镇","处","场","区"},A272,LEN(B272)+1)),0,(FIND({"道","乡","镇","处","场","区"},A272,LEN(B272)+1))))-LEN(B272))),"",MID(A272,LEN(B272)+1,MIN(IF(ISERROR(FIND({"道","乡","镇","处","场","区"},A272,LEN(B272)+3)),4^8,(FIND({"道","乡","镇","处","场","区"},A272,LEN(B272)+3))))-LEN(B272)))</f>
        <v/>
      </c>
      <c r="D272" s="12" t="str">
        <f t="array" ref="D272">IF(ISERROR(MID(A272,LEN(B272)+LEN(C272)+1,MAX(IF(ISERROR(FIND({"区","村","会","场"},A272,LEN(B272)+LEN(C272)+1)),0,(FIND({"区","村","会","场"},A272,LEN(B272)+LEN(C272)+1))))-LEN(B272)-LEN(C272))),"",MID(A272,LEN(B272)+LEN(C272)+1,MAX(IF(ISERROR(FIND({"区","村","会","场"},A272,LEN(B272)+LEN(C272)+3)),0,(FIND({"区","村","会","场"},A272,LEN(B272)+LEN(C272)+3))))-LEN(B272)-LEN(C272)))</f>
        <v/>
      </c>
      <c r="E272" s="16"/>
      <c r="F272" s="16" t="str">
        <f t="array" ref="F272">IF(G272="","","项")</f>
        <v/>
      </c>
      <c r="G272" s="16"/>
      <c r="H272" s="16">
        <f t="shared" si="82"/>
        <v>0</v>
      </c>
      <c r="I272" s="16"/>
      <c r="J272" s="16"/>
      <c r="K272" s="28"/>
      <c r="L272" s="12"/>
      <c r="M272" s="27" t="str">
        <f t="shared" ref="M272:M276" si="83">IF(K272="","","人.次")</f>
        <v/>
      </c>
      <c r="N272" s="24"/>
      <c r="P272" s="25">
        <f t="shared" si="80"/>
        <v>0</v>
      </c>
    </row>
    <row r="273" spans="1:16" s="2" customFormat="1" ht="20.100000000000001" hidden="1" customHeight="1">
      <c r="A273" s="16"/>
      <c r="B273" s="12" t="str">
        <f>MID(A273,1,MIN(IF(ISERROR(FIND({"县","市","区"},A273)),4^8,FIND({"县","市","区"},A273))))</f>
        <v/>
      </c>
      <c r="C273" s="12" t="str">
        <f>IF(ISERROR(MID(A273,LEN(B273)+1,MAX(IF(ISERROR(FIND({"道","乡","镇","处","场","区"},A273,LEN(B273)+1)),0,(FIND({"道","乡","镇","处","场","区"},A273,LEN(B273)+1))))-LEN(B273))),"",MID(A273,LEN(B273)+1,MIN(IF(ISERROR(FIND({"道","乡","镇","处","场","区"},A273,LEN(B273)+3)),4^8,(FIND({"道","乡","镇","处","场","区"},A273,LEN(B273)+3))))-LEN(B273)))</f>
        <v/>
      </c>
      <c r="D273" s="12" t="str">
        <f t="array" ref="D273">IF(ISERROR(MID(A273,LEN(B273)+LEN(C273)+1,MAX(IF(ISERROR(FIND({"区","村","会","场"},A273,LEN(B273)+LEN(C273)+1)),0,(FIND({"区","村","会","场"},A273,LEN(B273)+LEN(C273)+1))))-LEN(B273)-LEN(C273))),"",MID(A273,LEN(B273)+LEN(C273)+1,MAX(IF(ISERROR(FIND({"区","村","会","场"},A273,LEN(B273)+LEN(C273)+3)),0,(FIND({"区","村","会","场"},A273,LEN(B273)+LEN(C273)+3))))-LEN(B273)-LEN(C273)))</f>
        <v/>
      </c>
      <c r="E273" s="16"/>
      <c r="F273" s="16" t="str">
        <f t="array" ref="F273">IF(G273="","","项")</f>
        <v/>
      </c>
      <c r="G273" s="16"/>
      <c r="H273" s="16">
        <f t="shared" si="82"/>
        <v>0</v>
      </c>
      <c r="I273" s="16"/>
      <c r="J273" s="16"/>
      <c r="K273" s="28"/>
      <c r="L273" s="12"/>
      <c r="M273" s="27" t="str">
        <f t="shared" si="83"/>
        <v/>
      </c>
      <c r="N273" s="24"/>
      <c r="P273" s="25">
        <f t="shared" si="80"/>
        <v>0</v>
      </c>
    </row>
    <row r="274" spans="1:16" s="2" customFormat="1" ht="20.100000000000001" hidden="1" customHeight="1">
      <c r="A274" s="16"/>
      <c r="B274" s="12" t="str">
        <f>MID(A274,1,MIN(IF(ISERROR(FIND({"县","市","区"},A274)),4^8,FIND({"县","市","区"},A274))))</f>
        <v/>
      </c>
      <c r="C274" s="12" t="str">
        <f>IF(ISERROR(MID(A274,LEN(B274)+1,MAX(IF(ISERROR(FIND({"道","乡","镇","处","场","区"},A274,LEN(B274)+1)),0,(FIND({"道","乡","镇","处","场","区"},A274,LEN(B274)+1))))-LEN(B274))),"",MID(A274,LEN(B274)+1,MIN(IF(ISERROR(FIND({"道","乡","镇","处","场","区"},A274,LEN(B274)+3)),4^8,(FIND({"道","乡","镇","处","场","区"},A274,LEN(B274)+3))))-LEN(B274)))</f>
        <v/>
      </c>
      <c r="D274" s="12" t="str">
        <f t="array" ref="D274">IF(ISERROR(MID(A274,LEN(B274)+LEN(C274)+1,MAX(IF(ISERROR(FIND({"区","村","会","场"},A274,LEN(B274)+LEN(C274)+1)),0,(FIND({"区","村","会","场"},A274,LEN(B274)+LEN(C274)+1))))-LEN(B274)-LEN(C274))),"",MID(A274,LEN(B274)+LEN(C274)+1,MAX(IF(ISERROR(FIND({"区","村","会","场"},A274,LEN(B274)+LEN(C274)+3)),0,(FIND({"区","村","会","场"},A274,LEN(B274)+LEN(C274)+3))))-LEN(B274)-LEN(C274)))</f>
        <v/>
      </c>
      <c r="E274" s="16"/>
      <c r="F274" s="16" t="str">
        <f t="array" ref="F274">IF(G274="","","项")</f>
        <v/>
      </c>
      <c r="G274" s="16"/>
      <c r="H274" s="16">
        <f t="shared" si="82"/>
        <v>0</v>
      </c>
      <c r="I274" s="16"/>
      <c r="J274" s="16"/>
      <c r="K274" s="28"/>
      <c r="L274" s="12"/>
      <c r="M274" s="27" t="str">
        <f t="shared" si="83"/>
        <v/>
      </c>
      <c r="N274" s="24"/>
      <c r="P274" s="25">
        <f t="shared" si="80"/>
        <v>0</v>
      </c>
    </row>
    <row r="275" spans="1:16" s="2" customFormat="1" ht="20.100000000000001" hidden="1" customHeight="1">
      <c r="A275" s="43"/>
      <c r="B275" s="45" t="str">
        <f>MID(A275,1,MIN(IF(ISERROR(FIND({"县","市","区"},A275)),4^8,FIND({"县","市","区"},A275))))</f>
        <v/>
      </c>
      <c r="C275" s="45" t="str">
        <f>IF(ISERROR(MID(A275,LEN(B275)+1,MAX(IF(ISERROR(FIND({"道","乡","镇","处","场","区"},A275,LEN(B275)+1)),0,(FIND({"道","乡","镇","处","场","区"},A275,LEN(B275)+1))))-LEN(B275))),"",MID(A275,LEN(B275)+1,MIN(IF(ISERROR(FIND({"道","乡","镇","处","场","区"},A275,LEN(B275)+3)),4^8,(FIND({"道","乡","镇","处","场","区"},A275,LEN(B275)+3))))-LEN(B275)))</f>
        <v/>
      </c>
      <c r="D275" s="45" t="str">
        <f>IF(ISERROR(MID(A275,LEN(B275)+LEN(C275)+1,MAX(IF(ISERROR(FIND({"区","村","会","场"},A275,LEN(B275)+LEN(C275)+1)),0,(FIND({"区","村","会","场"},A275,LEN(B275)+LEN(C275)+1))))-LEN(B275)-LEN(C275))),"",MID(A275,LEN(B275)+LEN(C275)+1,MAX(IF(ISERROR(FIND({"区","村","会","场"},A275,LEN(B275)+LEN(C275)+3)),0,(FIND({"区","村","会","场"},A275,LEN(B275)+LEN(C275)+3))))-LEN(B275)-LEN(C275)))</f>
        <v/>
      </c>
      <c r="E275" s="43"/>
      <c r="F275" s="43" t="str">
        <f t="array" ref="F275">IF(G275="","","项")</f>
        <v/>
      </c>
      <c r="G275" s="43"/>
      <c r="H275" s="43">
        <f t="shared" si="82"/>
        <v>0</v>
      </c>
      <c r="I275" s="43"/>
      <c r="J275" s="43"/>
      <c r="K275" s="93"/>
      <c r="L275" s="45"/>
      <c r="M275" s="92" t="str">
        <f t="shared" si="83"/>
        <v/>
      </c>
      <c r="N275" s="91"/>
      <c r="P275" s="25">
        <f t="shared" si="80"/>
        <v>0</v>
      </c>
    </row>
    <row r="276" spans="1:16" s="2" customFormat="1" ht="20.100000000000001" customHeight="1">
      <c r="A276" s="63" t="s">
        <v>136</v>
      </c>
      <c r="B276" s="62"/>
      <c r="C276" s="62"/>
      <c r="D276" s="62"/>
      <c r="E276" s="62"/>
      <c r="F276" s="62" t="s">
        <v>17</v>
      </c>
      <c r="G276" s="64">
        <f>G277+G296+G307</f>
        <v>3</v>
      </c>
      <c r="H276" s="64">
        <f>H277+H296+H307</f>
        <v>290</v>
      </c>
      <c r="I276" s="64">
        <f>I277+I296+I307</f>
        <v>25</v>
      </c>
      <c r="J276" s="64">
        <f>J277+J296+J307</f>
        <v>265</v>
      </c>
      <c r="K276" s="20"/>
      <c r="L276" s="62"/>
      <c r="M276" s="31" t="str">
        <f t="shared" si="83"/>
        <v/>
      </c>
      <c r="N276" s="65"/>
      <c r="P276" s="25">
        <f t="shared" si="80"/>
        <v>583</v>
      </c>
    </row>
    <row r="277" spans="1:16" s="2" customFormat="1" ht="20.100000000000001" hidden="1" customHeight="1">
      <c r="A277" s="135" t="s">
        <v>137</v>
      </c>
      <c r="B277" s="118"/>
      <c r="C277" s="118"/>
      <c r="D277" s="118"/>
      <c r="E277" s="118"/>
      <c r="F277" s="118" t="s">
        <v>17</v>
      </c>
      <c r="G277" s="118">
        <f>SUM(G288:G295)</f>
        <v>0</v>
      </c>
      <c r="H277" s="118">
        <f>SUM(H288:H295)</f>
        <v>0</v>
      </c>
      <c r="I277" s="118">
        <f>SUM(I288:I295)</f>
        <v>0</v>
      </c>
      <c r="J277" s="118">
        <f>SUM(J288:J295)</f>
        <v>0</v>
      </c>
      <c r="K277" s="98" t="s">
        <v>138</v>
      </c>
      <c r="L277" s="99">
        <f t="array" ref="L277">SUM(IF(ISERROR(SEARCH("粮食作物",K288:K295)),0,1)*L288:L295)</f>
        <v>0</v>
      </c>
      <c r="M277" s="100" t="s">
        <v>21</v>
      </c>
      <c r="N277" s="30"/>
      <c r="P277" s="25">
        <f t="shared" si="80"/>
        <v>0</v>
      </c>
    </row>
    <row r="278" spans="1:16" s="2" customFormat="1" ht="20.100000000000001" hidden="1" customHeight="1">
      <c r="A278" s="134"/>
      <c r="B278" s="119"/>
      <c r="C278" s="119"/>
      <c r="D278" s="119"/>
      <c r="E278" s="119"/>
      <c r="F278" s="119"/>
      <c r="G278" s="119"/>
      <c r="H278" s="119"/>
      <c r="I278" s="119"/>
      <c r="J278" s="119"/>
      <c r="K278" s="20" t="s">
        <v>139</v>
      </c>
      <c r="L278" s="15">
        <f t="array" ref="L278">SUM(IF(ISERROR(SEARCH("蔬菜",K288:K295)),0,1)*L288:L295)</f>
        <v>0</v>
      </c>
      <c r="M278" s="26" t="s">
        <v>21</v>
      </c>
      <c r="N278" s="24"/>
      <c r="P278" s="25">
        <f t="shared" si="80"/>
        <v>0</v>
      </c>
    </row>
    <row r="279" spans="1:16" s="2" customFormat="1" ht="20.100000000000001" hidden="1" customHeight="1">
      <c r="A279" s="134"/>
      <c r="B279" s="119"/>
      <c r="C279" s="119"/>
      <c r="D279" s="119"/>
      <c r="E279" s="119"/>
      <c r="F279" s="119"/>
      <c r="G279" s="119"/>
      <c r="H279" s="119"/>
      <c r="I279" s="119"/>
      <c r="J279" s="119"/>
      <c r="K279" s="20" t="s">
        <v>140</v>
      </c>
      <c r="L279" s="15">
        <f t="array" ref="L279">SUM(IF(ISERROR(SEARCH("中药材",K288:K295)),0,1)*L288:L295)</f>
        <v>0</v>
      </c>
      <c r="M279" s="26" t="s">
        <v>21</v>
      </c>
      <c r="N279" s="24"/>
      <c r="P279" s="25">
        <f t="shared" si="80"/>
        <v>0</v>
      </c>
    </row>
    <row r="280" spans="1:16" s="2" customFormat="1" ht="20.100000000000001" hidden="1" customHeight="1">
      <c r="A280" s="134"/>
      <c r="B280" s="119"/>
      <c r="C280" s="119"/>
      <c r="D280" s="119"/>
      <c r="E280" s="119"/>
      <c r="F280" s="119"/>
      <c r="G280" s="119"/>
      <c r="H280" s="119"/>
      <c r="I280" s="119"/>
      <c r="J280" s="119"/>
      <c r="K280" s="20" t="s">
        <v>141</v>
      </c>
      <c r="L280" s="15">
        <f t="array" ref="L280">SUM(IF(ISERROR(SEARCH("食用菌",K288:K295)),0,1)*L288:L295)</f>
        <v>0</v>
      </c>
      <c r="M280" s="26" t="s">
        <v>21</v>
      </c>
      <c r="N280" s="24"/>
      <c r="P280" s="25">
        <f t="shared" si="80"/>
        <v>0</v>
      </c>
    </row>
    <row r="281" spans="1:16" s="2" customFormat="1" ht="20.100000000000001" hidden="1" customHeight="1">
      <c r="A281" s="134"/>
      <c r="B281" s="119"/>
      <c r="C281" s="119"/>
      <c r="D281" s="119"/>
      <c r="E281" s="119"/>
      <c r="F281" s="119"/>
      <c r="G281" s="119"/>
      <c r="H281" s="119"/>
      <c r="I281" s="119"/>
      <c r="J281" s="119"/>
      <c r="K281" s="20" t="s">
        <v>142</v>
      </c>
      <c r="L281" s="15">
        <f t="array" ref="L281">SUM(IF(ISERROR(SEARCH("茶叶",K288:K295)),0,1)*L288:L295)</f>
        <v>0</v>
      </c>
      <c r="M281" s="26" t="s">
        <v>21</v>
      </c>
      <c r="N281" s="24"/>
      <c r="P281" s="25">
        <f t="shared" si="80"/>
        <v>0</v>
      </c>
    </row>
    <row r="282" spans="1:16" s="2" customFormat="1" ht="20.100000000000001" hidden="1" customHeight="1">
      <c r="A282" s="134"/>
      <c r="B282" s="119"/>
      <c r="C282" s="119"/>
      <c r="D282" s="119"/>
      <c r="E282" s="119"/>
      <c r="F282" s="119"/>
      <c r="G282" s="119"/>
      <c r="H282" s="119"/>
      <c r="I282" s="119"/>
      <c r="J282" s="119"/>
      <c r="K282" s="20" t="s">
        <v>143</v>
      </c>
      <c r="L282" s="58">
        <f t="array" ref="L282">SUM(IF(ISERROR(SEARCH("其他经济作物",K288:K295)),0,1)*L288:L295)</f>
        <v>0</v>
      </c>
      <c r="M282" s="26" t="s">
        <v>21</v>
      </c>
      <c r="N282" s="55"/>
      <c r="P282" s="25">
        <f t="shared" si="80"/>
        <v>0</v>
      </c>
    </row>
    <row r="283" spans="1:16" s="2" customFormat="1" ht="20.100000000000001" hidden="1" customHeight="1">
      <c r="A283" s="134"/>
      <c r="B283" s="119"/>
      <c r="C283" s="119"/>
      <c r="D283" s="119"/>
      <c r="E283" s="119"/>
      <c r="F283" s="119"/>
      <c r="G283" s="119"/>
      <c r="H283" s="119"/>
      <c r="I283" s="119"/>
      <c r="J283" s="119"/>
      <c r="K283" s="20" t="s">
        <v>144</v>
      </c>
      <c r="L283" s="15">
        <f t="array" ref="L283">SUM(IF(ISERROR(SEARCH("楠竹",K288:K295)),0,1)*L288:L295)</f>
        <v>0</v>
      </c>
      <c r="M283" s="26" t="s">
        <v>21</v>
      </c>
      <c r="N283" s="24"/>
      <c r="P283" s="25">
        <f t="shared" si="80"/>
        <v>0</v>
      </c>
    </row>
    <row r="284" spans="1:16" s="2" customFormat="1" ht="20.100000000000001" hidden="1" customHeight="1">
      <c r="A284" s="134"/>
      <c r="B284" s="119"/>
      <c r="C284" s="119"/>
      <c r="D284" s="119"/>
      <c r="E284" s="119"/>
      <c r="F284" s="119"/>
      <c r="G284" s="119"/>
      <c r="H284" s="119"/>
      <c r="I284" s="119"/>
      <c r="J284" s="119"/>
      <c r="K284" s="20" t="s">
        <v>145</v>
      </c>
      <c r="L284" s="15">
        <f t="array" ref="L284">SUM(IF(ISERROR(SEARCH("油茶",K288:K295)),0,1)*L288:L295)</f>
        <v>0</v>
      </c>
      <c r="M284" s="26" t="s">
        <v>21</v>
      </c>
      <c r="N284" s="24"/>
      <c r="P284" s="25">
        <f t="shared" si="80"/>
        <v>0</v>
      </c>
    </row>
    <row r="285" spans="1:16" s="2" customFormat="1" ht="20.100000000000001" hidden="1" customHeight="1">
      <c r="A285" s="134"/>
      <c r="B285" s="119"/>
      <c r="C285" s="119"/>
      <c r="D285" s="119"/>
      <c r="E285" s="119"/>
      <c r="F285" s="119"/>
      <c r="G285" s="119"/>
      <c r="H285" s="119"/>
      <c r="I285" s="119"/>
      <c r="J285" s="119"/>
      <c r="K285" s="20" t="s">
        <v>146</v>
      </c>
      <c r="L285" s="15">
        <f t="array" ref="L285">SUM(IF(ISERROR(SEARCH("其他林业",K288:K295)),0,1)*L288:L295)</f>
        <v>0</v>
      </c>
      <c r="M285" s="26" t="s">
        <v>21</v>
      </c>
      <c r="N285" s="24"/>
      <c r="P285" s="25">
        <f t="shared" si="80"/>
        <v>0</v>
      </c>
    </row>
    <row r="286" spans="1:16" s="2" customFormat="1" ht="20.100000000000001" hidden="1" customHeight="1">
      <c r="A286" s="134"/>
      <c r="B286" s="119"/>
      <c r="C286" s="119"/>
      <c r="D286" s="119"/>
      <c r="E286" s="119"/>
      <c r="F286" s="119"/>
      <c r="G286" s="119"/>
      <c r="H286" s="119"/>
      <c r="I286" s="119"/>
      <c r="J286" s="119"/>
      <c r="K286" s="20" t="s">
        <v>147</v>
      </c>
      <c r="L286" s="15">
        <f t="array" ref="L286">SUM(IF(ISERROR(SEARCH("果业",K288:K295)),0,1)*L288:L295)</f>
        <v>0</v>
      </c>
      <c r="M286" s="26" t="s">
        <v>21</v>
      </c>
      <c r="N286" s="24"/>
      <c r="P286" s="25">
        <f t="shared" si="80"/>
        <v>0</v>
      </c>
    </row>
    <row r="287" spans="1:16" s="2" customFormat="1" ht="20.100000000000001" hidden="1" customHeight="1">
      <c r="A287" s="134"/>
      <c r="B287" s="119"/>
      <c r="C287" s="119"/>
      <c r="D287" s="119"/>
      <c r="E287" s="119"/>
      <c r="F287" s="119"/>
      <c r="G287" s="119"/>
      <c r="H287" s="119"/>
      <c r="I287" s="119"/>
      <c r="J287" s="119"/>
      <c r="K287" s="20" t="s">
        <v>148</v>
      </c>
      <c r="L287" s="15">
        <f t="array" ref="L287">SUM(IF(ISERROR(SEARCH("种植业类其他",K288:K295)),0,1)*L288:L295)</f>
        <v>0</v>
      </c>
      <c r="M287" s="26" t="s">
        <v>29</v>
      </c>
      <c r="N287" s="24"/>
      <c r="P287" s="25">
        <f t="shared" si="80"/>
        <v>0</v>
      </c>
    </row>
    <row r="288" spans="1:16" s="2" customFormat="1" ht="20.100000000000001" hidden="1" customHeight="1">
      <c r="A288" s="41"/>
      <c r="B288" s="41" t="str">
        <f>MID(A288,1,MIN(IF(ISERROR(FIND({"县","市","区"},A288)),4^8,FIND({"县","市","区"},A288))))</f>
        <v/>
      </c>
      <c r="C288" s="41" t="str">
        <f>IF(ISERROR(MID(A288,LEN(B288)+1,MAX(IF(ISERROR(FIND({"道","乡","镇","处","场","区"},A288,LEN(B288)+1)),0,(FIND({"道","乡","镇","处","场","区"},A288,LEN(B288)+1))))-LEN(B288))),"",MID(A288,LEN(B288)+1,MIN(IF(ISERROR(FIND({"道","乡","镇","处","场","区"},A288,LEN(B288)+3)),4^8,(FIND({"道","乡","镇","处","场","区"},A288,LEN(B288)+3))))-LEN(B288)))</f>
        <v/>
      </c>
      <c r="D288" s="41"/>
      <c r="E288" s="41"/>
      <c r="F288" s="41" t="str">
        <f t="shared" ref="F288:F295" si="84">IF(G288="","","项")</f>
        <v/>
      </c>
      <c r="G288" s="41"/>
      <c r="H288" s="41"/>
      <c r="I288" s="41"/>
      <c r="J288" s="41"/>
      <c r="K288" s="28"/>
      <c r="L288" s="12"/>
      <c r="M288" s="27"/>
      <c r="N288" s="24"/>
      <c r="P288" s="25">
        <f t="shared" si="80"/>
        <v>0</v>
      </c>
    </row>
    <row r="289" spans="1:16" s="2" customFormat="1" ht="20.100000000000001" hidden="1" customHeight="1">
      <c r="A289" s="41"/>
      <c r="B289" s="41" t="str">
        <f>MID(A289,1,MIN(IF(ISERROR(FIND({"县","市","区"},A289)),4^8,FIND({"县","市","区"},A289))))</f>
        <v/>
      </c>
      <c r="C289" s="41" t="str">
        <f>IF(ISERROR(MID(A289,LEN(B289)+1,MAX(IF(ISERROR(FIND({"道","乡","镇","处","场","区"},A289,LEN(B289)+1)),0,(FIND({"道","乡","镇","处","场","区"},A289,LEN(B289)+1))))-LEN(B289))),"",MID(A289,LEN(B289)+1,MIN(IF(ISERROR(FIND({"道","乡","镇","处","场","区"},A289,LEN(B289)+3)),4^8,(FIND({"道","乡","镇","处","场","区"},A289,LEN(B289)+3))))-LEN(B289)))</f>
        <v/>
      </c>
      <c r="D289" s="41"/>
      <c r="E289" s="41"/>
      <c r="F289" s="41" t="str">
        <f t="shared" si="84"/>
        <v/>
      </c>
      <c r="G289" s="41"/>
      <c r="H289" s="41"/>
      <c r="I289" s="41"/>
      <c r="J289" s="41"/>
      <c r="K289" s="28"/>
      <c r="L289" s="41"/>
      <c r="M289" s="27"/>
      <c r="N289" s="46"/>
      <c r="P289" s="25">
        <f t="shared" si="80"/>
        <v>0</v>
      </c>
    </row>
    <row r="290" spans="1:16" s="2" customFormat="1" ht="20.100000000000001" hidden="1" customHeight="1">
      <c r="A290" s="41"/>
      <c r="B290" s="41" t="str">
        <f>MID(A290,1,MIN(IF(ISERROR(FIND({"县","市","区"},A290)),4^8,FIND({"县","市","区"},A290))))</f>
        <v/>
      </c>
      <c r="C290" s="41" t="str">
        <f>IF(ISERROR(MID(A290,LEN(B290)+1,MAX(IF(ISERROR(FIND({"道","乡","镇","处","场","区"},A290,LEN(B290)+1)),0,(FIND({"道","乡","镇","处","场","区"},A290,LEN(B290)+1))))-LEN(B290))),"",MID(A290,LEN(B290)+1,MIN(IF(ISERROR(FIND({"道","乡","镇","处","场","区"},A290,LEN(B290)+3)),4^8,(FIND({"道","乡","镇","处","场","区"},A290,LEN(B290)+3))))-LEN(B290)))</f>
        <v/>
      </c>
      <c r="D290" s="41"/>
      <c r="E290" s="41"/>
      <c r="F290" s="41" t="str">
        <f t="shared" si="84"/>
        <v/>
      </c>
      <c r="G290" s="41"/>
      <c r="H290" s="41"/>
      <c r="I290" s="41"/>
      <c r="J290" s="41"/>
      <c r="K290" s="28"/>
      <c r="L290" s="41"/>
      <c r="M290" s="27"/>
      <c r="N290" s="46"/>
      <c r="P290" s="25">
        <f t="shared" si="80"/>
        <v>0</v>
      </c>
    </row>
    <row r="291" spans="1:16" s="2" customFormat="1" ht="20.100000000000001" hidden="1" customHeight="1">
      <c r="A291" s="41"/>
      <c r="B291" s="41" t="str">
        <f>MID(A291,1,MIN(IF(ISERROR(FIND({"县","市","区"},A291)),4^8,FIND({"县","市","区"},A291))))</f>
        <v/>
      </c>
      <c r="C291" s="41" t="str">
        <f>IF(ISERROR(MID(A291,LEN(B291)+1,MAX(IF(ISERROR(FIND({"道","乡","镇","处","场","区"},A291,LEN(B291)+1)),0,(FIND({"道","乡","镇","处","场","区"},A291,LEN(B291)+1))))-LEN(B291))),"",MID(A291,LEN(B291)+1,MIN(IF(ISERROR(FIND({"道","乡","镇","处","场","区"},A291,LEN(B291)+3)),4^8,(FIND({"道","乡","镇","处","场","区"},A291,LEN(B291)+3))))-LEN(B291)))</f>
        <v/>
      </c>
      <c r="D291" s="41"/>
      <c r="E291" s="41"/>
      <c r="F291" s="41" t="str">
        <f t="shared" si="84"/>
        <v/>
      </c>
      <c r="G291" s="41"/>
      <c r="H291" s="41"/>
      <c r="I291" s="41"/>
      <c r="J291" s="41"/>
      <c r="K291" s="28"/>
      <c r="L291" s="41"/>
      <c r="M291" s="27"/>
      <c r="N291" s="46"/>
      <c r="P291" s="25">
        <f t="shared" si="80"/>
        <v>0</v>
      </c>
    </row>
    <row r="292" spans="1:16" s="2" customFormat="1" ht="20.100000000000001" hidden="1" customHeight="1">
      <c r="A292" s="41"/>
      <c r="B292" s="41" t="str">
        <f>MID(A292,1,MIN(IF(ISERROR(FIND({"县","市","区"},A292)),4^8,FIND({"县","市","区"},A292))))</f>
        <v/>
      </c>
      <c r="C292" s="41" t="str">
        <f>IF(ISERROR(MID(A292,LEN(B292)+1,MAX(IF(ISERROR(FIND({"道","乡","镇","处","场","区"},A292,LEN(B292)+1)),0,(FIND({"道","乡","镇","处","场","区"},A292,LEN(B292)+1))))-LEN(B292))),"",MID(A292,LEN(B292)+1,MIN(IF(ISERROR(FIND({"道","乡","镇","处","场","区"},A292,LEN(B292)+3)),4^8,(FIND({"道","乡","镇","处","场","区"},A292,LEN(B292)+3))))-LEN(B292)))</f>
        <v/>
      </c>
      <c r="D292" s="41"/>
      <c r="E292" s="41"/>
      <c r="F292" s="41" t="str">
        <f t="shared" si="84"/>
        <v/>
      </c>
      <c r="G292" s="41"/>
      <c r="H292" s="41"/>
      <c r="I292" s="41"/>
      <c r="J292" s="41"/>
      <c r="K292" s="28"/>
      <c r="L292" s="41"/>
      <c r="M292" s="27"/>
      <c r="N292" s="46"/>
      <c r="P292" s="25">
        <f t="shared" si="80"/>
        <v>0</v>
      </c>
    </row>
    <row r="293" spans="1:16" s="2" customFormat="1" ht="20.100000000000001" hidden="1" customHeight="1">
      <c r="A293" s="41"/>
      <c r="B293" s="41" t="str">
        <f>MID(A293,1,MIN(IF(ISERROR(FIND({"县","市","区"},A293)),4^8,FIND({"县","市","区"},A293))))</f>
        <v/>
      </c>
      <c r="C293" s="41" t="str">
        <f>IF(ISERROR(MID(A293,LEN(B293)+1,MAX(IF(ISERROR(FIND({"道","乡","镇","处","场","区"},A293,LEN(B293)+1)),0,(FIND({"道","乡","镇","处","场","区"},A293,LEN(B293)+1))))-LEN(B293))),"",MID(A293,LEN(B293)+1,MIN(IF(ISERROR(FIND({"道","乡","镇","处","场","区"},A293,LEN(B293)+3)),4^8,(FIND({"道","乡","镇","处","场","区"},A293,LEN(B293)+3))))-LEN(B293)))</f>
        <v/>
      </c>
      <c r="D293" s="41"/>
      <c r="E293" s="41"/>
      <c r="F293" s="41" t="str">
        <f t="shared" si="84"/>
        <v/>
      </c>
      <c r="G293" s="41"/>
      <c r="H293" s="41"/>
      <c r="I293" s="41"/>
      <c r="J293" s="41"/>
      <c r="K293" s="28"/>
      <c r="L293" s="41"/>
      <c r="M293" s="27"/>
      <c r="N293" s="46"/>
      <c r="P293" s="25">
        <f t="shared" si="80"/>
        <v>0</v>
      </c>
    </row>
    <row r="294" spans="1:16" s="2" customFormat="1" ht="20.100000000000001" hidden="1" customHeight="1">
      <c r="A294" s="41"/>
      <c r="B294" s="41" t="str">
        <f>MID(A294,1,MIN(IF(ISERROR(FIND({"县","市","区"},A294)),4^8,FIND({"县","市","区"},A294))))</f>
        <v/>
      </c>
      <c r="C294" s="41" t="str">
        <f>IF(ISERROR(MID(A294,LEN(B294)+1,MAX(IF(ISERROR(FIND({"道","乡","镇","处","场","区"},A294,LEN(B294)+1)),0,(FIND({"道","乡","镇","处","场","区"},A294,LEN(B294)+1))))-LEN(B294))),"",MID(A294,LEN(B294)+1,MIN(IF(ISERROR(FIND({"道","乡","镇","处","场","区"},A294,LEN(B294)+3)),4^8,(FIND({"道","乡","镇","处","场","区"},A294,LEN(B294)+3))))-LEN(B294)))</f>
        <v/>
      </c>
      <c r="D294" s="41"/>
      <c r="E294" s="41"/>
      <c r="F294" s="41" t="str">
        <f t="shared" si="84"/>
        <v/>
      </c>
      <c r="G294" s="41"/>
      <c r="H294" s="41"/>
      <c r="I294" s="41"/>
      <c r="J294" s="41"/>
      <c r="K294" s="28"/>
      <c r="L294" s="41"/>
      <c r="M294" s="27"/>
      <c r="N294" s="46"/>
      <c r="P294" s="25">
        <f t="shared" si="80"/>
        <v>0</v>
      </c>
    </row>
    <row r="295" spans="1:16" s="2" customFormat="1" ht="20.100000000000001" hidden="1" customHeight="1">
      <c r="A295" s="45"/>
      <c r="B295" s="45" t="str">
        <f>MID(A295,1,MIN(IF(ISERROR(FIND({"县","市","区"},A295)),4^8,FIND({"县","市","区"},A295))))</f>
        <v/>
      </c>
      <c r="C295" s="45" t="str">
        <f>IF(ISERROR(MID(A295,LEN(B295)+1,MAX(IF(ISERROR(FIND({"道","乡","镇","处","场","区"},A295,LEN(B295)+1)),0,(FIND({"道","乡","镇","处","场","区"},A295,LEN(B295)+1))))-LEN(B295))),"",MID(A295,LEN(B295)+1,MIN(IF(ISERROR(FIND({"道","乡","镇","处","场","区"},A295,LEN(B295)+3)),4^8,(FIND({"道","乡","镇","处","场","区"},A295,LEN(B295)+3))))-LEN(B295)))</f>
        <v/>
      </c>
      <c r="D295" s="45"/>
      <c r="E295" s="45"/>
      <c r="F295" s="45" t="str">
        <f t="shared" si="84"/>
        <v/>
      </c>
      <c r="G295" s="45"/>
      <c r="H295" s="45"/>
      <c r="I295" s="45"/>
      <c r="J295" s="45"/>
      <c r="K295" s="93"/>
      <c r="L295" s="45"/>
      <c r="M295" s="92"/>
      <c r="N295" s="91"/>
      <c r="P295" s="25">
        <f t="shared" si="80"/>
        <v>0</v>
      </c>
    </row>
    <row r="296" spans="1:16" s="2" customFormat="1" ht="20.100000000000001" customHeight="1">
      <c r="A296" s="134" t="s">
        <v>149</v>
      </c>
      <c r="B296" s="119"/>
      <c r="C296" s="119"/>
      <c r="D296" s="119"/>
      <c r="E296" s="119"/>
      <c r="F296" s="120" t="s">
        <v>17</v>
      </c>
      <c r="G296" s="120">
        <f>SUM(G304:G306)</f>
        <v>0</v>
      </c>
      <c r="H296" s="120">
        <f>SUM(H304:H306)</f>
        <v>90</v>
      </c>
      <c r="I296" s="120">
        <f>SUM(I304:I306)</f>
        <v>8</v>
      </c>
      <c r="J296" s="120">
        <f>SUM(J304:J306)</f>
        <v>82</v>
      </c>
      <c r="K296" s="20" t="s">
        <v>150</v>
      </c>
      <c r="L296" s="64">
        <f t="array" ref="L296">SUM(IF(ISERROR(SEARCH("网箱养鱼",K304:K306)),0,1)*L304:L306)</f>
        <v>0</v>
      </c>
      <c r="M296" s="26" t="s">
        <v>21</v>
      </c>
      <c r="N296" s="65"/>
      <c r="P296" s="25">
        <f t="shared" si="80"/>
        <v>180</v>
      </c>
    </row>
    <row r="297" spans="1:16" s="2" customFormat="1" ht="20.100000000000001" hidden="1" customHeight="1">
      <c r="A297" s="135"/>
      <c r="B297" s="118"/>
      <c r="C297" s="118"/>
      <c r="D297" s="118"/>
      <c r="E297" s="118"/>
      <c r="F297" s="121" t="str">
        <f t="shared" ref="F297:F301" si="85">IF(E297="","","项")</f>
        <v/>
      </c>
      <c r="G297" s="121"/>
      <c r="H297" s="121"/>
      <c r="I297" s="121"/>
      <c r="J297" s="121"/>
      <c r="K297" s="98" t="s">
        <v>151</v>
      </c>
      <c r="L297" s="99">
        <f t="array" ref="L297">SUM(IF(ISERROR(SEARCH("精养鱼池",K304:K306)),0,1)*L304:L306)</f>
        <v>0</v>
      </c>
      <c r="M297" s="100" t="s">
        <v>21</v>
      </c>
      <c r="N297" s="30"/>
      <c r="P297" s="25">
        <f t="shared" si="80"/>
        <v>0</v>
      </c>
    </row>
    <row r="298" spans="1:16" s="2" customFormat="1" ht="20.100000000000001" hidden="1" customHeight="1">
      <c r="A298" s="134"/>
      <c r="B298" s="119"/>
      <c r="C298" s="119"/>
      <c r="D298" s="119"/>
      <c r="E298" s="119"/>
      <c r="F298" s="120" t="str">
        <f t="shared" si="85"/>
        <v/>
      </c>
      <c r="G298" s="120"/>
      <c r="H298" s="120"/>
      <c r="I298" s="120"/>
      <c r="J298" s="120"/>
      <c r="K298" s="20" t="s">
        <v>152</v>
      </c>
      <c r="L298" s="15">
        <f t="array" ref="L298">SUM(IF(ISERROR(SEARCH("其他养鱼",K304:K306)),0,1)*L304:L306)</f>
        <v>0</v>
      </c>
      <c r="M298" s="26" t="s">
        <v>21</v>
      </c>
      <c r="N298" s="24"/>
      <c r="P298" s="25">
        <f t="shared" si="80"/>
        <v>0</v>
      </c>
    </row>
    <row r="299" spans="1:16" s="2" customFormat="1" ht="20.100000000000001" hidden="1" customHeight="1">
      <c r="A299" s="134"/>
      <c r="B299" s="119"/>
      <c r="C299" s="119"/>
      <c r="D299" s="119"/>
      <c r="E299" s="119"/>
      <c r="F299" s="120" t="str">
        <f t="shared" si="85"/>
        <v/>
      </c>
      <c r="G299" s="120"/>
      <c r="H299" s="120"/>
      <c r="I299" s="120"/>
      <c r="J299" s="120"/>
      <c r="K299" s="20" t="s">
        <v>153</v>
      </c>
      <c r="L299" s="15">
        <f t="array" ref="L299">SUM(IF(ISERROR(SEARCH("特种水产养殖",K304:K306)),0,1)*L304:L306)</f>
        <v>0</v>
      </c>
      <c r="M299" s="26" t="s">
        <v>21</v>
      </c>
      <c r="N299" s="24"/>
      <c r="P299" s="25">
        <f t="shared" si="80"/>
        <v>0</v>
      </c>
    </row>
    <row r="300" spans="1:16" s="2" customFormat="1" ht="20.100000000000001" hidden="1" customHeight="1">
      <c r="A300" s="136"/>
      <c r="B300" s="130"/>
      <c r="C300" s="130"/>
      <c r="D300" s="130"/>
      <c r="E300" s="130"/>
      <c r="F300" s="122" t="str">
        <f t="shared" si="85"/>
        <v/>
      </c>
      <c r="G300" s="122"/>
      <c r="H300" s="122"/>
      <c r="I300" s="122"/>
      <c r="J300" s="122"/>
      <c r="K300" s="88" t="s">
        <v>154</v>
      </c>
      <c r="L300" s="89">
        <f t="array" ref="L300">SUM(IF(ISERROR(SEARCH("大牲畜",K304:K306)),0,1)*L304:L306)</f>
        <v>0</v>
      </c>
      <c r="M300" s="90" t="s">
        <v>65</v>
      </c>
      <c r="N300" s="91"/>
      <c r="P300" s="25">
        <f t="shared" si="80"/>
        <v>0</v>
      </c>
    </row>
    <row r="301" spans="1:16" s="2" customFormat="1" ht="20.100000000000001" customHeight="1">
      <c r="A301" s="134"/>
      <c r="B301" s="119"/>
      <c r="C301" s="119"/>
      <c r="D301" s="119"/>
      <c r="E301" s="119"/>
      <c r="F301" s="120" t="str">
        <f t="shared" si="85"/>
        <v/>
      </c>
      <c r="G301" s="120"/>
      <c r="H301" s="120"/>
      <c r="I301" s="120"/>
      <c r="J301" s="120"/>
      <c r="K301" s="20" t="s">
        <v>155</v>
      </c>
      <c r="L301" s="64">
        <f t="array" ref="L301">SUM(IF(ISERROR(SEARCH("家畜",K304:K306)),0,1)*L304:L306)</f>
        <v>100</v>
      </c>
      <c r="M301" s="26" t="s">
        <v>156</v>
      </c>
      <c r="N301" s="65"/>
      <c r="P301" s="25">
        <f t="shared" si="80"/>
        <v>100</v>
      </c>
    </row>
    <row r="302" spans="1:16" s="2" customFormat="1" ht="20.100000000000001" hidden="1" customHeight="1">
      <c r="A302" s="135"/>
      <c r="B302" s="118"/>
      <c r="C302" s="118"/>
      <c r="D302" s="118"/>
      <c r="E302" s="118"/>
      <c r="F302" s="121"/>
      <c r="G302" s="121"/>
      <c r="H302" s="121"/>
      <c r="I302" s="121"/>
      <c r="J302" s="121"/>
      <c r="K302" s="98" t="s">
        <v>157</v>
      </c>
      <c r="L302" s="99">
        <f t="array" ref="L302">SUM(IF(ISERROR(SEARCH("家禽",K304:K306)),0,1)*L304:L306)</f>
        <v>0</v>
      </c>
      <c r="M302" s="100" t="s">
        <v>156</v>
      </c>
      <c r="N302" s="30"/>
      <c r="P302" s="25">
        <f t="shared" si="80"/>
        <v>0</v>
      </c>
    </row>
    <row r="303" spans="1:16" s="2" customFormat="1" ht="20.100000000000001" hidden="1" customHeight="1">
      <c r="A303" s="136"/>
      <c r="B303" s="130"/>
      <c r="C303" s="130"/>
      <c r="D303" s="130"/>
      <c r="E303" s="130"/>
      <c r="F303" s="122" t="str">
        <f>IF(E303="","","项")</f>
        <v/>
      </c>
      <c r="G303" s="122"/>
      <c r="H303" s="122"/>
      <c r="I303" s="122"/>
      <c r="J303" s="122"/>
      <c r="K303" s="88" t="s">
        <v>158</v>
      </c>
      <c r="L303" s="89">
        <f t="array" ref="L303">SUM(IF(ISERROR(SEARCH("养殖业类其他",K304:K306)),0,1)*L304:L306)</f>
        <v>0</v>
      </c>
      <c r="M303" s="90" t="s">
        <v>29</v>
      </c>
      <c r="N303" s="91"/>
      <c r="P303" s="25">
        <f t="shared" si="80"/>
        <v>0</v>
      </c>
    </row>
    <row r="304" spans="1:16" s="36" customFormat="1" ht="20.100000000000001" customHeight="1">
      <c r="A304" s="71" t="s">
        <v>180</v>
      </c>
      <c r="B304" s="72" t="str">
        <f>MID(A304,1,MIN(IF(ISERROR(FIND({"县","市","区"},A304)),4^8,FIND({"县","市","区"},A304))))</f>
        <v>株洲县</v>
      </c>
      <c r="C304" s="72" t="str">
        <f>IF(ISERROR(MID(A304,LEN(B304)+1,MAX(IF(ISERROR(FIND({"道","乡","镇","处","场","区"},A304,LEN(B304)+1)),0,(FIND({"道","乡","镇","处","场","区"},A304,LEN(B304)+1))))-LEN(B304))),"",MID(A304,LEN(B304)+1,MIN(IF(ISERROR(FIND({"道","乡","镇","处","场","区"},A304,LEN(B304)+3)),4^8,(FIND({"道","乡","镇","处","场","区"},A304,LEN(B304)+3))))-LEN(B304)))</f>
        <v>古岳峰镇</v>
      </c>
      <c r="D304" s="72" t="str">
        <f t="array" ref="D304">IF(ISERROR(MID(A304,LEN(B304)+LEN(C304)+1,MAX(IF(ISERROR(FIND({"区","村","会","场"},A304,LEN(B304)+LEN(C304)+1)),0,(FIND({"区","村","会","场"},A304,LEN(B304)+LEN(C304)+1))))-LEN(B304)-LEN(C304))),"",MID(A304,LEN(B304)+LEN(C304)+1,MAX(IF(ISERROR(FIND({"区","村","会","场"},A304,LEN(B304)+LEN(C304)+3)),0,(FIND({"区","村","会","场"},A304,LEN(B304)+LEN(C304)+3))))-LEN(B304)-LEN(C304)))</f>
        <v>三旺村</v>
      </c>
      <c r="E304" s="72"/>
      <c r="F304" s="72" t="str">
        <f t="array" ref="F304">IF(G304="","","项")</f>
        <v/>
      </c>
      <c r="G304" s="72"/>
      <c r="H304" s="72">
        <f t="shared" ref="H304" si="86">SUM(I304:J304)</f>
        <v>90</v>
      </c>
      <c r="I304" s="72">
        <v>8</v>
      </c>
      <c r="J304" s="72">
        <v>82</v>
      </c>
      <c r="K304" s="72" t="s">
        <v>155</v>
      </c>
      <c r="L304" s="72">
        <v>100</v>
      </c>
      <c r="M304" s="27" t="str">
        <f t="shared" ref="M304:M306" si="87">IF(K304="养鱼","亩",IF(K304="家畜","只",IF(K304="大牲畜","头",IF(K304="家禽","只",IF(K304="养殖业类其他","宗",IF(K304="","","亩"))))))</f>
        <v>只</v>
      </c>
      <c r="N304" s="76" t="s">
        <v>242</v>
      </c>
      <c r="P304" s="75">
        <f t="shared" si="80"/>
        <v>280</v>
      </c>
    </row>
    <row r="305" spans="1:16" s="2" customFormat="1" ht="20.100000000000001" hidden="1" customHeight="1">
      <c r="A305" s="102"/>
      <c r="B305" s="102" t="str">
        <f>MID(A305,1,MIN(IF(ISERROR(FIND({"县","市","区"},A305)),4^8,FIND({"县","市","区"},A305))))</f>
        <v/>
      </c>
      <c r="C305" s="102" t="str">
        <f>IF(ISERROR(MID(A305,LEN(B305)+1,MAX(IF(ISERROR(FIND({"道","乡","镇","处","场","区"},A305,LEN(B305)+1)),0,(FIND({"道","乡","镇","处","场","区"},A305,LEN(B305)+1))))-LEN(B305))),"",MID(A305,LEN(B305)+1,MIN(IF(ISERROR(FIND({"道","乡","镇","处","场","区"},A305,LEN(B305)+3)),4^8,(FIND({"道","乡","镇","处","场","区"},A305,LEN(B305)+3))))-LEN(B305)))</f>
        <v/>
      </c>
      <c r="D305" s="102" t="str">
        <f t="array" ref="D305">IF(ISERROR(MID(A305,LEN(B305)+LEN(C305)+1,MAX(IF(ISERROR(FIND({"区","村","会","场"},A305,LEN(B305)+LEN(C305)+1)),0,(FIND({"区","村","会","场"},A305,LEN(B305)+LEN(C305)+1))))-LEN(B305)-LEN(C305))),"",MID(A305,LEN(B305)+LEN(C305)+1,MAX(IF(ISERROR(FIND({"区","村","会","场"},A305,LEN(B305)+LEN(C305)+3)),0,(FIND({"区","村","会","场"},A305,LEN(B305)+LEN(C305)+3))))-LEN(B305)-LEN(C305)))</f>
        <v/>
      </c>
      <c r="E305" s="102"/>
      <c r="F305" s="102" t="str">
        <f t="array" ref="F305">IF(G305="","","项")</f>
        <v/>
      </c>
      <c r="G305" s="102"/>
      <c r="H305" s="102">
        <f t="shared" ref="H305:H306" si="88">SUM(I305:J305)</f>
        <v>0</v>
      </c>
      <c r="I305" s="102"/>
      <c r="J305" s="102"/>
      <c r="K305" s="110"/>
      <c r="L305" s="102"/>
      <c r="M305" s="103"/>
      <c r="N305" s="68"/>
      <c r="P305" s="25">
        <f t="shared" si="80"/>
        <v>0</v>
      </c>
    </row>
    <row r="306" spans="1:16" s="2" customFormat="1" ht="20.100000000000001" hidden="1" customHeight="1">
      <c r="A306" s="45"/>
      <c r="B306" s="45" t="str">
        <f>MID(A306,1,MIN(IF(ISERROR(FIND({"县","市","区"},A306)),4^8,FIND({"县","市","区"},A306))))</f>
        <v/>
      </c>
      <c r="C306" s="45" t="str">
        <f>IF(ISERROR(MID(A306,LEN(B306)+1,MAX(IF(ISERROR(FIND({"道","乡","镇","处","场","区"},A306,LEN(B306)+1)),0,(FIND({"道","乡","镇","处","场","区"},A306,LEN(B306)+1))))-LEN(B306))),"",MID(A306,LEN(B306)+1,MIN(IF(ISERROR(FIND({"道","乡","镇","处","场","区"},A306,LEN(B306)+3)),4^8,(FIND({"道","乡","镇","处","场","区"},A306,LEN(B306)+3))))-LEN(B306)))</f>
        <v/>
      </c>
      <c r="D306" s="45" t="str">
        <f t="array" ref="D306">IF(ISERROR(MID(A306,LEN(B306)+LEN(C306)+1,MAX(IF(ISERROR(FIND({"区","村","会","场"},A306,LEN(B306)+LEN(C306)+1)),0,(FIND({"区","村","会","场"},A306,LEN(B306)+LEN(C306)+1))))-LEN(B306)-LEN(C306))),"",MID(A306,LEN(B306)+LEN(C306)+1,MAX(IF(ISERROR(FIND({"区","村","会","场"},A306,LEN(B306)+LEN(C306)+3)),0,(FIND({"区","村","会","场"},A306,LEN(B306)+LEN(C306)+3))))-LEN(B306)-LEN(C306)))</f>
        <v/>
      </c>
      <c r="E306" s="45"/>
      <c r="F306" s="45" t="str">
        <f t="array" ref="F306">IF(G306="","","项")</f>
        <v/>
      </c>
      <c r="G306" s="45"/>
      <c r="H306" s="45">
        <f t="shared" si="88"/>
        <v>0</v>
      </c>
      <c r="I306" s="45"/>
      <c r="J306" s="45"/>
      <c r="K306" s="93"/>
      <c r="L306" s="45"/>
      <c r="M306" s="92" t="str">
        <f t="shared" si="87"/>
        <v/>
      </c>
      <c r="N306" s="91"/>
      <c r="P306" s="25">
        <f t="shared" si="80"/>
        <v>0</v>
      </c>
    </row>
    <row r="307" spans="1:16" s="2" customFormat="1" ht="20.100000000000001" customHeight="1">
      <c r="A307" s="134" t="s">
        <v>159</v>
      </c>
      <c r="B307" s="119"/>
      <c r="C307" s="119"/>
      <c r="D307" s="119"/>
      <c r="E307" s="119"/>
      <c r="F307" s="119" t="s">
        <v>17</v>
      </c>
      <c r="G307" s="120">
        <f>SUM(G311:G313)</f>
        <v>3</v>
      </c>
      <c r="H307" s="120">
        <f>SUM(H311:H313)</f>
        <v>200</v>
      </c>
      <c r="I307" s="120">
        <f>SUM(I311:I313)</f>
        <v>17</v>
      </c>
      <c r="J307" s="120">
        <f>SUM(J311:J313)</f>
        <v>183</v>
      </c>
      <c r="K307" s="20" t="s">
        <v>160</v>
      </c>
      <c r="L307" s="64">
        <f t="array" ref="L307">SUM(IF(ISERROR(SEARCH("家庭副业",K311:K313)),0,1)*L311:L313)</f>
        <v>0</v>
      </c>
      <c r="M307" s="26" t="s">
        <v>29</v>
      </c>
      <c r="N307" s="65"/>
      <c r="P307" s="25">
        <f t="shared" si="80"/>
        <v>403</v>
      </c>
    </row>
    <row r="308" spans="1:16" s="2" customFormat="1" ht="20.100000000000001" hidden="1" customHeight="1">
      <c r="A308" s="135"/>
      <c r="B308" s="118"/>
      <c r="C308" s="118"/>
      <c r="D308" s="118"/>
      <c r="E308" s="118"/>
      <c r="F308" s="118"/>
      <c r="G308" s="121"/>
      <c r="H308" s="121"/>
      <c r="I308" s="121"/>
      <c r="J308" s="121"/>
      <c r="K308" s="98" t="s">
        <v>161</v>
      </c>
      <c r="L308" s="99">
        <f t="array" ref="L308">SUM(IF(ISERROR(SEARCH("扶持企业",K311:K313)),0,1)*L311:L313)</f>
        <v>0</v>
      </c>
      <c r="M308" s="100" t="s">
        <v>29</v>
      </c>
      <c r="N308" s="30"/>
      <c r="P308" s="25">
        <f t="shared" si="80"/>
        <v>0</v>
      </c>
    </row>
    <row r="309" spans="1:16" s="2" customFormat="1" ht="20.100000000000001" hidden="1" customHeight="1">
      <c r="A309" s="136"/>
      <c r="B309" s="130"/>
      <c r="C309" s="130"/>
      <c r="D309" s="130"/>
      <c r="E309" s="130"/>
      <c r="F309" s="130"/>
      <c r="G309" s="122"/>
      <c r="H309" s="122"/>
      <c r="I309" s="122"/>
      <c r="J309" s="122"/>
      <c r="K309" s="88" t="s">
        <v>162</v>
      </c>
      <c r="L309" s="89">
        <f t="array" ref="L309">SUM(IF(ISERROR(SEARCH("农业旅游",K311:K313)),0,1)*L311:L313)</f>
        <v>0</v>
      </c>
      <c r="M309" s="90" t="s">
        <v>29</v>
      </c>
      <c r="N309" s="91"/>
      <c r="P309" s="25">
        <f t="shared" si="80"/>
        <v>0</v>
      </c>
    </row>
    <row r="310" spans="1:16" s="2" customFormat="1" ht="20.100000000000001" customHeight="1">
      <c r="A310" s="134"/>
      <c r="B310" s="119"/>
      <c r="C310" s="119"/>
      <c r="D310" s="119"/>
      <c r="E310" s="119"/>
      <c r="F310" s="119"/>
      <c r="G310" s="120"/>
      <c r="H310" s="120"/>
      <c r="I310" s="120"/>
      <c r="J310" s="120"/>
      <c r="K310" s="20" t="s">
        <v>163</v>
      </c>
      <c r="L310" s="64">
        <f t="array" ref="L310">SUM(IF(ISERROR(SEARCH("二三产业类其他",K311:K313)),0,1)*L311:L313)</f>
        <v>3</v>
      </c>
      <c r="M310" s="26" t="s">
        <v>29</v>
      </c>
      <c r="N310" s="65"/>
      <c r="P310" s="25">
        <f t="shared" si="80"/>
        <v>3</v>
      </c>
    </row>
    <row r="311" spans="1:16" s="10" customFormat="1" ht="20.100000000000001" customHeight="1">
      <c r="A311" s="83" t="s">
        <v>209</v>
      </c>
      <c r="B311" s="77" t="str">
        <f>MID(A311,1,MIN(IF(ISERROR(FIND({"县","市","区"},A311)),4^8,FIND({"县","市","区"},A311))))</f>
        <v>株洲县</v>
      </c>
      <c r="C311" s="77" t="str">
        <f>IF(ISERROR(MID(A311,LEN(B311)+1,MAX(IF(ISERROR(FIND({"道","乡","镇","处","场","区"},A311,LEN(B311)+1)),0,(FIND({"道","乡","镇","处","场","区"},A311,LEN(B311)+1))))-LEN(B311))),"",MID(A311,LEN(B311)+1,MIN(IF(ISERROR(FIND({"道","乡","镇","处","场","区"},A311,LEN(B311)+3)),4^8,(FIND({"道","乡","镇","处","场","区"},A311,LEN(B311)+3))))-LEN(B311)))</f>
        <v>龙门镇</v>
      </c>
      <c r="D311" s="77" t="str">
        <f t="array" ref="D311">IF(ISERROR(MID(A311,LEN(B311)+LEN(C311)+1,MAX(IF(ISERROR(FIND({"区","村","会","场"},A311,LEN(B311)+LEN(C311)+1)),0,(FIND({"区","村","会","场"},A311,LEN(B311)+LEN(C311)+1))))-LEN(B311)-LEN(C311))),"",MID(A311,LEN(B311)+LEN(C311)+1,MAX(IF(ISERROR(FIND({"区","村","会","场"},A311,LEN(B311)+LEN(C311)+3)),0,(FIND({"区","村","会","场"},A311,LEN(B311)+LEN(C311)+3))))-LEN(B311)-LEN(C311)))</f>
        <v/>
      </c>
      <c r="E311" s="77"/>
      <c r="F311" s="77" t="str">
        <f t="array" ref="F311">IF(G311="","","项")</f>
        <v>项</v>
      </c>
      <c r="G311" s="77">
        <v>1</v>
      </c>
      <c r="H311" s="77">
        <f t="shared" ref="H311:H313" si="89">SUM(I311:J311)</f>
        <v>50</v>
      </c>
      <c r="I311" s="77">
        <v>2</v>
      </c>
      <c r="J311" s="77">
        <v>48</v>
      </c>
      <c r="K311" s="77" t="s">
        <v>163</v>
      </c>
      <c r="L311" s="77">
        <v>1</v>
      </c>
      <c r="M311" s="78" t="str">
        <f t="shared" ref="M311:M313" si="90">IF(K311="","","宗")</f>
        <v>宗</v>
      </c>
      <c r="N311" s="82" t="s">
        <v>219</v>
      </c>
      <c r="P311" s="80">
        <f t="shared" si="80"/>
        <v>102</v>
      </c>
    </row>
    <row r="312" spans="1:16" s="10" customFormat="1" ht="20.100000000000001" customHeight="1">
      <c r="A312" s="83" t="s">
        <v>217</v>
      </c>
      <c r="B312" s="77" t="str">
        <f>MID(A312,1,MIN(IF(ISERROR(FIND({"县","市","区"},A312)),4^8,FIND({"县","市","区"},A312))))</f>
        <v>株洲县</v>
      </c>
      <c r="C312" s="77" t="str">
        <f>IF(ISERROR(MID(A312,LEN(B312)+1,MAX(IF(ISERROR(FIND({"道","乡","镇","处","场","区"},A312,LEN(B312)+1)),0,(FIND({"道","乡","镇","处","场","区"},A312,LEN(B312)+1))))-LEN(B312))),"",MID(A312,LEN(B312)+1,MIN(IF(ISERROR(FIND({"道","乡","镇","处","场","区"},A312,LEN(B312)+3)),4^8,(FIND({"道","乡","镇","处","场","区"},A312,LEN(B312)+3))))-LEN(B312)))</f>
        <v>南洲镇</v>
      </c>
      <c r="D312" s="77"/>
      <c r="E312" s="77"/>
      <c r="F312" s="77" t="str">
        <f t="array" ref="F312">IF(G312="","","项")</f>
        <v>项</v>
      </c>
      <c r="G312" s="77">
        <v>1</v>
      </c>
      <c r="H312" s="77">
        <f t="shared" si="89"/>
        <v>60</v>
      </c>
      <c r="I312" s="77">
        <v>5</v>
      </c>
      <c r="J312" s="77">
        <v>55</v>
      </c>
      <c r="K312" s="112" t="s">
        <v>163</v>
      </c>
      <c r="L312" s="112">
        <v>1</v>
      </c>
      <c r="M312" s="78" t="str">
        <f t="shared" si="90"/>
        <v>宗</v>
      </c>
      <c r="N312" s="82" t="s">
        <v>218</v>
      </c>
      <c r="P312" s="80">
        <f t="shared" si="80"/>
        <v>122</v>
      </c>
    </row>
    <row r="313" spans="1:16" s="10" customFormat="1" ht="20.100000000000001" customHeight="1">
      <c r="A313" s="83" t="s">
        <v>231</v>
      </c>
      <c r="B313" s="77" t="str">
        <f>MID(A313,1,MIN(IF(ISERROR(FIND({"县","市","区"},A313)),4^8,FIND({"县","市","区"},A313))))</f>
        <v>株洲县</v>
      </c>
      <c r="C313" s="77" t="str">
        <f>IF(ISERROR(MID(A313,LEN(B313)+1,MAX(IF(ISERROR(FIND({"道","乡","镇","处","场","区"},A313,LEN(B313)+1)),0,(FIND({"道","乡","镇","处","场","区"},A313,LEN(B313)+1))))-LEN(B313))),"",MID(A313,LEN(B313)+1,MIN(IF(ISERROR(FIND({"道","乡","镇","处","场","区"},A313,LEN(B313)+3)),4^8,(FIND({"道","乡","镇","处","场","区"},A313,LEN(B313)+3))))-LEN(B313)))</f>
        <v>龙潭镇</v>
      </c>
      <c r="D313" s="77" t="str">
        <f>IF(ISERROR(MID(A313,LEN(B313)+LEN(C313)+1,MAX(IF(ISERROR(FIND({"区","村","会","场"},A313,LEN(B313)+LEN(C313)+1)),0,(FIND({"区","村","会","场"},A313,LEN(B313)+LEN(C313)+1))))-LEN(B313)-LEN(C313))),"",MID(A313,LEN(B313)+LEN(C313)+1,MAX(IF(ISERROR(FIND({"区","村","会","场"},A313,LEN(B313)+LEN(C313)+3)),0,(FIND({"区","村","会","场"},A313,LEN(B313)+LEN(C313)+3))))-LEN(B313)-LEN(C313)))</f>
        <v/>
      </c>
      <c r="E313" s="77"/>
      <c r="F313" s="77" t="str">
        <f t="array" ref="F313">IF(G313="","","项")</f>
        <v>项</v>
      </c>
      <c r="G313" s="77">
        <v>1</v>
      </c>
      <c r="H313" s="77">
        <f t="shared" si="89"/>
        <v>90</v>
      </c>
      <c r="I313" s="77">
        <v>10</v>
      </c>
      <c r="J313" s="77">
        <v>80</v>
      </c>
      <c r="K313" s="77" t="s">
        <v>163</v>
      </c>
      <c r="L313" s="77">
        <v>1</v>
      </c>
      <c r="M313" s="78" t="str">
        <f t="shared" si="90"/>
        <v>宗</v>
      </c>
      <c r="N313" s="82" t="s">
        <v>232</v>
      </c>
      <c r="P313" s="80">
        <f t="shared" si="80"/>
        <v>182</v>
      </c>
    </row>
    <row r="314" spans="1:16" s="2" customFormat="1" ht="20.100000000000001" hidden="1" customHeight="1">
      <c r="A314" s="102"/>
      <c r="B314" s="102"/>
      <c r="C314" s="102"/>
      <c r="D314" s="102"/>
      <c r="E314" s="102"/>
      <c r="F314" s="102"/>
      <c r="G314" s="102"/>
      <c r="H314" s="102"/>
      <c r="I314" s="102"/>
      <c r="J314" s="102"/>
      <c r="K314" s="110"/>
      <c r="L314" s="102"/>
      <c r="M314" s="103"/>
      <c r="N314" s="30"/>
      <c r="P314" s="25">
        <f t="shared" si="80"/>
        <v>0</v>
      </c>
    </row>
    <row r="315" spans="1:16" s="2" customFormat="1" ht="20.100000000000001" hidden="1" customHeight="1">
      <c r="A315" s="13" t="s">
        <v>164</v>
      </c>
      <c r="B315" s="14"/>
      <c r="C315" s="14"/>
      <c r="D315" s="14"/>
      <c r="E315" s="14"/>
      <c r="F315" s="14" t="s">
        <v>17</v>
      </c>
      <c r="G315" s="15">
        <f>SUM(G316:G319)</f>
        <v>0</v>
      </c>
      <c r="H315" s="15">
        <f>SUM(H316:H319)</f>
        <v>0</v>
      </c>
      <c r="I315" s="15">
        <f>SUM(I316:I319)</f>
        <v>0</v>
      </c>
      <c r="J315" s="15">
        <f>SUM(J316:J319)</f>
        <v>0</v>
      </c>
      <c r="K315" s="39" t="s">
        <v>184</v>
      </c>
      <c r="L315" s="15">
        <f t="array" ref="L315">SUM(IF(ISERROR(SEARCH("困难移民补助",K316:K319)),0,1)*L316:L319)</f>
        <v>0</v>
      </c>
      <c r="M315" s="51" t="s">
        <v>178</v>
      </c>
      <c r="N315" s="24"/>
      <c r="P315" s="25">
        <f t="shared" si="80"/>
        <v>0</v>
      </c>
    </row>
    <row r="316" spans="1:16" s="2" customFormat="1" ht="20.100000000000001" hidden="1" customHeight="1">
      <c r="A316" s="32"/>
      <c r="B316" s="12"/>
      <c r="C316" s="12"/>
      <c r="D316" s="12"/>
      <c r="E316" s="12"/>
      <c r="F316" s="33" t="str">
        <f t="array" ref="F316">IF(G316="","","项")</f>
        <v/>
      </c>
      <c r="G316" s="12"/>
      <c r="H316" s="34">
        <f t="shared" ref="H316:H319" si="91">SUM(I316:J316)</f>
        <v>0</v>
      </c>
      <c r="I316" s="12"/>
      <c r="J316" s="12"/>
      <c r="K316" s="28"/>
      <c r="L316" s="12"/>
      <c r="M316" s="27" t="str">
        <f t="shared" ref="M316:M319" si="92">IF(K316="","","宗")</f>
        <v/>
      </c>
      <c r="N316" s="24"/>
      <c r="P316" s="25">
        <f t="shared" si="80"/>
        <v>0</v>
      </c>
    </row>
    <row r="317" spans="1:16" s="2" customFormat="1" ht="20.100000000000001" hidden="1" customHeight="1">
      <c r="A317" s="32"/>
      <c r="B317" s="12"/>
      <c r="C317" s="12"/>
      <c r="D317" s="12"/>
      <c r="E317" s="12"/>
      <c r="F317" s="33" t="str">
        <f t="array" ref="F317">IF(G317="","","项")</f>
        <v/>
      </c>
      <c r="G317" s="12"/>
      <c r="H317" s="34">
        <f t="shared" si="91"/>
        <v>0</v>
      </c>
      <c r="I317" s="12"/>
      <c r="J317" s="12"/>
      <c r="K317" s="28"/>
      <c r="L317" s="12"/>
      <c r="M317" s="27" t="str">
        <f t="shared" si="92"/>
        <v/>
      </c>
      <c r="N317" s="24"/>
      <c r="P317" s="25">
        <f t="shared" si="80"/>
        <v>0</v>
      </c>
    </row>
    <row r="318" spans="1:16" s="2" customFormat="1" ht="20.100000000000001" hidden="1" customHeight="1">
      <c r="A318" s="32"/>
      <c r="B318" s="12"/>
      <c r="C318" s="12"/>
      <c r="D318" s="12"/>
      <c r="E318" s="12"/>
      <c r="F318" s="33" t="str">
        <f t="array" ref="F318">IF(G318="","","项")</f>
        <v/>
      </c>
      <c r="G318" s="12"/>
      <c r="H318" s="34">
        <f t="shared" si="91"/>
        <v>0</v>
      </c>
      <c r="I318" s="12"/>
      <c r="J318" s="12"/>
      <c r="K318" s="28"/>
      <c r="L318" s="12"/>
      <c r="M318" s="27" t="str">
        <f t="shared" si="92"/>
        <v/>
      </c>
      <c r="N318" s="24"/>
      <c r="P318" s="25">
        <f t="shared" si="80"/>
        <v>0</v>
      </c>
    </row>
    <row r="319" spans="1:16" s="2" customFormat="1" ht="20.100000000000001" hidden="1" customHeight="1">
      <c r="A319" s="32"/>
      <c r="B319" s="12"/>
      <c r="C319" s="12"/>
      <c r="D319" s="12"/>
      <c r="E319" s="12"/>
      <c r="F319" s="33" t="str">
        <f t="array" ref="F319">IF(G319="","","项")</f>
        <v/>
      </c>
      <c r="G319" s="12"/>
      <c r="H319" s="34">
        <f t="shared" si="91"/>
        <v>0</v>
      </c>
      <c r="I319" s="12"/>
      <c r="J319" s="12"/>
      <c r="K319" s="28"/>
      <c r="L319" s="12"/>
      <c r="M319" s="27" t="str">
        <f t="shared" si="92"/>
        <v/>
      </c>
      <c r="N319" s="24"/>
      <c r="P319" s="25">
        <f t="shared" si="80"/>
        <v>0</v>
      </c>
    </row>
    <row r="320" spans="1:16" s="2" customFormat="1" ht="17.25" customHeight="1">
      <c r="H320" s="17"/>
      <c r="K320" s="35"/>
      <c r="M320" s="36"/>
      <c r="N320" s="23"/>
    </row>
    <row r="321" spans="8:14" s="2" customFormat="1" ht="17.25" customHeight="1">
      <c r="H321" s="17"/>
      <c r="K321" s="35"/>
      <c r="M321" s="36"/>
      <c r="N321" s="23"/>
    </row>
    <row r="322" spans="8:14" s="2" customFormat="1" ht="17.25" customHeight="1">
      <c r="H322" s="17"/>
      <c r="K322" s="35"/>
      <c r="M322" s="36"/>
      <c r="N322" s="23"/>
    </row>
    <row r="323" spans="8:14" s="2" customFormat="1" ht="17.25" customHeight="1">
      <c r="H323" s="17"/>
      <c r="K323" s="35"/>
      <c r="M323" s="36"/>
      <c r="N323" s="23"/>
    </row>
    <row r="324" spans="8:14" s="2" customFormat="1" ht="17.25" customHeight="1">
      <c r="H324" s="17"/>
      <c r="K324" s="35"/>
      <c r="M324" s="36"/>
      <c r="N324" s="23"/>
    </row>
    <row r="325" spans="8:14" s="2" customFormat="1" ht="17.25" customHeight="1">
      <c r="H325" s="17"/>
      <c r="K325" s="35"/>
      <c r="M325" s="36"/>
      <c r="N325" s="23"/>
    </row>
    <row r="326" spans="8:14" s="2" customFormat="1" ht="17.25" customHeight="1">
      <c r="H326" s="17"/>
      <c r="K326" s="35"/>
      <c r="M326" s="36"/>
      <c r="N326" s="23"/>
    </row>
    <row r="327" spans="8:14" s="2" customFormat="1" ht="17.25" customHeight="1">
      <c r="H327" s="17"/>
      <c r="K327" s="35"/>
      <c r="M327" s="36"/>
      <c r="N327" s="23"/>
    </row>
    <row r="328" spans="8:14" s="2" customFormat="1" ht="17.25" customHeight="1">
      <c r="H328" s="17"/>
      <c r="K328" s="35"/>
      <c r="M328" s="36"/>
      <c r="N328" s="23"/>
    </row>
    <row r="329" spans="8:14" s="2" customFormat="1" ht="17.25" customHeight="1">
      <c r="H329" s="17"/>
      <c r="K329" s="35"/>
      <c r="M329" s="36"/>
      <c r="N329" s="23"/>
    </row>
    <row r="330" spans="8:14" s="2" customFormat="1" ht="17.25" customHeight="1">
      <c r="H330" s="17"/>
      <c r="K330" s="35"/>
      <c r="M330" s="36"/>
      <c r="N330" s="23"/>
    </row>
    <row r="331" spans="8:14" s="2" customFormat="1" ht="17.25" customHeight="1">
      <c r="H331" s="17"/>
      <c r="K331" s="35"/>
      <c r="M331" s="36"/>
      <c r="N331" s="23"/>
    </row>
    <row r="332" spans="8:14" s="2" customFormat="1" ht="17.25" customHeight="1">
      <c r="H332" s="17"/>
      <c r="K332" s="35"/>
      <c r="M332" s="36"/>
      <c r="N332" s="23"/>
    </row>
    <row r="333" spans="8:14" s="2" customFormat="1" ht="17.25" customHeight="1">
      <c r="H333" s="17"/>
      <c r="K333" s="35"/>
      <c r="M333" s="36"/>
      <c r="N333" s="23"/>
    </row>
    <row r="334" spans="8:14" s="2" customFormat="1" ht="17.25" customHeight="1">
      <c r="H334" s="17"/>
      <c r="K334" s="35"/>
      <c r="M334" s="36"/>
      <c r="N334" s="23"/>
    </row>
    <row r="335" spans="8:14" s="2" customFormat="1" ht="17.25" customHeight="1">
      <c r="H335" s="17"/>
      <c r="K335" s="35"/>
      <c r="M335" s="36"/>
      <c r="N335" s="23"/>
    </row>
    <row r="336" spans="8:14" s="2" customFormat="1" ht="17.25" customHeight="1">
      <c r="H336" s="17"/>
      <c r="K336" s="35"/>
      <c r="M336" s="36"/>
      <c r="N336" s="23"/>
    </row>
    <row r="337" spans="8:14" s="2" customFormat="1" ht="17.25" customHeight="1">
      <c r="H337" s="17"/>
      <c r="K337" s="35"/>
      <c r="M337" s="36"/>
      <c r="N337" s="23"/>
    </row>
    <row r="338" spans="8:14" s="2" customFormat="1" ht="17.25" customHeight="1">
      <c r="H338" s="17"/>
      <c r="K338" s="35"/>
      <c r="M338" s="36"/>
      <c r="N338" s="23"/>
    </row>
    <row r="339" spans="8:14" s="2" customFormat="1" ht="17.25" customHeight="1">
      <c r="H339" s="17"/>
      <c r="K339" s="35"/>
      <c r="M339" s="36"/>
      <c r="N339" s="23"/>
    </row>
    <row r="340" spans="8:14" s="2" customFormat="1" ht="17.25" customHeight="1">
      <c r="H340" s="17"/>
      <c r="K340" s="35"/>
      <c r="M340" s="36"/>
      <c r="N340" s="23"/>
    </row>
    <row r="341" spans="8:14" s="2" customFormat="1" ht="17.25" customHeight="1">
      <c r="H341" s="17"/>
      <c r="K341" s="35"/>
      <c r="M341" s="36"/>
      <c r="N341" s="23"/>
    </row>
    <row r="342" spans="8:14" s="2" customFormat="1" ht="17.25" customHeight="1">
      <c r="H342" s="17"/>
      <c r="K342" s="35"/>
      <c r="M342" s="36"/>
      <c r="N342" s="23"/>
    </row>
    <row r="343" spans="8:14" s="2" customFormat="1" ht="17.25" customHeight="1">
      <c r="H343" s="17"/>
      <c r="K343" s="35"/>
      <c r="M343" s="36"/>
      <c r="N343" s="23"/>
    </row>
    <row r="344" spans="8:14" s="2" customFormat="1" ht="17.25" customHeight="1">
      <c r="H344" s="17"/>
      <c r="K344" s="35"/>
      <c r="M344" s="36"/>
      <c r="N344" s="23"/>
    </row>
    <row r="345" spans="8:14" s="2" customFormat="1" ht="17.25" customHeight="1">
      <c r="H345" s="17"/>
      <c r="K345" s="35"/>
      <c r="M345" s="36"/>
      <c r="N345" s="23"/>
    </row>
    <row r="346" spans="8:14" s="2" customFormat="1" ht="17.25" customHeight="1">
      <c r="H346" s="17"/>
      <c r="K346" s="35"/>
      <c r="M346" s="36"/>
      <c r="N346" s="23"/>
    </row>
    <row r="347" spans="8:14" s="2" customFormat="1" ht="17.25" customHeight="1">
      <c r="H347" s="17"/>
      <c r="K347" s="35"/>
      <c r="M347" s="36"/>
      <c r="N347" s="23"/>
    </row>
    <row r="348" spans="8:14" s="2" customFormat="1" ht="17.25" customHeight="1">
      <c r="H348" s="17"/>
      <c r="K348" s="35"/>
      <c r="M348" s="36"/>
      <c r="N348" s="23"/>
    </row>
    <row r="349" spans="8:14" s="2" customFormat="1" ht="17.25" customHeight="1">
      <c r="H349" s="17"/>
      <c r="K349" s="35"/>
      <c r="M349" s="36"/>
      <c r="N349" s="23"/>
    </row>
    <row r="350" spans="8:14" s="2" customFormat="1" ht="17.25" customHeight="1">
      <c r="H350" s="17"/>
      <c r="K350" s="35"/>
      <c r="M350" s="36"/>
      <c r="N350" s="23"/>
    </row>
    <row r="351" spans="8:14" s="2" customFormat="1" ht="17.25" customHeight="1">
      <c r="H351" s="17"/>
      <c r="K351" s="35"/>
      <c r="M351" s="36"/>
      <c r="N351" s="23"/>
    </row>
    <row r="352" spans="8:14" s="2" customFormat="1" ht="17.25" customHeight="1">
      <c r="H352" s="17"/>
      <c r="K352" s="35"/>
      <c r="M352" s="36"/>
      <c r="N352" s="23"/>
    </row>
    <row r="353" spans="8:14" s="2" customFormat="1" ht="17.25" customHeight="1">
      <c r="H353" s="17"/>
      <c r="K353" s="35"/>
      <c r="M353" s="36"/>
      <c r="N353" s="23"/>
    </row>
    <row r="354" spans="8:14" s="2" customFormat="1" ht="17.25" customHeight="1">
      <c r="H354" s="17"/>
      <c r="K354" s="35"/>
      <c r="M354" s="36"/>
      <c r="N354" s="23"/>
    </row>
    <row r="355" spans="8:14" s="2" customFormat="1" ht="17.25" customHeight="1">
      <c r="H355" s="17"/>
      <c r="K355" s="35"/>
      <c r="M355" s="36"/>
      <c r="N355" s="23"/>
    </row>
    <row r="356" spans="8:14" s="2" customFormat="1" ht="17.25" customHeight="1">
      <c r="H356" s="17"/>
      <c r="K356" s="35"/>
      <c r="M356" s="36"/>
      <c r="N356" s="23"/>
    </row>
    <row r="357" spans="8:14" s="2" customFormat="1" ht="17.25" customHeight="1">
      <c r="H357" s="17"/>
      <c r="K357" s="35"/>
      <c r="M357" s="36"/>
      <c r="N357" s="23"/>
    </row>
    <row r="358" spans="8:14" s="2" customFormat="1" ht="17.25" customHeight="1">
      <c r="H358" s="17"/>
      <c r="K358" s="35"/>
      <c r="M358" s="36"/>
      <c r="N358" s="23"/>
    </row>
    <row r="359" spans="8:14" s="2" customFormat="1" ht="17.25" customHeight="1">
      <c r="H359" s="17"/>
      <c r="K359" s="35"/>
      <c r="M359" s="36"/>
      <c r="N359" s="23"/>
    </row>
    <row r="360" spans="8:14" s="2" customFormat="1" ht="17.25" customHeight="1">
      <c r="H360" s="17"/>
      <c r="K360" s="35"/>
      <c r="M360" s="36"/>
      <c r="N360" s="23"/>
    </row>
    <row r="361" spans="8:14" s="2" customFormat="1" ht="17.25" customHeight="1">
      <c r="H361" s="17"/>
      <c r="K361" s="35"/>
      <c r="M361" s="36"/>
      <c r="N361" s="23"/>
    </row>
    <row r="362" spans="8:14" s="2" customFormat="1" ht="17.25" customHeight="1">
      <c r="H362" s="17"/>
      <c r="K362" s="35"/>
      <c r="M362" s="36"/>
      <c r="N362" s="23"/>
    </row>
    <row r="363" spans="8:14" s="2" customFormat="1" ht="17.25" customHeight="1">
      <c r="H363" s="17"/>
      <c r="K363" s="35"/>
      <c r="M363" s="36"/>
      <c r="N363" s="23"/>
    </row>
    <row r="364" spans="8:14" s="2" customFormat="1" ht="17.25" customHeight="1">
      <c r="H364" s="17"/>
      <c r="K364" s="35"/>
      <c r="M364" s="36"/>
      <c r="N364" s="23"/>
    </row>
    <row r="365" spans="8:14" s="2" customFormat="1" ht="17.25" customHeight="1">
      <c r="H365" s="17"/>
      <c r="K365" s="35"/>
      <c r="M365" s="36"/>
      <c r="N365" s="23"/>
    </row>
    <row r="366" spans="8:14" s="2" customFormat="1" ht="17.25" customHeight="1">
      <c r="H366" s="17"/>
      <c r="K366" s="35"/>
      <c r="M366" s="36"/>
      <c r="N366" s="23"/>
    </row>
    <row r="367" spans="8:14" s="2" customFormat="1" ht="17.25" customHeight="1">
      <c r="H367" s="17"/>
      <c r="K367" s="35"/>
      <c r="M367" s="36"/>
      <c r="N367" s="23"/>
    </row>
    <row r="368" spans="8:14" s="2" customFormat="1" ht="17.25" customHeight="1">
      <c r="H368" s="17"/>
      <c r="K368" s="35"/>
      <c r="M368" s="36"/>
      <c r="N368" s="23"/>
    </row>
    <row r="369" spans="8:14" s="2" customFormat="1" ht="17.25" customHeight="1">
      <c r="H369" s="17"/>
      <c r="K369" s="35"/>
      <c r="M369" s="36"/>
      <c r="N369" s="23"/>
    </row>
    <row r="370" spans="8:14" s="2" customFormat="1" ht="17.25" customHeight="1">
      <c r="H370" s="17"/>
      <c r="K370" s="35"/>
      <c r="M370" s="36"/>
      <c r="N370" s="23"/>
    </row>
    <row r="371" spans="8:14" s="2" customFormat="1" ht="17.25" customHeight="1">
      <c r="H371" s="17"/>
      <c r="K371" s="35"/>
      <c r="M371" s="36"/>
      <c r="N371" s="23"/>
    </row>
    <row r="372" spans="8:14" s="2" customFormat="1" ht="17.25" customHeight="1">
      <c r="H372" s="17"/>
      <c r="K372" s="35"/>
      <c r="M372" s="36"/>
      <c r="N372" s="23"/>
    </row>
    <row r="373" spans="8:14" s="2" customFormat="1" ht="17.25" customHeight="1">
      <c r="H373" s="17"/>
      <c r="K373" s="35"/>
      <c r="M373" s="36"/>
      <c r="N373" s="23"/>
    </row>
    <row r="374" spans="8:14" s="2" customFormat="1" ht="17.25" customHeight="1">
      <c r="H374" s="17"/>
      <c r="K374" s="35"/>
      <c r="M374" s="36"/>
      <c r="N374" s="23"/>
    </row>
    <row r="375" spans="8:14" s="2" customFormat="1" ht="17.25" customHeight="1">
      <c r="H375" s="17"/>
      <c r="K375" s="35"/>
      <c r="M375" s="36"/>
      <c r="N375" s="23"/>
    </row>
    <row r="376" spans="8:14" s="2" customFormat="1" ht="17.25" customHeight="1">
      <c r="H376" s="17"/>
      <c r="K376" s="35"/>
      <c r="M376" s="36"/>
      <c r="N376" s="23"/>
    </row>
    <row r="377" spans="8:14" s="2" customFormat="1" ht="17.25" customHeight="1">
      <c r="H377" s="17"/>
      <c r="K377" s="35"/>
      <c r="M377" s="36"/>
      <c r="N377" s="23"/>
    </row>
    <row r="378" spans="8:14" s="2" customFormat="1" ht="17.25" customHeight="1">
      <c r="H378" s="17"/>
      <c r="K378" s="35"/>
      <c r="M378" s="36"/>
      <c r="N378" s="23"/>
    </row>
    <row r="379" spans="8:14" s="2" customFormat="1" ht="17.25" customHeight="1">
      <c r="H379" s="17"/>
      <c r="K379" s="35"/>
      <c r="M379" s="36"/>
      <c r="N379" s="23"/>
    </row>
    <row r="380" spans="8:14" s="2" customFormat="1" ht="17.25" customHeight="1">
      <c r="H380" s="17"/>
      <c r="K380" s="35"/>
      <c r="M380" s="36"/>
      <c r="N380" s="23"/>
    </row>
    <row r="381" spans="8:14" s="2" customFormat="1" ht="17.25" customHeight="1">
      <c r="H381" s="17"/>
      <c r="K381" s="35"/>
      <c r="M381" s="36"/>
      <c r="N381" s="23"/>
    </row>
    <row r="382" spans="8:14" s="2" customFormat="1" ht="17.25" customHeight="1">
      <c r="H382" s="17"/>
      <c r="K382" s="35"/>
      <c r="M382" s="36"/>
      <c r="N382" s="23"/>
    </row>
    <row r="383" spans="8:14" s="2" customFormat="1" ht="17.25" customHeight="1">
      <c r="H383" s="17"/>
      <c r="K383" s="35"/>
      <c r="M383" s="36"/>
      <c r="N383" s="23"/>
    </row>
    <row r="384" spans="8:14" s="2" customFormat="1" ht="17.25" customHeight="1">
      <c r="H384" s="17"/>
      <c r="K384" s="35"/>
      <c r="M384" s="36"/>
      <c r="N384" s="23"/>
    </row>
    <row r="385" spans="8:14" s="2" customFormat="1" ht="17.25" customHeight="1">
      <c r="H385" s="17"/>
      <c r="K385" s="35"/>
      <c r="M385" s="36"/>
      <c r="N385" s="23"/>
    </row>
    <row r="386" spans="8:14" s="2" customFormat="1" ht="17.25" customHeight="1">
      <c r="H386" s="17"/>
      <c r="K386" s="35"/>
      <c r="M386" s="36"/>
      <c r="N386" s="23"/>
    </row>
    <row r="387" spans="8:14" s="2" customFormat="1" ht="17.25" customHeight="1">
      <c r="H387" s="17"/>
      <c r="K387" s="35"/>
      <c r="M387" s="36"/>
      <c r="N387" s="23"/>
    </row>
    <row r="388" spans="8:14" s="2" customFormat="1" ht="17.25" customHeight="1">
      <c r="H388" s="17"/>
      <c r="K388" s="35"/>
      <c r="M388" s="36"/>
      <c r="N388" s="23"/>
    </row>
    <row r="389" spans="8:14" s="2" customFormat="1" ht="17.25" customHeight="1">
      <c r="H389" s="17"/>
      <c r="K389" s="35"/>
      <c r="M389" s="36"/>
      <c r="N389" s="23"/>
    </row>
    <row r="390" spans="8:14" s="2" customFormat="1" ht="17.25" customHeight="1">
      <c r="H390" s="17"/>
      <c r="K390" s="35"/>
      <c r="M390" s="36"/>
      <c r="N390" s="23"/>
    </row>
    <row r="391" spans="8:14" s="2" customFormat="1" ht="17.25" customHeight="1">
      <c r="H391" s="17"/>
      <c r="K391" s="35"/>
      <c r="M391" s="36"/>
      <c r="N391" s="23"/>
    </row>
    <row r="392" spans="8:14" s="2" customFormat="1" ht="17.25" customHeight="1">
      <c r="H392" s="17"/>
      <c r="K392" s="35"/>
      <c r="M392" s="36"/>
      <c r="N392" s="23"/>
    </row>
    <row r="393" spans="8:14" s="2" customFormat="1" ht="17.25" customHeight="1">
      <c r="H393" s="17"/>
      <c r="K393" s="35"/>
      <c r="M393" s="36"/>
      <c r="N393" s="23"/>
    </row>
    <row r="394" spans="8:14" s="2" customFormat="1" ht="17.25" customHeight="1">
      <c r="H394" s="17"/>
      <c r="K394" s="35"/>
      <c r="M394" s="36"/>
      <c r="N394" s="23"/>
    </row>
    <row r="395" spans="8:14" s="2" customFormat="1" ht="17.25" customHeight="1">
      <c r="H395" s="17"/>
      <c r="K395" s="35"/>
      <c r="M395" s="36"/>
      <c r="N395" s="23"/>
    </row>
    <row r="396" spans="8:14" s="2" customFormat="1" ht="17.25" customHeight="1">
      <c r="H396" s="17"/>
      <c r="K396" s="35"/>
      <c r="M396" s="36"/>
      <c r="N396" s="23"/>
    </row>
    <row r="397" spans="8:14" s="2" customFormat="1" ht="17.25" customHeight="1">
      <c r="H397" s="17"/>
      <c r="K397" s="35"/>
      <c r="M397" s="36"/>
      <c r="N397" s="23"/>
    </row>
    <row r="398" spans="8:14" s="2" customFormat="1" ht="17.25" customHeight="1">
      <c r="H398" s="17"/>
      <c r="K398" s="35"/>
      <c r="M398" s="36"/>
      <c r="N398" s="23"/>
    </row>
    <row r="399" spans="8:14" s="2" customFormat="1" ht="17.25" customHeight="1">
      <c r="H399" s="17"/>
      <c r="K399" s="35"/>
      <c r="M399" s="36"/>
      <c r="N399" s="23"/>
    </row>
    <row r="400" spans="8:14" s="2" customFormat="1" ht="17.25" customHeight="1">
      <c r="H400" s="17"/>
      <c r="K400" s="35"/>
      <c r="M400" s="36"/>
      <c r="N400" s="23"/>
    </row>
    <row r="401" spans="8:14" s="2" customFormat="1" ht="17.25" customHeight="1">
      <c r="H401" s="17"/>
      <c r="K401" s="35"/>
      <c r="M401" s="36"/>
      <c r="N401" s="23"/>
    </row>
    <row r="402" spans="8:14" s="2" customFormat="1" ht="17.25" customHeight="1">
      <c r="H402" s="17"/>
      <c r="K402" s="35"/>
      <c r="M402" s="36"/>
      <c r="N402" s="23"/>
    </row>
    <row r="403" spans="8:14" s="2" customFormat="1" ht="17.25" customHeight="1">
      <c r="H403" s="17"/>
      <c r="K403" s="35"/>
      <c r="M403" s="36"/>
      <c r="N403" s="23"/>
    </row>
    <row r="404" spans="8:14" s="2" customFormat="1" ht="17.25" customHeight="1">
      <c r="H404" s="17"/>
      <c r="K404" s="35"/>
      <c r="M404" s="36"/>
      <c r="N404" s="23"/>
    </row>
    <row r="405" spans="8:14" s="2" customFormat="1" ht="17.25" customHeight="1">
      <c r="H405" s="17"/>
      <c r="K405" s="35"/>
      <c r="M405" s="36"/>
      <c r="N405" s="23"/>
    </row>
    <row r="406" spans="8:14" s="2" customFormat="1" ht="17.25" customHeight="1">
      <c r="H406" s="17"/>
      <c r="K406" s="35"/>
      <c r="M406" s="36"/>
      <c r="N406" s="23"/>
    </row>
    <row r="407" spans="8:14" s="2" customFormat="1" ht="17.25" customHeight="1">
      <c r="H407" s="17"/>
      <c r="K407" s="35"/>
      <c r="M407" s="36"/>
      <c r="N407" s="23"/>
    </row>
    <row r="408" spans="8:14" s="2" customFormat="1" ht="17.25" customHeight="1">
      <c r="H408" s="17"/>
      <c r="K408" s="35"/>
      <c r="M408" s="36"/>
      <c r="N408" s="23"/>
    </row>
    <row r="409" spans="8:14" s="2" customFormat="1" ht="17.25" customHeight="1">
      <c r="H409" s="17"/>
      <c r="K409" s="35"/>
      <c r="M409" s="36"/>
      <c r="N409" s="23"/>
    </row>
    <row r="410" spans="8:14" s="2" customFormat="1" ht="17.25" customHeight="1">
      <c r="H410" s="17"/>
      <c r="K410" s="35"/>
      <c r="M410" s="36"/>
      <c r="N410" s="23"/>
    </row>
    <row r="411" spans="8:14" s="2" customFormat="1" ht="17.25" customHeight="1">
      <c r="H411" s="17"/>
      <c r="K411" s="35"/>
      <c r="M411" s="36"/>
      <c r="N411" s="23"/>
    </row>
    <row r="412" spans="8:14" s="2" customFormat="1" ht="17.25" customHeight="1">
      <c r="H412" s="17"/>
      <c r="K412" s="35"/>
      <c r="M412" s="36"/>
      <c r="N412" s="23"/>
    </row>
    <row r="413" spans="8:14" s="2" customFormat="1" ht="17.25" customHeight="1">
      <c r="H413" s="17"/>
      <c r="K413" s="35"/>
      <c r="M413" s="36"/>
      <c r="N413" s="23"/>
    </row>
    <row r="414" spans="8:14" s="2" customFormat="1" ht="17.25" customHeight="1">
      <c r="H414" s="17"/>
      <c r="K414" s="35"/>
      <c r="M414" s="36"/>
      <c r="N414" s="23"/>
    </row>
    <row r="415" spans="8:14" s="2" customFormat="1" ht="17.25" customHeight="1">
      <c r="H415" s="17"/>
      <c r="K415" s="35"/>
      <c r="M415" s="36"/>
      <c r="N415" s="23"/>
    </row>
    <row r="416" spans="8:14" s="2" customFormat="1" ht="17.25" customHeight="1">
      <c r="H416" s="17"/>
      <c r="K416" s="35"/>
      <c r="M416" s="36"/>
      <c r="N416" s="23"/>
    </row>
    <row r="417" spans="8:14" s="2" customFormat="1" ht="17.25" customHeight="1">
      <c r="H417" s="17"/>
      <c r="K417" s="35"/>
      <c r="M417" s="36"/>
      <c r="N417" s="23"/>
    </row>
    <row r="418" spans="8:14" s="2" customFormat="1" ht="17.25" customHeight="1">
      <c r="H418" s="17"/>
      <c r="K418" s="35"/>
      <c r="M418" s="36"/>
      <c r="N418" s="23"/>
    </row>
    <row r="419" spans="8:14" s="2" customFormat="1" ht="17.25" customHeight="1">
      <c r="H419" s="17"/>
      <c r="K419" s="35"/>
      <c r="M419" s="36"/>
      <c r="N419" s="23"/>
    </row>
    <row r="420" spans="8:14" s="2" customFormat="1" ht="17.25" customHeight="1">
      <c r="H420" s="17"/>
      <c r="K420" s="35"/>
      <c r="M420" s="36"/>
      <c r="N420" s="23"/>
    </row>
    <row r="421" spans="8:14" s="2" customFormat="1" ht="17.25" customHeight="1">
      <c r="H421" s="17"/>
      <c r="K421" s="35"/>
      <c r="M421" s="36"/>
      <c r="N421" s="23"/>
    </row>
    <row r="422" spans="8:14" s="2" customFormat="1" ht="17.25" customHeight="1">
      <c r="H422" s="17"/>
      <c r="K422" s="35"/>
      <c r="M422" s="36"/>
      <c r="N422" s="23"/>
    </row>
    <row r="423" spans="8:14" s="2" customFormat="1" ht="17.25" customHeight="1">
      <c r="H423" s="17"/>
      <c r="K423" s="35"/>
      <c r="M423" s="36"/>
      <c r="N423" s="23"/>
    </row>
    <row r="424" spans="8:14" s="2" customFormat="1" ht="17.25" customHeight="1">
      <c r="H424" s="17"/>
      <c r="K424" s="35"/>
      <c r="M424" s="36"/>
      <c r="N424" s="23"/>
    </row>
    <row r="425" spans="8:14" s="2" customFormat="1" ht="17.25" customHeight="1">
      <c r="H425" s="17"/>
      <c r="K425" s="35"/>
      <c r="M425" s="36"/>
      <c r="N425" s="23"/>
    </row>
    <row r="426" spans="8:14" s="2" customFormat="1" ht="17.25" customHeight="1">
      <c r="H426" s="17"/>
      <c r="K426" s="35"/>
      <c r="M426" s="36"/>
      <c r="N426" s="23"/>
    </row>
    <row r="427" spans="8:14" s="2" customFormat="1" ht="17.25" customHeight="1">
      <c r="H427" s="17"/>
      <c r="K427" s="35"/>
      <c r="M427" s="36"/>
      <c r="N427" s="23"/>
    </row>
    <row r="428" spans="8:14" s="2" customFormat="1" ht="17.25" customHeight="1">
      <c r="H428" s="17"/>
      <c r="K428" s="35"/>
      <c r="M428" s="36"/>
      <c r="N428" s="23"/>
    </row>
    <row r="429" spans="8:14" s="2" customFormat="1" ht="17.25" customHeight="1">
      <c r="H429" s="17"/>
      <c r="K429" s="35"/>
      <c r="M429" s="36"/>
      <c r="N429" s="23"/>
    </row>
    <row r="430" spans="8:14" s="2" customFormat="1" ht="17.25" customHeight="1">
      <c r="H430" s="17"/>
      <c r="K430" s="35"/>
      <c r="M430" s="36"/>
      <c r="N430" s="23"/>
    </row>
    <row r="431" spans="8:14" s="2" customFormat="1" ht="17.25" customHeight="1">
      <c r="H431" s="17"/>
      <c r="K431" s="35"/>
      <c r="M431" s="36"/>
      <c r="N431" s="23"/>
    </row>
    <row r="432" spans="8:14" s="2" customFormat="1" ht="17.25" customHeight="1">
      <c r="H432" s="17"/>
      <c r="K432" s="35"/>
      <c r="M432" s="36"/>
      <c r="N432" s="23"/>
    </row>
    <row r="433" spans="8:14" s="2" customFormat="1" ht="17.25" customHeight="1">
      <c r="H433" s="17"/>
      <c r="K433" s="35"/>
      <c r="M433" s="36"/>
      <c r="N433" s="23"/>
    </row>
    <row r="434" spans="8:14" s="2" customFormat="1" ht="17.25" customHeight="1">
      <c r="H434" s="17"/>
      <c r="K434" s="35"/>
      <c r="M434" s="36"/>
      <c r="N434" s="23"/>
    </row>
    <row r="435" spans="8:14" s="2" customFormat="1" ht="17.25" customHeight="1">
      <c r="H435" s="17"/>
      <c r="K435" s="35"/>
      <c r="M435" s="36"/>
      <c r="N435" s="23"/>
    </row>
    <row r="436" spans="8:14" s="2" customFormat="1" ht="17.25" customHeight="1">
      <c r="H436" s="17"/>
      <c r="K436" s="35"/>
      <c r="M436" s="36"/>
      <c r="N436" s="23"/>
    </row>
    <row r="437" spans="8:14" s="2" customFormat="1" ht="17.25" customHeight="1">
      <c r="H437" s="17"/>
      <c r="K437" s="35"/>
      <c r="M437" s="36"/>
      <c r="N437" s="23"/>
    </row>
    <row r="438" spans="8:14" s="2" customFormat="1" ht="17.25" customHeight="1">
      <c r="H438" s="17"/>
      <c r="K438" s="35"/>
      <c r="M438" s="36"/>
      <c r="N438" s="23"/>
    </row>
    <row r="439" spans="8:14" s="2" customFormat="1" ht="17.25" customHeight="1">
      <c r="H439" s="17"/>
      <c r="K439" s="35"/>
      <c r="M439" s="36"/>
      <c r="N439" s="23"/>
    </row>
    <row r="440" spans="8:14" s="2" customFormat="1" ht="17.25" customHeight="1">
      <c r="H440" s="17"/>
      <c r="K440" s="35"/>
      <c r="M440" s="36"/>
      <c r="N440" s="23"/>
    </row>
    <row r="441" spans="8:14" s="2" customFormat="1" ht="17.25" customHeight="1">
      <c r="H441" s="17"/>
      <c r="K441" s="35"/>
      <c r="M441" s="36"/>
      <c r="N441" s="23"/>
    </row>
    <row r="442" spans="8:14" s="2" customFormat="1" ht="17.25" customHeight="1">
      <c r="H442" s="17"/>
      <c r="K442" s="35"/>
      <c r="M442" s="36"/>
      <c r="N442" s="23"/>
    </row>
    <row r="443" spans="8:14" s="2" customFormat="1" ht="17.25" customHeight="1">
      <c r="H443" s="17"/>
      <c r="K443" s="35"/>
      <c r="M443" s="36"/>
      <c r="N443" s="23"/>
    </row>
    <row r="444" spans="8:14" s="2" customFormat="1" ht="17.25" customHeight="1">
      <c r="H444" s="17"/>
      <c r="K444" s="35"/>
      <c r="M444" s="36"/>
      <c r="N444" s="23"/>
    </row>
    <row r="445" spans="8:14" s="2" customFormat="1" ht="17.25" customHeight="1">
      <c r="H445" s="17"/>
      <c r="K445" s="35"/>
      <c r="M445" s="36"/>
      <c r="N445" s="23"/>
    </row>
    <row r="446" spans="8:14" s="2" customFormat="1" ht="17.25" customHeight="1">
      <c r="H446" s="17"/>
      <c r="K446" s="35"/>
      <c r="M446" s="36"/>
      <c r="N446" s="23"/>
    </row>
    <row r="447" spans="8:14" s="2" customFormat="1" ht="17.25" customHeight="1">
      <c r="H447" s="17"/>
      <c r="K447" s="35"/>
      <c r="M447" s="36"/>
      <c r="N447" s="23"/>
    </row>
    <row r="448" spans="8:14" s="2" customFormat="1" ht="17.25" customHeight="1">
      <c r="H448" s="17"/>
      <c r="K448" s="35"/>
      <c r="M448" s="36"/>
      <c r="N448" s="23"/>
    </row>
    <row r="449" spans="1:15" s="2" customFormat="1" ht="17.25" customHeight="1">
      <c r="H449" s="17"/>
      <c r="K449" s="35"/>
      <c r="M449" s="36"/>
      <c r="N449" s="23"/>
    </row>
    <row r="450" spans="1:15" s="2" customFormat="1" ht="17.25" customHeight="1">
      <c r="H450" s="17"/>
      <c r="K450" s="35"/>
      <c r="M450" s="36"/>
      <c r="N450" s="23"/>
    </row>
    <row r="451" spans="1:15" s="2" customFormat="1" ht="17.25" customHeight="1">
      <c r="H451" s="17"/>
      <c r="K451" s="35"/>
      <c r="M451" s="36"/>
      <c r="N451" s="23"/>
    </row>
    <row r="452" spans="1:15" s="2" customFormat="1" ht="17.25" customHeight="1">
      <c r="H452" s="17"/>
      <c r="K452" s="35"/>
      <c r="M452" s="36"/>
      <c r="N452" s="23"/>
    </row>
    <row r="453" spans="1:15" s="2" customFormat="1" ht="17.25" customHeight="1">
      <c r="H453" s="17"/>
      <c r="K453" s="35"/>
      <c r="M453" s="36"/>
      <c r="N453" s="23"/>
    </row>
    <row r="454" spans="1:15" s="2" customFormat="1" ht="17.25" customHeight="1">
      <c r="H454" s="17"/>
      <c r="K454" s="35"/>
      <c r="M454" s="36"/>
      <c r="N454" s="23"/>
    </row>
    <row r="455" spans="1:15" s="2" customFormat="1" ht="17.25" customHeight="1">
      <c r="H455" s="17"/>
      <c r="K455" s="35"/>
      <c r="M455" s="36"/>
      <c r="N455" s="23"/>
    </row>
    <row r="456" spans="1:15" s="2" customFormat="1" ht="17.25" customHeight="1">
      <c r="H456" s="17"/>
      <c r="K456" s="35"/>
      <c r="M456" s="36"/>
      <c r="N456" s="23"/>
    </row>
    <row r="457" spans="1:15" s="2" customFormat="1" ht="17.25" customHeight="1">
      <c r="H457" s="17"/>
      <c r="K457" s="35"/>
      <c r="M457" s="36"/>
      <c r="N457" s="23"/>
    </row>
    <row r="458" spans="1:15" s="3" customFormat="1" ht="17.25" customHeight="1">
      <c r="A458" s="2"/>
      <c r="B458" s="2"/>
      <c r="C458" s="2"/>
      <c r="D458" s="2"/>
      <c r="E458" s="2"/>
      <c r="F458" s="2"/>
      <c r="G458" s="2"/>
      <c r="H458" s="17"/>
      <c r="I458" s="2"/>
      <c r="J458" s="2"/>
      <c r="K458" s="35"/>
      <c r="L458" s="2"/>
      <c r="M458" s="36"/>
      <c r="N458" s="37"/>
      <c r="O458" s="38"/>
    </row>
    <row r="459" spans="1:15" s="3" customFormat="1" ht="17.25" customHeight="1">
      <c r="A459" s="2"/>
      <c r="B459" s="2"/>
      <c r="C459" s="2"/>
      <c r="D459" s="2"/>
      <c r="E459" s="2"/>
      <c r="F459" s="2"/>
      <c r="G459" s="2"/>
      <c r="H459" s="17"/>
      <c r="I459" s="2"/>
      <c r="J459" s="2"/>
      <c r="K459" s="35"/>
      <c r="L459" s="2"/>
      <c r="M459" s="36"/>
      <c r="N459" s="37"/>
      <c r="O459" s="38"/>
    </row>
    <row r="460" spans="1:15" s="3" customFormat="1" ht="17.25" customHeight="1">
      <c r="A460" s="2"/>
      <c r="B460" s="2"/>
      <c r="C460" s="2"/>
      <c r="D460" s="2"/>
      <c r="E460" s="2"/>
      <c r="F460" s="2"/>
      <c r="G460" s="2"/>
      <c r="H460" s="17"/>
      <c r="I460" s="2"/>
      <c r="J460" s="2"/>
      <c r="K460" s="35"/>
      <c r="L460" s="2"/>
      <c r="M460" s="36"/>
      <c r="N460" s="37"/>
      <c r="O460" s="38"/>
    </row>
    <row r="461" spans="1:15" s="3" customFormat="1" ht="17.25" customHeight="1">
      <c r="A461" s="2"/>
      <c r="B461" s="2"/>
      <c r="C461" s="2"/>
      <c r="D461" s="2"/>
      <c r="E461" s="2"/>
      <c r="F461" s="2"/>
      <c r="G461" s="2"/>
      <c r="H461" s="17"/>
      <c r="I461" s="2"/>
      <c r="J461" s="2"/>
      <c r="K461" s="35"/>
      <c r="L461" s="2"/>
      <c r="M461" s="36"/>
      <c r="N461" s="37"/>
      <c r="O461" s="38"/>
    </row>
    <row r="462" spans="1:15" s="3" customFormat="1" ht="17.25" customHeight="1">
      <c r="A462" s="2"/>
      <c r="B462" s="2"/>
      <c r="C462" s="2"/>
      <c r="D462" s="2"/>
      <c r="E462" s="2"/>
      <c r="F462" s="2"/>
      <c r="G462" s="2"/>
      <c r="H462" s="17"/>
      <c r="I462" s="2"/>
      <c r="J462" s="2"/>
      <c r="K462" s="35"/>
      <c r="L462" s="2"/>
      <c r="M462" s="36"/>
      <c r="N462" s="37"/>
      <c r="O462" s="38"/>
    </row>
    <row r="463" spans="1:15" s="3" customFormat="1" ht="17.25" customHeight="1">
      <c r="A463" s="2"/>
      <c r="B463" s="2"/>
      <c r="C463" s="2"/>
      <c r="D463" s="2"/>
      <c r="E463" s="2"/>
      <c r="F463" s="2"/>
      <c r="G463" s="2"/>
      <c r="H463" s="17"/>
      <c r="I463" s="2"/>
      <c r="J463" s="2"/>
      <c r="K463" s="35"/>
      <c r="L463" s="2"/>
      <c r="M463" s="36"/>
      <c r="N463" s="37"/>
      <c r="O463" s="38"/>
    </row>
    <row r="464" spans="1:15" s="3" customFormat="1" ht="17.25" customHeight="1">
      <c r="A464" s="2"/>
      <c r="B464" s="2"/>
      <c r="C464" s="2"/>
      <c r="D464" s="2"/>
      <c r="E464" s="2"/>
      <c r="F464" s="2"/>
      <c r="G464" s="2"/>
      <c r="H464" s="17"/>
      <c r="I464" s="2"/>
      <c r="J464" s="2"/>
      <c r="K464" s="35"/>
      <c r="L464" s="2"/>
      <c r="M464" s="36"/>
      <c r="N464" s="37"/>
      <c r="O464" s="38"/>
    </row>
    <row r="465" spans="1:15" s="3" customFormat="1" ht="17.25" customHeight="1">
      <c r="A465" s="2"/>
      <c r="B465" s="2"/>
      <c r="C465" s="2"/>
      <c r="D465" s="2"/>
      <c r="E465" s="2"/>
      <c r="F465" s="2"/>
      <c r="G465" s="2"/>
      <c r="H465" s="17"/>
      <c r="I465" s="2"/>
      <c r="J465" s="2"/>
      <c r="K465" s="35"/>
      <c r="L465" s="2"/>
      <c r="M465" s="36"/>
      <c r="N465" s="37"/>
      <c r="O465" s="38"/>
    </row>
    <row r="466" spans="1:15" s="3" customFormat="1" ht="17.25" customHeight="1">
      <c r="A466" s="2"/>
      <c r="B466" s="2"/>
      <c r="C466" s="2"/>
      <c r="D466" s="2"/>
      <c r="E466" s="2"/>
      <c r="F466" s="2"/>
      <c r="G466" s="2"/>
      <c r="H466" s="17"/>
      <c r="I466" s="2"/>
      <c r="J466" s="2"/>
      <c r="K466" s="35"/>
      <c r="L466" s="2"/>
      <c r="M466" s="36"/>
      <c r="N466" s="37"/>
      <c r="O466" s="38"/>
    </row>
    <row r="467" spans="1:15" s="3" customFormat="1" ht="17.25" customHeight="1">
      <c r="A467" s="2"/>
      <c r="B467" s="2"/>
      <c r="C467" s="2"/>
      <c r="D467" s="2"/>
      <c r="E467" s="2"/>
      <c r="F467" s="2"/>
      <c r="G467" s="2"/>
      <c r="H467" s="17"/>
      <c r="I467" s="2"/>
      <c r="J467" s="2"/>
      <c r="K467" s="35"/>
      <c r="L467" s="2"/>
      <c r="M467" s="36"/>
      <c r="N467" s="37"/>
      <c r="O467" s="38"/>
    </row>
    <row r="468" spans="1:15" s="3" customFormat="1" ht="17.25" customHeight="1">
      <c r="A468" s="2"/>
      <c r="B468" s="2"/>
      <c r="C468" s="2"/>
      <c r="D468" s="2"/>
      <c r="E468" s="2"/>
      <c r="F468" s="2"/>
      <c r="G468" s="2"/>
      <c r="H468" s="17"/>
      <c r="I468" s="2"/>
      <c r="J468" s="2"/>
      <c r="K468" s="35"/>
      <c r="L468" s="2"/>
      <c r="M468" s="36"/>
      <c r="N468" s="37"/>
      <c r="O468" s="38"/>
    </row>
    <row r="469" spans="1:15" s="3" customFormat="1" ht="17.25" customHeight="1">
      <c r="A469" s="2"/>
      <c r="B469" s="2"/>
      <c r="C469" s="2"/>
      <c r="D469" s="2"/>
      <c r="E469" s="2"/>
      <c r="F469" s="2"/>
      <c r="G469" s="2"/>
      <c r="H469" s="17"/>
      <c r="I469" s="2"/>
      <c r="J469" s="2"/>
      <c r="K469" s="35"/>
      <c r="L469" s="2"/>
      <c r="M469" s="36"/>
      <c r="N469" s="37"/>
      <c r="O469" s="38"/>
    </row>
    <row r="470" spans="1:15" s="3" customFormat="1" ht="17.25" customHeight="1">
      <c r="A470" s="2"/>
      <c r="B470" s="2"/>
      <c r="C470" s="2"/>
      <c r="D470" s="2"/>
      <c r="E470" s="2"/>
      <c r="F470" s="2"/>
      <c r="G470" s="2"/>
      <c r="H470" s="17"/>
      <c r="I470" s="2"/>
      <c r="J470" s="2"/>
      <c r="K470" s="35"/>
      <c r="L470" s="2"/>
      <c r="M470" s="36"/>
      <c r="N470" s="37"/>
      <c r="O470" s="38"/>
    </row>
    <row r="471" spans="1:15" s="3" customFormat="1" ht="17.25" customHeight="1">
      <c r="A471" s="2"/>
      <c r="B471" s="2"/>
      <c r="C471" s="2"/>
      <c r="D471" s="2"/>
      <c r="E471" s="2"/>
      <c r="F471" s="2"/>
      <c r="G471" s="2"/>
      <c r="H471" s="17"/>
      <c r="I471" s="2"/>
      <c r="J471" s="2"/>
      <c r="K471" s="35"/>
      <c r="L471" s="2"/>
      <c r="M471" s="36"/>
      <c r="N471" s="37"/>
      <c r="O471" s="38"/>
    </row>
    <row r="472" spans="1:15" s="3" customFormat="1" ht="17.25" customHeight="1">
      <c r="A472" s="2"/>
      <c r="B472" s="2"/>
      <c r="C472" s="2"/>
      <c r="D472" s="2"/>
      <c r="E472" s="2"/>
      <c r="F472" s="2"/>
      <c r="G472" s="2"/>
      <c r="H472" s="17"/>
      <c r="I472" s="2"/>
      <c r="J472" s="2"/>
      <c r="K472" s="35"/>
      <c r="L472" s="2"/>
      <c r="M472" s="36"/>
      <c r="N472" s="37"/>
      <c r="O472" s="38"/>
    </row>
    <row r="473" spans="1:15" s="3" customFormat="1" ht="17.25" customHeight="1">
      <c r="A473" s="2"/>
      <c r="B473" s="2"/>
      <c r="C473" s="2"/>
      <c r="D473" s="2"/>
      <c r="E473" s="2"/>
      <c r="F473" s="2"/>
      <c r="G473" s="2"/>
      <c r="H473" s="17"/>
      <c r="I473" s="2"/>
      <c r="J473" s="2"/>
      <c r="K473" s="35"/>
      <c r="L473" s="2"/>
      <c r="M473" s="36"/>
      <c r="N473" s="37"/>
      <c r="O473" s="38"/>
    </row>
    <row r="474" spans="1:15" s="3" customFormat="1" ht="17.25" customHeight="1">
      <c r="A474" s="2"/>
      <c r="B474" s="2"/>
      <c r="C474" s="2"/>
      <c r="D474" s="2"/>
      <c r="E474" s="2"/>
      <c r="F474" s="2"/>
      <c r="G474" s="2"/>
      <c r="H474" s="17"/>
      <c r="I474" s="2"/>
      <c r="J474" s="2"/>
      <c r="K474" s="35"/>
      <c r="L474" s="2"/>
      <c r="M474" s="36"/>
      <c r="N474" s="37"/>
      <c r="O474" s="38"/>
    </row>
    <row r="475" spans="1:15" s="3" customFormat="1" ht="17.25" customHeight="1">
      <c r="A475" s="2"/>
      <c r="B475" s="2"/>
      <c r="C475" s="2"/>
      <c r="D475" s="2"/>
      <c r="E475" s="2"/>
      <c r="F475" s="2"/>
      <c r="G475" s="2"/>
      <c r="H475" s="17"/>
      <c r="I475" s="2"/>
      <c r="J475" s="2"/>
      <c r="K475" s="35"/>
      <c r="L475" s="2"/>
      <c r="M475" s="36"/>
      <c r="N475" s="37"/>
      <c r="O475" s="38"/>
    </row>
    <row r="476" spans="1:15" s="3" customFormat="1" ht="17.25" customHeight="1">
      <c r="A476" s="2"/>
      <c r="B476" s="2"/>
      <c r="C476" s="2"/>
      <c r="D476" s="2"/>
      <c r="E476" s="2"/>
      <c r="F476" s="2"/>
      <c r="G476" s="2"/>
      <c r="H476" s="17"/>
      <c r="I476" s="2"/>
      <c r="J476" s="2"/>
      <c r="K476" s="35"/>
      <c r="L476" s="2"/>
      <c r="M476" s="36"/>
      <c r="N476" s="37"/>
      <c r="O476" s="38"/>
    </row>
    <row r="477" spans="1:15" s="3" customFormat="1" ht="17.25" customHeight="1">
      <c r="A477" s="2"/>
      <c r="B477" s="2"/>
      <c r="C477" s="2"/>
      <c r="D477" s="2"/>
      <c r="E477" s="2"/>
      <c r="F477" s="2"/>
      <c r="G477" s="2"/>
      <c r="H477" s="17"/>
      <c r="I477" s="2"/>
      <c r="J477" s="2"/>
      <c r="K477" s="35"/>
      <c r="L477" s="2"/>
      <c r="M477" s="36"/>
      <c r="N477" s="37"/>
      <c r="O477" s="38"/>
    </row>
    <row r="478" spans="1:15" s="3" customFormat="1" ht="17.25" customHeight="1">
      <c r="A478" s="2"/>
      <c r="B478" s="2"/>
      <c r="C478" s="2"/>
      <c r="D478" s="2"/>
      <c r="E478" s="2"/>
      <c r="F478" s="2"/>
      <c r="G478" s="2"/>
      <c r="H478" s="17"/>
      <c r="I478" s="2"/>
      <c r="J478" s="2"/>
      <c r="K478" s="35"/>
      <c r="L478" s="2"/>
      <c r="M478" s="36"/>
      <c r="N478" s="37"/>
      <c r="O478" s="38"/>
    </row>
    <row r="479" spans="1:15" s="3" customFormat="1" ht="17.25" customHeight="1">
      <c r="A479" s="2"/>
      <c r="B479" s="2"/>
      <c r="C479" s="2"/>
      <c r="D479" s="2"/>
      <c r="E479" s="2"/>
      <c r="F479" s="2"/>
      <c r="G479" s="2"/>
      <c r="H479" s="17"/>
      <c r="I479" s="2"/>
      <c r="J479" s="2"/>
      <c r="K479" s="35"/>
      <c r="L479" s="2"/>
      <c r="M479" s="36"/>
      <c r="N479" s="37"/>
      <c r="O479" s="38"/>
    </row>
    <row r="480" spans="1:15" s="3" customFormat="1" ht="17.25" customHeight="1">
      <c r="A480" s="2"/>
      <c r="B480" s="2"/>
      <c r="C480" s="2"/>
      <c r="D480" s="2"/>
      <c r="E480" s="2"/>
      <c r="F480" s="2"/>
      <c r="G480" s="2"/>
      <c r="H480" s="17"/>
      <c r="I480" s="2"/>
      <c r="J480" s="2"/>
      <c r="K480" s="35"/>
      <c r="L480" s="2"/>
      <c r="M480" s="36"/>
      <c r="N480" s="37"/>
      <c r="O480" s="38"/>
    </row>
    <row r="481" spans="1:15" s="3" customFormat="1" ht="17.25" customHeight="1">
      <c r="A481" s="2"/>
      <c r="B481" s="2"/>
      <c r="C481" s="2"/>
      <c r="D481" s="2"/>
      <c r="E481" s="2"/>
      <c r="F481" s="2"/>
      <c r="G481" s="2"/>
      <c r="H481" s="17"/>
      <c r="I481" s="2"/>
      <c r="J481" s="2"/>
      <c r="K481" s="35"/>
      <c r="L481" s="2"/>
      <c r="M481" s="36"/>
      <c r="N481" s="37"/>
      <c r="O481" s="38"/>
    </row>
    <row r="482" spans="1:15" s="3" customFormat="1" ht="17.25" customHeight="1">
      <c r="A482" s="2"/>
      <c r="B482" s="2"/>
      <c r="C482" s="2"/>
      <c r="D482" s="2"/>
      <c r="E482" s="2"/>
      <c r="F482" s="2"/>
      <c r="G482" s="2"/>
      <c r="H482" s="17"/>
      <c r="I482" s="2"/>
      <c r="J482" s="2"/>
      <c r="K482" s="35"/>
      <c r="L482" s="2"/>
      <c r="M482" s="36"/>
      <c r="N482" s="37"/>
      <c r="O482" s="38"/>
    </row>
    <row r="483" spans="1:15" s="3" customFormat="1" ht="17.25" customHeight="1">
      <c r="A483" s="2"/>
      <c r="B483" s="2"/>
      <c r="C483" s="2"/>
      <c r="D483" s="2"/>
      <c r="E483" s="2"/>
      <c r="F483" s="2"/>
      <c r="G483" s="2"/>
      <c r="H483" s="17"/>
      <c r="I483" s="2"/>
      <c r="J483" s="2"/>
      <c r="K483" s="35"/>
      <c r="L483" s="2"/>
      <c r="M483" s="36"/>
      <c r="N483" s="37"/>
      <c r="O483" s="38"/>
    </row>
    <row r="484" spans="1:15" s="3" customFormat="1" ht="17.25" customHeight="1">
      <c r="A484" s="2"/>
      <c r="B484" s="2"/>
      <c r="C484" s="2"/>
      <c r="D484" s="2"/>
      <c r="E484" s="2"/>
      <c r="F484" s="2"/>
      <c r="G484" s="2"/>
      <c r="H484" s="17"/>
      <c r="I484" s="2"/>
      <c r="J484" s="2"/>
      <c r="K484" s="35"/>
      <c r="L484" s="2"/>
      <c r="M484" s="36"/>
      <c r="N484" s="37"/>
      <c r="O484" s="38"/>
    </row>
    <row r="485" spans="1:15" s="3" customFormat="1" ht="17.25" customHeight="1">
      <c r="A485" s="2"/>
      <c r="B485" s="2"/>
      <c r="C485" s="2"/>
      <c r="D485" s="2"/>
      <c r="E485" s="2"/>
      <c r="F485" s="2"/>
      <c r="G485" s="2"/>
      <c r="H485" s="17"/>
      <c r="I485" s="2"/>
      <c r="J485" s="2"/>
      <c r="K485" s="35"/>
      <c r="L485" s="2"/>
      <c r="M485" s="36"/>
      <c r="N485" s="37"/>
      <c r="O485" s="38"/>
    </row>
    <row r="486" spans="1:15" s="3" customFormat="1" ht="17.25" customHeight="1">
      <c r="A486" s="2"/>
      <c r="B486" s="2"/>
      <c r="C486" s="2"/>
      <c r="D486" s="2"/>
      <c r="E486" s="2"/>
      <c r="F486" s="2"/>
      <c r="G486" s="2"/>
      <c r="H486" s="17"/>
      <c r="I486" s="2"/>
      <c r="J486" s="2"/>
      <c r="K486" s="35"/>
      <c r="L486" s="2"/>
      <c r="M486" s="36"/>
      <c r="N486" s="37"/>
      <c r="O486" s="38"/>
    </row>
    <row r="487" spans="1:15" s="3" customFormat="1" ht="17.25" customHeight="1">
      <c r="A487" s="2"/>
      <c r="B487" s="2"/>
      <c r="C487" s="2"/>
      <c r="D487" s="2"/>
      <c r="E487" s="2"/>
      <c r="F487" s="2"/>
      <c r="G487" s="2"/>
      <c r="H487" s="17"/>
      <c r="I487" s="2"/>
      <c r="J487" s="2"/>
      <c r="K487" s="35"/>
      <c r="L487" s="2"/>
      <c r="M487" s="36"/>
      <c r="N487" s="37"/>
      <c r="O487" s="38"/>
    </row>
    <row r="488" spans="1:15" s="3" customFormat="1" ht="17.25" customHeight="1">
      <c r="A488" s="2"/>
      <c r="B488" s="2"/>
      <c r="C488" s="2"/>
      <c r="D488" s="2"/>
      <c r="E488" s="2"/>
      <c r="F488" s="2"/>
      <c r="G488" s="2"/>
      <c r="H488" s="17"/>
      <c r="I488" s="2"/>
      <c r="J488" s="2"/>
      <c r="K488" s="35"/>
      <c r="L488" s="2"/>
      <c r="M488" s="36"/>
      <c r="N488" s="37"/>
      <c r="O488" s="38"/>
    </row>
    <row r="489" spans="1:15" s="3" customFormat="1" ht="17.25" customHeight="1">
      <c r="A489" s="2"/>
      <c r="B489" s="2"/>
      <c r="C489" s="2"/>
      <c r="D489" s="2"/>
      <c r="E489" s="2"/>
      <c r="F489" s="2"/>
      <c r="G489" s="2"/>
      <c r="H489" s="17"/>
      <c r="I489" s="2"/>
      <c r="J489" s="2"/>
      <c r="K489" s="35"/>
      <c r="L489" s="2"/>
      <c r="M489" s="36"/>
      <c r="N489" s="37"/>
      <c r="O489" s="38"/>
    </row>
    <row r="490" spans="1:15" s="3" customFormat="1" ht="17.25" customHeight="1">
      <c r="A490" s="2"/>
      <c r="B490" s="2"/>
      <c r="C490" s="2"/>
      <c r="D490" s="2"/>
      <c r="E490" s="2"/>
      <c r="F490" s="2"/>
      <c r="G490" s="2"/>
      <c r="H490" s="17"/>
      <c r="I490" s="2"/>
      <c r="J490" s="2"/>
      <c r="K490" s="35"/>
      <c r="L490" s="2"/>
      <c r="M490" s="36"/>
      <c r="N490" s="37"/>
      <c r="O490" s="38"/>
    </row>
    <row r="491" spans="1:15" s="3" customFormat="1" ht="17.25" customHeight="1">
      <c r="A491" s="2"/>
      <c r="B491" s="2"/>
      <c r="C491" s="2"/>
      <c r="D491" s="2"/>
      <c r="E491" s="2"/>
      <c r="F491" s="2"/>
      <c r="G491" s="2"/>
      <c r="H491" s="17"/>
      <c r="I491" s="2"/>
      <c r="J491" s="2"/>
      <c r="K491" s="35"/>
      <c r="L491" s="2"/>
      <c r="M491" s="36"/>
      <c r="N491" s="37"/>
      <c r="O491" s="38"/>
    </row>
    <row r="492" spans="1:15" s="3" customFormat="1" ht="17.25" customHeight="1">
      <c r="A492" s="2"/>
      <c r="B492" s="2"/>
      <c r="C492" s="2"/>
      <c r="D492" s="2"/>
      <c r="E492" s="2"/>
      <c r="F492" s="2"/>
      <c r="G492" s="2"/>
      <c r="H492" s="17"/>
      <c r="I492" s="2"/>
      <c r="J492" s="2"/>
      <c r="K492" s="35"/>
      <c r="L492" s="2"/>
      <c r="M492" s="36"/>
      <c r="N492" s="37"/>
      <c r="O492" s="38"/>
    </row>
    <row r="493" spans="1:15" s="3" customFormat="1" ht="17.25" customHeight="1">
      <c r="A493" s="2"/>
      <c r="B493" s="2"/>
      <c r="C493" s="2"/>
      <c r="D493" s="2"/>
      <c r="E493" s="2"/>
      <c r="F493" s="2"/>
      <c r="G493" s="2"/>
      <c r="H493" s="17"/>
      <c r="I493" s="2"/>
      <c r="J493" s="2"/>
      <c r="K493" s="35"/>
      <c r="L493" s="2"/>
      <c r="M493" s="36"/>
      <c r="N493" s="37"/>
      <c r="O493" s="38"/>
    </row>
    <row r="494" spans="1:15" s="3" customFormat="1" ht="17.25" customHeight="1">
      <c r="A494" s="2"/>
      <c r="B494" s="2"/>
      <c r="C494" s="2"/>
      <c r="D494" s="2"/>
      <c r="E494" s="2"/>
      <c r="F494" s="2"/>
      <c r="G494" s="2"/>
      <c r="H494" s="17"/>
      <c r="I494" s="2"/>
      <c r="J494" s="2"/>
      <c r="K494" s="35"/>
      <c r="L494" s="2"/>
      <c r="M494" s="36"/>
      <c r="N494" s="37"/>
      <c r="O494" s="38"/>
    </row>
    <row r="495" spans="1:15" s="3" customFormat="1" ht="17.25" customHeight="1">
      <c r="A495" s="2"/>
      <c r="B495" s="2"/>
      <c r="C495" s="2"/>
      <c r="D495" s="2"/>
      <c r="E495" s="2"/>
      <c r="F495" s="2"/>
      <c r="G495" s="2"/>
      <c r="H495" s="17"/>
      <c r="I495" s="2"/>
      <c r="J495" s="2"/>
      <c r="K495" s="35"/>
      <c r="L495" s="2"/>
      <c r="M495" s="36"/>
      <c r="N495" s="37"/>
      <c r="O495" s="38"/>
    </row>
    <row r="496" spans="1:15" s="3" customFormat="1" ht="17.25" customHeight="1">
      <c r="A496" s="2"/>
      <c r="B496" s="2"/>
      <c r="C496" s="2"/>
      <c r="D496" s="2"/>
      <c r="E496" s="2"/>
      <c r="F496" s="2"/>
      <c r="G496" s="2"/>
      <c r="H496" s="17"/>
      <c r="I496" s="2"/>
      <c r="J496" s="2"/>
      <c r="K496" s="35"/>
      <c r="L496" s="2"/>
      <c r="M496" s="36"/>
      <c r="N496" s="37"/>
      <c r="O496" s="38"/>
    </row>
    <row r="497" spans="1:15" s="3" customFormat="1" ht="17.25" customHeight="1">
      <c r="A497" s="2"/>
      <c r="B497" s="2"/>
      <c r="C497" s="2"/>
      <c r="D497" s="2"/>
      <c r="E497" s="2"/>
      <c r="F497" s="2"/>
      <c r="G497" s="2"/>
      <c r="H497" s="17"/>
      <c r="I497" s="2"/>
      <c r="J497" s="2"/>
      <c r="K497" s="35"/>
      <c r="L497" s="2"/>
      <c r="M497" s="36"/>
      <c r="N497" s="37"/>
      <c r="O497" s="38"/>
    </row>
    <row r="498" spans="1:15" s="3" customFormat="1" ht="17.25" customHeight="1">
      <c r="A498" s="2"/>
      <c r="B498" s="2"/>
      <c r="C498" s="2"/>
      <c r="D498" s="2"/>
      <c r="E498" s="2"/>
      <c r="F498" s="2"/>
      <c r="G498" s="2"/>
      <c r="H498" s="17"/>
      <c r="I498" s="2"/>
      <c r="J498" s="2"/>
      <c r="K498" s="35"/>
      <c r="L498" s="2"/>
      <c r="M498" s="36"/>
      <c r="N498" s="37"/>
      <c r="O498" s="38"/>
    </row>
    <row r="499" spans="1:15" s="3" customFormat="1" ht="17.25" customHeight="1">
      <c r="A499" s="2"/>
      <c r="B499" s="2"/>
      <c r="C499" s="2"/>
      <c r="D499" s="2"/>
      <c r="E499" s="2"/>
      <c r="F499" s="2"/>
      <c r="G499" s="2"/>
      <c r="H499" s="17"/>
      <c r="I499" s="2"/>
      <c r="J499" s="2"/>
      <c r="K499" s="35"/>
      <c r="L499" s="2"/>
      <c r="M499" s="36"/>
      <c r="N499" s="37"/>
      <c r="O499" s="38"/>
    </row>
    <row r="500" spans="1:15" s="3" customFormat="1" ht="17.25" customHeight="1">
      <c r="A500" s="2"/>
      <c r="B500" s="2"/>
      <c r="C500" s="2"/>
      <c r="D500" s="2"/>
      <c r="E500" s="2"/>
      <c r="F500" s="2"/>
      <c r="G500" s="2"/>
      <c r="H500" s="17"/>
      <c r="I500" s="2"/>
      <c r="J500" s="2"/>
      <c r="K500" s="35"/>
      <c r="L500" s="2"/>
      <c r="M500" s="36"/>
      <c r="N500" s="37"/>
      <c r="O500" s="38"/>
    </row>
    <row r="501" spans="1:15" s="3" customFormat="1" ht="17.25" customHeight="1">
      <c r="A501" s="2"/>
      <c r="B501" s="2"/>
      <c r="C501" s="2"/>
      <c r="D501" s="2"/>
      <c r="E501" s="2"/>
      <c r="F501" s="2"/>
      <c r="G501" s="2"/>
      <c r="H501" s="17"/>
      <c r="I501" s="2"/>
      <c r="J501" s="2"/>
      <c r="K501" s="35"/>
      <c r="L501" s="2"/>
      <c r="M501" s="36"/>
      <c r="N501" s="37"/>
      <c r="O501" s="38"/>
    </row>
    <row r="502" spans="1:15" s="3" customFormat="1" ht="17.25" customHeight="1">
      <c r="A502" s="2"/>
      <c r="B502" s="2"/>
      <c r="C502" s="2"/>
      <c r="D502" s="2"/>
      <c r="E502" s="2"/>
      <c r="F502" s="2"/>
      <c r="G502" s="2"/>
      <c r="H502" s="17"/>
      <c r="I502" s="2"/>
      <c r="J502" s="2"/>
      <c r="K502" s="35"/>
      <c r="L502" s="2"/>
      <c r="M502" s="36"/>
      <c r="N502" s="37"/>
      <c r="O502" s="38"/>
    </row>
    <row r="503" spans="1:15" s="3" customFormat="1" ht="17.25" customHeight="1">
      <c r="A503" s="2"/>
      <c r="B503" s="2"/>
      <c r="C503" s="2"/>
      <c r="D503" s="2"/>
      <c r="E503" s="2"/>
      <c r="F503" s="2"/>
      <c r="G503" s="2"/>
      <c r="H503" s="17"/>
      <c r="I503" s="2"/>
      <c r="J503" s="2"/>
      <c r="K503" s="35"/>
      <c r="L503" s="2"/>
      <c r="M503" s="36"/>
      <c r="N503" s="37"/>
      <c r="O503" s="38"/>
    </row>
    <row r="504" spans="1:15" s="3" customFormat="1" ht="17.25" customHeight="1">
      <c r="A504" s="2"/>
      <c r="B504" s="2"/>
      <c r="C504" s="2"/>
      <c r="D504" s="2"/>
      <c r="E504" s="2"/>
      <c r="F504" s="2"/>
      <c r="G504" s="2"/>
      <c r="H504" s="17"/>
      <c r="I504" s="2"/>
      <c r="J504" s="2"/>
      <c r="K504" s="35"/>
      <c r="L504" s="2"/>
      <c r="M504" s="36"/>
      <c r="N504" s="37"/>
      <c r="O504" s="38"/>
    </row>
    <row r="505" spans="1:15" s="3" customFormat="1" ht="17.25" customHeight="1">
      <c r="A505" s="2"/>
      <c r="B505" s="2"/>
      <c r="C505" s="2"/>
      <c r="D505" s="2"/>
      <c r="E505" s="2"/>
      <c r="F505" s="2"/>
      <c r="G505" s="2"/>
      <c r="H505" s="17"/>
      <c r="I505" s="2"/>
      <c r="J505" s="2"/>
      <c r="K505" s="35"/>
      <c r="L505" s="2"/>
      <c r="M505" s="36"/>
      <c r="N505" s="37"/>
      <c r="O505" s="38"/>
    </row>
    <row r="506" spans="1:15" s="3" customFormat="1" ht="17.25" customHeight="1">
      <c r="A506" s="2"/>
      <c r="B506" s="2"/>
      <c r="C506" s="2"/>
      <c r="D506" s="2"/>
      <c r="E506" s="2"/>
      <c r="F506" s="2"/>
      <c r="G506" s="2"/>
      <c r="H506" s="17"/>
      <c r="I506" s="2"/>
      <c r="J506" s="2"/>
      <c r="K506" s="35"/>
      <c r="L506" s="2"/>
      <c r="M506" s="36"/>
      <c r="N506" s="37"/>
      <c r="O506" s="38"/>
    </row>
    <row r="507" spans="1:15" s="3" customFormat="1" ht="17.25" customHeight="1">
      <c r="A507" s="2"/>
      <c r="B507" s="2"/>
      <c r="C507" s="2"/>
      <c r="D507" s="2"/>
      <c r="E507" s="2"/>
      <c r="F507" s="2"/>
      <c r="G507" s="2"/>
      <c r="H507" s="17"/>
      <c r="I507" s="2"/>
      <c r="J507" s="2"/>
      <c r="K507" s="35"/>
      <c r="L507" s="2"/>
      <c r="M507" s="36"/>
      <c r="N507" s="37"/>
      <c r="O507" s="38"/>
    </row>
    <row r="508" spans="1:15" s="3" customFormat="1" ht="17.25" customHeight="1">
      <c r="A508" s="2"/>
      <c r="B508" s="2"/>
      <c r="C508" s="2"/>
      <c r="D508" s="2"/>
      <c r="E508" s="2"/>
      <c r="F508" s="2"/>
      <c r="G508" s="2"/>
      <c r="H508" s="17"/>
      <c r="I508" s="2"/>
      <c r="J508" s="2"/>
      <c r="K508" s="35"/>
      <c r="L508" s="2"/>
      <c r="M508" s="36"/>
      <c r="N508" s="37"/>
      <c r="O508" s="38"/>
    </row>
    <row r="509" spans="1:15" s="3" customFormat="1" ht="17.25" customHeight="1">
      <c r="A509" s="2"/>
      <c r="B509" s="2"/>
      <c r="C509" s="2"/>
      <c r="D509" s="2"/>
      <c r="E509" s="2"/>
      <c r="F509" s="2"/>
      <c r="G509" s="2"/>
      <c r="H509" s="17"/>
      <c r="I509" s="2"/>
      <c r="J509" s="2"/>
      <c r="K509" s="35"/>
      <c r="L509" s="2"/>
      <c r="M509" s="36"/>
      <c r="N509" s="37"/>
      <c r="O509" s="38"/>
    </row>
    <row r="510" spans="1:15" s="3" customFormat="1" ht="17.25" customHeight="1">
      <c r="A510" s="2"/>
      <c r="B510" s="2"/>
      <c r="C510" s="2"/>
      <c r="D510" s="2"/>
      <c r="E510" s="2"/>
      <c r="F510" s="2"/>
      <c r="G510" s="2"/>
      <c r="H510" s="17"/>
      <c r="I510" s="2"/>
      <c r="J510" s="2"/>
      <c r="K510" s="35"/>
      <c r="L510" s="2"/>
      <c r="M510" s="36"/>
      <c r="N510" s="37"/>
      <c r="O510" s="38"/>
    </row>
    <row r="511" spans="1:15" s="3" customFormat="1" ht="17.25" customHeight="1">
      <c r="A511" s="2"/>
      <c r="B511" s="2"/>
      <c r="C511" s="2"/>
      <c r="D511" s="2"/>
      <c r="E511" s="2"/>
      <c r="F511" s="2"/>
      <c r="G511" s="2"/>
      <c r="H511" s="17"/>
      <c r="I511" s="2"/>
      <c r="J511" s="2"/>
      <c r="K511" s="35"/>
      <c r="L511" s="2"/>
      <c r="M511" s="36"/>
      <c r="N511" s="37"/>
      <c r="O511" s="38"/>
    </row>
    <row r="512" spans="1:15" s="3" customFormat="1" ht="17.25" customHeight="1">
      <c r="A512" s="2"/>
      <c r="B512" s="2"/>
      <c r="C512" s="2"/>
      <c r="D512" s="2"/>
      <c r="E512" s="2"/>
      <c r="F512" s="2"/>
      <c r="G512" s="2"/>
      <c r="H512" s="17"/>
      <c r="I512" s="2"/>
      <c r="J512" s="2"/>
      <c r="K512" s="35"/>
      <c r="L512" s="2"/>
      <c r="M512" s="36"/>
      <c r="N512" s="37"/>
      <c r="O512" s="38"/>
    </row>
    <row r="513" spans="1:15" s="3" customFormat="1" ht="17.25" customHeight="1">
      <c r="A513" s="2"/>
      <c r="B513" s="2"/>
      <c r="C513" s="2"/>
      <c r="D513" s="2"/>
      <c r="E513" s="2"/>
      <c r="F513" s="2"/>
      <c r="G513" s="2"/>
      <c r="H513" s="17"/>
      <c r="I513" s="2"/>
      <c r="J513" s="2"/>
      <c r="K513" s="35"/>
      <c r="L513" s="2"/>
      <c r="M513" s="36"/>
      <c r="N513" s="37"/>
      <c r="O513" s="38"/>
    </row>
    <row r="514" spans="1:15" s="3" customFormat="1" ht="17.25" customHeight="1">
      <c r="A514" s="2"/>
      <c r="B514" s="2"/>
      <c r="C514" s="2"/>
      <c r="D514" s="2"/>
      <c r="E514" s="2"/>
      <c r="F514" s="2"/>
      <c r="G514" s="2"/>
      <c r="H514" s="17"/>
      <c r="I514" s="2"/>
      <c r="J514" s="2"/>
      <c r="K514" s="35"/>
      <c r="L514" s="2"/>
      <c r="M514" s="36"/>
      <c r="N514" s="37"/>
      <c r="O514" s="38"/>
    </row>
    <row r="515" spans="1:15" s="3" customFormat="1" ht="17.25" customHeight="1">
      <c r="A515" s="2"/>
      <c r="B515" s="2"/>
      <c r="C515" s="2"/>
      <c r="D515" s="2"/>
      <c r="E515" s="2"/>
      <c r="F515" s="2"/>
      <c r="G515" s="2"/>
      <c r="H515" s="17"/>
      <c r="I515" s="2"/>
      <c r="J515" s="2"/>
      <c r="K515" s="35"/>
      <c r="L515" s="2"/>
      <c r="M515" s="36"/>
      <c r="N515" s="37"/>
      <c r="O515" s="38"/>
    </row>
    <row r="516" spans="1:15" s="3" customFormat="1" ht="17.25" customHeight="1">
      <c r="A516" s="2"/>
      <c r="B516" s="2"/>
      <c r="C516" s="2"/>
      <c r="D516" s="2"/>
      <c r="E516" s="2"/>
      <c r="F516" s="2"/>
      <c r="G516" s="2"/>
      <c r="H516" s="17"/>
      <c r="I516" s="2"/>
      <c r="J516" s="2"/>
      <c r="K516" s="35"/>
      <c r="L516" s="2"/>
      <c r="M516" s="36"/>
      <c r="N516" s="37"/>
      <c r="O516" s="38"/>
    </row>
    <row r="517" spans="1:15" s="3" customFormat="1" ht="17.25" customHeight="1">
      <c r="A517" s="2"/>
      <c r="B517" s="2"/>
      <c r="C517" s="2"/>
      <c r="D517" s="2"/>
      <c r="E517" s="2"/>
      <c r="F517" s="2"/>
      <c r="G517" s="2"/>
      <c r="H517" s="17"/>
      <c r="I517" s="2"/>
      <c r="J517" s="2"/>
      <c r="K517" s="35"/>
      <c r="L517" s="2"/>
      <c r="M517" s="36"/>
      <c r="N517" s="37"/>
      <c r="O517" s="38"/>
    </row>
    <row r="518" spans="1:15" s="3" customFormat="1" ht="17.25" customHeight="1">
      <c r="A518" s="2"/>
      <c r="B518" s="2"/>
      <c r="C518" s="2"/>
      <c r="D518" s="2"/>
      <c r="E518" s="2"/>
      <c r="F518" s="2"/>
      <c r="G518" s="2"/>
      <c r="H518" s="17"/>
      <c r="I518" s="2"/>
      <c r="J518" s="2"/>
      <c r="K518" s="35"/>
      <c r="L518" s="2"/>
      <c r="M518" s="36"/>
      <c r="N518" s="37"/>
      <c r="O518" s="38"/>
    </row>
    <row r="519" spans="1:15" s="3" customFormat="1" ht="17.25" customHeight="1">
      <c r="A519" s="2"/>
      <c r="B519" s="2"/>
      <c r="C519" s="2"/>
      <c r="D519" s="2"/>
      <c r="E519" s="2"/>
      <c r="F519" s="2"/>
      <c r="G519" s="2"/>
      <c r="H519" s="17"/>
      <c r="I519" s="2"/>
      <c r="J519" s="2"/>
      <c r="K519" s="35"/>
      <c r="L519" s="2"/>
      <c r="M519" s="36"/>
      <c r="N519" s="37"/>
      <c r="O519" s="38"/>
    </row>
    <row r="520" spans="1:15" s="3" customFormat="1" ht="17.25" customHeight="1">
      <c r="A520" s="2"/>
      <c r="B520" s="2"/>
      <c r="C520" s="2"/>
      <c r="D520" s="2"/>
      <c r="E520" s="2"/>
      <c r="F520" s="2"/>
      <c r="G520" s="2"/>
      <c r="H520" s="17"/>
      <c r="I520" s="2"/>
      <c r="J520" s="2"/>
      <c r="K520" s="35"/>
      <c r="L520" s="2"/>
      <c r="M520" s="36"/>
      <c r="N520" s="37"/>
      <c r="O520" s="38"/>
    </row>
    <row r="521" spans="1:15" s="3" customFormat="1" ht="17.25" customHeight="1">
      <c r="A521" s="2"/>
      <c r="B521" s="2"/>
      <c r="C521" s="2"/>
      <c r="D521" s="2"/>
      <c r="E521" s="2"/>
      <c r="F521" s="2"/>
      <c r="G521" s="2"/>
      <c r="H521" s="17"/>
      <c r="I521" s="2"/>
      <c r="J521" s="2"/>
      <c r="K521" s="35"/>
      <c r="L521" s="2"/>
      <c r="M521" s="36"/>
      <c r="N521" s="37"/>
      <c r="O521" s="38"/>
    </row>
    <row r="522" spans="1:15" s="3" customFormat="1" ht="17.25" customHeight="1">
      <c r="A522" s="2"/>
      <c r="B522" s="2"/>
      <c r="C522" s="2"/>
      <c r="D522" s="2"/>
      <c r="E522" s="2"/>
      <c r="F522" s="2"/>
      <c r="G522" s="2"/>
      <c r="H522" s="17"/>
      <c r="I522" s="2"/>
      <c r="J522" s="2"/>
      <c r="K522" s="35"/>
      <c r="L522" s="2"/>
      <c r="M522" s="36"/>
      <c r="N522" s="37"/>
      <c r="O522" s="38"/>
    </row>
    <row r="523" spans="1:15" s="3" customFormat="1" ht="17.25" customHeight="1">
      <c r="A523" s="2"/>
      <c r="B523" s="2"/>
      <c r="C523" s="2"/>
      <c r="D523" s="2"/>
      <c r="E523" s="2"/>
      <c r="F523" s="2"/>
      <c r="G523" s="2"/>
      <c r="H523" s="17"/>
      <c r="I523" s="2"/>
      <c r="J523" s="2"/>
      <c r="K523" s="35"/>
      <c r="L523" s="2"/>
      <c r="M523" s="36"/>
      <c r="N523" s="37"/>
      <c r="O523" s="38"/>
    </row>
    <row r="524" spans="1:15" s="3" customFormat="1" ht="17.25" customHeight="1">
      <c r="A524" s="2"/>
      <c r="B524" s="2"/>
      <c r="C524" s="2"/>
      <c r="D524" s="2"/>
      <c r="E524" s="2"/>
      <c r="F524" s="2"/>
      <c r="G524" s="2"/>
      <c r="H524" s="17"/>
      <c r="I524" s="2"/>
      <c r="J524" s="2"/>
      <c r="K524" s="35"/>
      <c r="L524" s="2"/>
      <c r="M524" s="36"/>
      <c r="N524" s="37"/>
      <c r="O524" s="38"/>
    </row>
    <row r="525" spans="1:15" s="3" customFormat="1" ht="17.25" customHeight="1">
      <c r="A525" s="2"/>
      <c r="B525" s="2"/>
      <c r="C525" s="2"/>
      <c r="D525" s="2"/>
      <c r="E525" s="2"/>
      <c r="F525" s="2"/>
      <c r="G525" s="2"/>
      <c r="H525" s="17"/>
      <c r="I525" s="2"/>
      <c r="J525" s="2"/>
      <c r="K525" s="35"/>
      <c r="L525" s="2"/>
      <c r="M525" s="36"/>
      <c r="N525" s="37"/>
      <c r="O525" s="38"/>
    </row>
    <row r="526" spans="1:15" s="3" customFormat="1" ht="17.25" customHeight="1">
      <c r="A526" s="2"/>
      <c r="B526" s="2"/>
      <c r="C526" s="2"/>
      <c r="D526" s="2"/>
      <c r="E526" s="2"/>
      <c r="F526" s="2"/>
      <c r="G526" s="2"/>
      <c r="H526" s="17"/>
      <c r="I526" s="2"/>
      <c r="J526" s="2"/>
      <c r="K526" s="35"/>
      <c r="L526" s="2"/>
      <c r="M526" s="36"/>
      <c r="N526" s="37"/>
      <c r="O526" s="38"/>
    </row>
    <row r="527" spans="1:15" s="3" customFormat="1" ht="17.25" customHeight="1">
      <c r="A527" s="2"/>
      <c r="B527" s="2"/>
      <c r="C527" s="2"/>
      <c r="D527" s="2"/>
      <c r="E527" s="2"/>
      <c r="F527" s="2"/>
      <c r="G527" s="2"/>
      <c r="H527" s="17"/>
      <c r="I527" s="2"/>
      <c r="J527" s="2"/>
      <c r="K527" s="35"/>
      <c r="L527" s="2"/>
      <c r="M527" s="36"/>
      <c r="N527" s="37"/>
      <c r="O527" s="38"/>
    </row>
    <row r="528" spans="1:15" s="3" customFormat="1" ht="17.25" customHeight="1">
      <c r="A528" s="2"/>
      <c r="B528" s="2"/>
      <c r="C528" s="2"/>
      <c r="D528" s="2"/>
      <c r="E528" s="2"/>
      <c r="F528" s="2"/>
      <c r="G528" s="2"/>
      <c r="H528" s="17"/>
      <c r="I528" s="2"/>
      <c r="J528" s="2"/>
      <c r="K528" s="35"/>
      <c r="L528" s="2"/>
      <c r="M528" s="36"/>
      <c r="N528" s="37"/>
      <c r="O528" s="38"/>
    </row>
    <row r="529" spans="1:15" s="3" customFormat="1" ht="17.25" customHeight="1">
      <c r="A529" s="2"/>
      <c r="B529" s="2"/>
      <c r="C529" s="2"/>
      <c r="D529" s="2"/>
      <c r="E529" s="2"/>
      <c r="F529" s="2"/>
      <c r="G529" s="2"/>
      <c r="H529" s="17"/>
      <c r="I529" s="2"/>
      <c r="J529" s="2"/>
      <c r="K529" s="35"/>
      <c r="L529" s="2"/>
      <c r="M529" s="36"/>
      <c r="N529" s="37"/>
      <c r="O529" s="38"/>
    </row>
    <row r="530" spans="1:15" s="3" customFormat="1" ht="17.25" customHeight="1">
      <c r="A530" s="2"/>
      <c r="B530" s="2"/>
      <c r="C530" s="2"/>
      <c r="D530" s="2"/>
      <c r="E530" s="2"/>
      <c r="F530" s="2"/>
      <c r="G530" s="2"/>
      <c r="H530" s="17"/>
      <c r="I530" s="2"/>
      <c r="J530" s="2"/>
      <c r="K530" s="35"/>
      <c r="L530" s="2"/>
      <c r="M530" s="36"/>
      <c r="N530" s="37"/>
      <c r="O530" s="38"/>
    </row>
    <row r="531" spans="1:15" s="3" customFormat="1" ht="17.25" customHeight="1">
      <c r="A531" s="2"/>
      <c r="B531" s="2"/>
      <c r="C531" s="2"/>
      <c r="D531" s="2"/>
      <c r="E531" s="2"/>
      <c r="F531" s="2"/>
      <c r="G531" s="2"/>
      <c r="H531" s="17"/>
      <c r="I531" s="2"/>
      <c r="J531" s="2"/>
      <c r="K531" s="35"/>
      <c r="L531" s="2"/>
      <c r="M531" s="36"/>
      <c r="N531" s="37"/>
      <c r="O531" s="38"/>
    </row>
    <row r="532" spans="1:15" s="3" customFormat="1" ht="17.25" customHeight="1">
      <c r="A532" s="2"/>
      <c r="B532" s="2"/>
      <c r="C532" s="2"/>
      <c r="D532" s="2"/>
      <c r="E532" s="2"/>
      <c r="F532" s="2"/>
      <c r="G532" s="2"/>
      <c r="H532" s="17"/>
      <c r="I532" s="2"/>
      <c r="J532" s="2"/>
      <c r="K532" s="35"/>
      <c r="L532" s="2"/>
      <c r="M532" s="36"/>
      <c r="N532" s="37"/>
      <c r="O532" s="38"/>
    </row>
    <row r="533" spans="1:15" s="3" customFormat="1" ht="17.25" customHeight="1">
      <c r="A533" s="2"/>
      <c r="B533" s="2"/>
      <c r="C533" s="2"/>
      <c r="D533" s="2"/>
      <c r="E533" s="2"/>
      <c r="F533" s="2"/>
      <c r="G533" s="2"/>
      <c r="H533" s="17"/>
      <c r="I533" s="2"/>
      <c r="J533" s="2"/>
      <c r="K533" s="35"/>
      <c r="L533" s="2"/>
      <c r="M533" s="36"/>
      <c r="N533" s="37"/>
      <c r="O533" s="38"/>
    </row>
    <row r="534" spans="1:15" s="3" customFormat="1" ht="17.25" customHeight="1">
      <c r="A534" s="2"/>
      <c r="B534" s="2"/>
      <c r="C534" s="2"/>
      <c r="D534" s="2"/>
      <c r="E534" s="2"/>
      <c r="F534" s="2"/>
      <c r="G534" s="2"/>
      <c r="H534" s="17"/>
      <c r="I534" s="2"/>
      <c r="J534" s="2"/>
      <c r="K534" s="35"/>
      <c r="L534" s="2"/>
      <c r="M534" s="36"/>
      <c r="N534" s="37"/>
      <c r="O534" s="38"/>
    </row>
    <row r="535" spans="1:15" s="3" customFormat="1" ht="17.25" customHeight="1">
      <c r="A535" s="2"/>
      <c r="B535" s="2"/>
      <c r="C535" s="2"/>
      <c r="D535" s="2"/>
      <c r="E535" s="2"/>
      <c r="F535" s="2"/>
      <c r="G535" s="2"/>
      <c r="H535" s="17"/>
      <c r="I535" s="2"/>
      <c r="J535" s="2"/>
      <c r="K535" s="35"/>
      <c r="L535" s="2"/>
      <c r="M535" s="36"/>
      <c r="N535" s="37"/>
      <c r="O535" s="38"/>
    </row>
    <row r="536" spans="1:15" s="3" customFormat="1" ht="17.25" customHeight="1">
      <c r="A536" s="2"/>
      <c r="B536" s="2"/>
      <c r="C536" s="2"/>
      <c r="D536" s="2"/>
      <c r="E536" s="2"/>
      <c r="F536" s="2"/>
      <c r="G536" s="2"/>
      <c r="H536" s="17"/>
      <c r="I536" s="2"/>
      <c r="J536" s="2"/>
      <c r="K536" s="35"/>
      <c r="L536" s="2"/>
      <c r="M536" s="36"/>
      <c r="N536" s="37"/>
      <c r="O536" s="38"/>
    </row>
    <row r="537" spans="1:15" s="3" customFormat="1" ht="17.25" customHeight="1">
      <c r="A537" s="2"/>
      <c r="B537" s="2"/>
      <c r="C537" s="2"/>
      <c r="D537" s="2"/>
      <c r="E537" s="2"/>
      <c r="F537" s="2"/>
      <c r="G537" s="2"/>
      <c r="H537" s="17"/>
      <c r="I537" s="2"/>
      <c r="J537" s="2"/>
      <c r="K537" s="35"/>
      <c r="L537" s="2"/>
      <c r="M537" s="36"/>
      <c r="N537" s="37"/>
      <c r="O537" s="38"/>
    </row>
    <row r="538" spans="1:15" s="3" customFormat="1" ht="17.25" customHeight="1">
      <c r="A538" s="2"/>
      <c r="B538" s="2"/>
      <c r="C538" s="2"/>
      <c r="D538" s="2"/>
      <c r="E538" s="2"/>
      <c r="F538" s="2"/>
      <c r="G538" s="2"/>
      <c r="H538" s="17"/>
      <c r="I538" s="2"/>
      <c r="J538" s="2"/>
      <c r="K538" s="35"/>
      <c r="L538" s="2"/>
      <c r="M538" s="36"/>
      <c r="N538" s="37"/>
      <c r="O538" s="38"/>
    </row>
    <row r="539" spans="1:15" s="3" customFormat="1" ht="17.25" customHeight="1">
      <c r="A539" s="2"/>
      <c r="B539" s="2"/>
      <c r="C539" s="2"/>
      <c r="D539" s="2"/>
      <c r="E539" s="2"/>
      <c r="F539" s="2"/>
      <c r="G539" s="2"/>
      <c r="H539" s="17"/>
      <c r="I539" s="2"/>
      <c r="J539" s="2"/>
      <c r="K539" s="35"/>
      <c r="L539" s="2"/>
      <c r="M539" s="36"/>
      <c r="N539" s="37"/>
      <c r="O539" s="38"/>
    </row>
    <row r="540" spans="1:15" s="3" customFormat="1" ht="17.25" customHeight="1">
      <c r="A540" s="2"/>
      <c r="B540" s="2"/>
      <c r="C540" s="2"/>
      <c r="D540" s="2"/>
      <c r="E540" s="2"/>
      <c r="F540" s="2"/>
      <c r="G540" s="2"/>
      <c r="H540" s="17"/>
      <c r="I540" s="2"/>
      <c r="J540" s="2"/>
      <c r="K540" s="35"/>
      <c r="L540" s="2"/>
      <c r="M540" s="36"/>
      <c r="N540" s="37"/>
      <c r="O540" s="38"/>
    </row>
    <row r="541" spans="1:15" s="3" customFormat="1" ht="17.25" customHeight="1">
      <c r="A541" s="2"/>
      <c r="B541" s="2"/>
      <c r="C541" s="2"/>
      <c r="D541" s="2"/>
      <c r="E541" s="2"/>
      <c r="F541" s="2"/>
      <c r="G541" s="2"/>
      <c r="H541" s="17"/>
      <c r="I541" s="2"/>
      <c r="J541" s="2"/>
      <c r="K541" s="35"/>
      <c r="L541" s="2"/>
      <c r="M541" s="36"/>
      <c r="N541" s="37"/>
      <c r="O541" s="38"/>
    </row>
    <row r="542" spans="1:15" s="3" customFormat="1" ht="17.25" customHeight="1">
      <c r="A542" s="2"/>
      <c r="B542" s="2"/>
      <c r="C542" s="2"/>
      <c r="D542" s="2"/>
      <c r="E542" s="2"/>
      <c r="F542" s="2"/>
      <c r="G542" s="2"/>
      <c r="H542" s="17"/>
      <c r="I542" s="2"/>
      <c r="J542" s="2"/>
      <c r="K542" s="35"/>
      <c r="L542" s="2"/>
      <c r="M542" s="36"/>
      <c r="N542" s="37"/>
      <c r="O542" s="38"/>
    </row>
    <row r="543" spans="1:15" s="3" customFormat="1" ht="17.25" customHeight="1">
      <c r="A543" s="2"/>
      <c r="B543" s="2"/>
      <c r="C543" s="2"/>
      <c r="D543" s="2"/>
      <c r="E543" s="2"/>
      <c r="F543" s="2"/>
      <c r="G543" s="2"/>
      <c r="H543" s="17"/>
      <c r="I543" s="2"/>
      <c r="J543" s="2"/>
      <c r="K543" s="35"/>
      <c r="L543" s="2"/>
      <c r="M543" s="36"/>
      <c r="N543" s="37"/>
      <c r="O543" s="38"/>
    </row>
    <row r="544" spans="1:15" s="3" customFormat="1" ht="17.25" customHeight="1">
      <c r="A544" s="2"/>
      <c r="B544" s="2"/>
      <c r="C544" s="2"/>
      <c r="D544" s="2"/>
      <c r="E544" s="2"/>
      <c r="F544" s="2"/>
      <c r="G544" s="2"/>
      <c r="H544" s="17"/>
      <c r="I544" s="2"/>
      <c r="J544" s="2"/>
      <c r="K544" s="35"/>
      <c r="L544" s="2"/>
      <c r="M544" s="36"/>
      <c r="N544" s="37"/>
      <c r="O544" s="38"/>
    </row>
    <row r="545" spans="1:15" s="3" customFormat="1" ht="17.25" customHeight="1">
      <c r="A545" s="2"/>
      <c r="B545" s="2"/>
      <c r="C545" s="2"/>
      <c r="D545" s="2"/>
      <c r="E545" s="2"/>
      <c r="F545" s="2"/>
      <c r="G545" s="2"/>
      <c r="H545" s="17"/>
      <c r="I545" s="2"/>
      <c r="J545" s="2"/>
      <c r="K545" s="35"/>
      <c r="L545" s="2"/>
      <c r="M545" s="36"/>
      <c r="N545" s="37"/>
      <c r="O545" s="38"/>
    </row>
    <row r="546" spans="1:15" s="3" customFormat="1" ht="17.25" customHeight="1">
      <c r="A546" s="2"/>
      <c r="B546" s="2"/>
      <c r="C546" s="2"/>
      <c r="D546" s="2"/>
      <c r="E546" s="2"/>
      <c r="F546" s="2"/>
      <c r="G546" s="2"/>
      <c r="H546" s="17"/>
      <c r="I546" s="2"/>
      <c r="J546" s="2"/>
      <c r="K546" s="35"/>
      <c r="L546" s="2"/>
      <c r="M546" s="36"/>
      <c r="N546" s="37"/>
      <c r="O546" s="38"/>
    </row>
    <row r="547" spans="1:15" s="3" customFormat="1" ht="17.25" customHeight="1">
      <c r="A547" s="2"/>
      <c r="B547" s="2"/>
      <c r="C547" s="2"/>
      <c r="D547" s="2"/>
      <c r="E547" s="2"/>
      <c r="F547" s="2"/>
      <c r="G547" s="2"/>
      <c r="H547" s="17"/>
      <c r="I547" s="2"/>
      <c r="J547" s="2"/>
      <c r="K547" s="35"/>
      <c r="L547" s="2"/>
      <c r="M547" s="36"/>
      <c r="N547" s="37"/>
      <c r="O547" s="38"/>
    </row>
    <row r="548" spans="1:15" s="3" customFormat="1" ht="17.25" customHeight="1">
      <c r="A548" s="2"/>
      <c r="B548" s="2"/>
      <c r="C548" s="2"/>
      <c r="D548" s="2"/>
      <c r="E548" s="2"/>
      <c r="F548" s="2"/>
      <c r="G548" s="2"/>
      <c r="H548" s="17"/>
      <c r="I548" s="2"/>
      <c r="J548" s="2"/>
      <c r="K548" s="35"/>
      <c r="L548" s="2"/>
      <c r="M548" s="36"/>
      <c r="N548" s="37"/>
      <c r="O548" s="38"/>
    </row>
    <row r="549" spans="1:15" s="3" customFormat="1" ht="17.25" customHeight="1">
      <c r="A549" s="2"/>
      <c r="B549" s="2"/>
      <c r="C549" s="2"/>
      <c r="D549" s="2"/>
      <c r="E549" s="2"/>
      <c r="F549" s="2"/>
      <c r="G549" s="2"/>
      <c r="H549" s="17"/>
      <c r="I549" s="2"/>
      <c r="J549" s="2"/>
      <c r="K549" s="35"/>
      <c r="L549" s="2"/>
      <c r="M549" s="36"/>
      <c r="N549" s="37"/>
      <c r="O549" s="38"/>
    </row>
    <row r="550" spans="1:15" s="3" customFormat="1" ht="17.25" customHeight="1">
      <c r="A550" s="2"/>
      <c r="B550" s="2"/>
      <c r="C550" s="2"/>
      <c r="D550" s="2"/>
      <c r="E550" s="2"/>
      <c r="F550" s="2"/>
      <c r="G550" s="2"/>
      <c r="H550" s="17"/>
      <c r="I550" s="2"/>
      <c r="J550" s="2"/>
      <c r="K550" s="35"/>
      <c r="L550" s="2"/>
      <c r="M550" s="36"/>
      <c r="N550" s="37"/>
      <c r="O550" s="38"/>
    </row>
    <row r="551" spans="1:15" s="3" customFormat="1" ht="17.25" customHeight="1">
      <c r="A551" s="2"/>
      <c r="B551" s="2"/>
      <c r="C551" s="2"/>
      <c r="D551" s="2"/>
      <c r="E551" s="2"/>
      <c r="F551" s="2"/>
      <c r="G551" s="2"/>
      <c r="H551" s="17"/>
      <c r="I551" s="2"/>
      <c r="J551" s="2"/>
      <c r="K551" s="35"/>
      <c r="L551" s="2"/>
      <c r="M551" s="36"/>
      <c r="N551" s="37"/>
      <c r="O551" s="38"/>
    </row>
    <row r="552" spans="1:15" s="3" customFormat="1" ht="17.25" customHeight="1">
      <c r="A552" s="2"/>
      <c r="B552" s="2"/>
      <c r="C552" s="2"/>
      <c r="D552" s="2"/>
      <c r="E552" s="2"/>
      <c r="F552" s="2"/>
      <c r="G552" s="2"/>
      <c r="H552" s="17"/>
      <c r="I552" s="2"/>
      <c r="J552" s="2"/>
      <c r="K552" s="35"/>
      <c r="L552" s="2"/>
      <c r="M552" s="36"/>
      <c r="N552" s="37"/>
      <c r="O552" s="38"/>
    </row>
    <row r="553" spans="1:15" s="3" customFormat="1" ht="17.25" customHeight="1">
      <c r="A553" s="2"/>
      <c r="B553" s="2"/>
      <c r="C553" s="2"/>
      <c r="D553" s="2"/>
      <c r="E553" s="2"/>
      <c r="F553" s="2"/>
      <c r="G553" s="2"/>
      <c r="H553" s="17"/>
      <c r="I553" s="2"/>
      <c r="J553" s="2"/>
      <c r="K553" s="35"/>
      <c r="L553" s="2"/>
      <c r="M553" s="36"/>
      <c r="N553" s="37"/>
      <c r="O553" s="38"/>
    </row>
    <row r="554" spans="1:15" s="3" customFormat="1" ht="17.25" customHeight="1">
      <c r="A554" s="2"/>
      <c r="B554" s="2"/>
      <c r="C554" s="2"/>
      <c r="D554" s="2"/>
      <c r="E554" s="2"/>
      <c r="F554" s="2"/>
      <c r="G554" s="2"/>
      <c r="H554" s="17"/>
      <c r="I554" s="2"/>
      <c r="J554" s="2"/>
      <c r="K554" s="35"/>
      <c r="L554" s="2"/>
      <c r="M554" s="36"/>
      <c r="N554" s="37"/>
      <c r="O554" s="38"/>
    </row>
    <row r="555" spans="1:15" s="3" customFormat="1" ht="17.25" customHeight="1">
      <c r="A555" s="2"/>
      <c r="B555" s="2"/>
      <c r="C555" s="2"/>
      <c r="D555" s="2"/>
      <c r="E555" s="2"/>
      <c r="F555" s="2"/>
      <c r="G555" s="2"/>
      <c r="H555" s="17"/>
      <c r="I555" s="2"/>
      <c r="J555" s="2"/>
      <c r="K555" s="35"/>
      <c r="L555" s="2"/>
      <c r="M555" s="36"/>
      <c r="N555" s="37"/>
      <c r="O555" s="38"/>
    </row>
    <row r="556" spans="1:15" s="3" customFormat="1" ht="17.25" customHeight="1">
      <c r="A556" s="2"/>
      <c r="B556" s="2"/>
      <c r="C556" s="2"/>
      <c r="D556" s="2"/>
      <c r="E556" s="2"/>
      <c r="F556" s="2"/>
      <c r="G556" s="2"/>
      <c r="H556" s="17"/>
      <c r="I556" s="2"/>
      <c r="J556" s="2"/>
      <c r="K556" s="35"/>
      <c r="L556" s="2"/>
      <c r="M556" s="36"/>
      <c r="N556" s="37"/>
      <c r="O556" s="38"/>
    </row>
    <row r="557" spans="1:15" s="3" customFormat="1" ht="17.25" customHeight="1">
      <c r="A557" s="2"/>
      <c r="B557" s="2"/>
      <c r="C557" s="2"/>
      <c r="D557" s="2"/>
      <c r="E557" s="2"/>
      <c r="F557" s="2"/>
      <c r="G557" s="2"/>
      <c r="H557" s="17"/>
      <c r="I557" s="2"/>
      <c r="J557" s="2"/>
      <c r="K557" s="35"/>
      <c r="L557" s="2"/>
      <c r="M557" s="36"/>
      <c r="N557" s="37"/>
      <c r="O557" s="38"/>
    </row>
    <row r="558" spans="1:15" s="3" customFormat="1" ht="17.25" customHeight="1">
      <c r="A558" s="2"/>
      <c r="B558" s="2"/>
      <c r="C558" s="2"/>
      <c r="D558" s="2"/>
      <c r="E558" s="2"/>
      <c r="F558" s="2"/>
      <c r="G558" s="2"/>
      <c r="H558" s="17"/>
      <c r="I558" s="2"/>
      <c r="J558" s="2"/>
      <c r="K558" s="35"/>
      <c r="L558" s="2"/>
      <c r="M558" s="36"/>
      <c r="N558" s="37"/>
      <c r="O558" s="38"/>
    </row>
    <row r="559" spans="1:15" s="3" customFormat="1" ht="17.25" customHeight="1">
      <c r="A559" s="2"/>
      <c r="B559" s="2"/>
      <c r="C559" s="2"/>
      <c r="D559" s="2"/>
      <c r="E559" s="2"/>
      <c r="F559" s="2"/>
      <c r="G559" s="2"/>
      <c r="H559" s="17"/>
      <c r="I559" s="2"/>
      <c r="J559" s="2"/>
      <c r="K559" s="35"/>
      <c r="L559" s="2"/>
      <c r="M559" s="36"/>
      <c r="N559" s="37"/>
      <c r="O559" s="38"/>
    </row>
    <row r="560" spans="1:15" s="3" customFormat="1" ht="17.25" customHeight="1">
      <c r="A560" s="2"/>
      <c r="B560" s="2"/>
      <c r="C560" s="2"/>
      <c r="D560" s="2"/>
      <c r="E560" s="2"/>
      <c r="F560" s="2"/>
      <c r="G560" s="2"/>
      <c r="H560" s="17"/>
      <c r="I560" s="2"/>
      <c r="J560" s="2"/>
      <c r="K560" s="35"/>
      <c r="L560" s="2"/>
      <c r="M560" s="36"/>
      <c r="N560" s="37"/>
      <c r="O560" s="38"/>
    </row>
    <row r="561" spans="1:15" s="3" customFormat="1" ht="17.25" customHeight="1">
      <c r="A561" s="2"/>
      <c r="B561" s="2"/>
      <c r="C561" s="2"/>
      <c r="D561" s="2"/>
      <c r="E561" s="2"/>
      <c r="F561" s="2"/>
      <c r="G561" s="2"/>
      <c r="H561" s="17"/>
      <c r="I561" s="2"/>
      <c r="J561" s="2"/>
      <c r="K561" s="35"/>
      <c r="L561" s="2"/>
      <c r="M561" s="36"/>
      <c r="N561" s="37"/>
      <c r="O561" s="38"/>
    </row>
    <row r="562" spans="1:15" s="3" customFormat="1" ht="17.25" customHeight="1">
      <c r="A562" s="2"/>
      <c r="B562" s="2"/>
      <c r="C562" s="2"/>
      <c r="D562" s="2"/>
      <c r="E562" s="2"/>
      <c r="F562" s="2"/>
      <c r="G562" s="2"/>
      <c r="H562" s="17"/>
      <c r="I562" s="2"/>
      <c r="J562" s="2"/>
      <c r="K562" s="35"/>
      <c r="L562" s="2"/>
      <c r="M562" s="36"/>
      <c r="N562" s="37"/>
      <c r="O562" s="38"/>
    </row>
    <row r="563" spans="1:15" s="3" customFormat="1" ht="17.25" customHeight="1">
      <c r="A563" s="2"/>
      <c r="B563" s="2"/>
      <c r="C563" s="2"/>
      <c r="D563" s="2"/>
      <c r="E563" s="2"/>
      <c r="F563" s="2"/>
      <c r="G563" s="2"/>
      <c r="H563" s="17"/>
      <c r="I563" s="2"/>
      <c r="J563" s="2"/>
      <c r="K563" s="35"/>
      <c r="L563" s="2"/>
      <c r="M563" s="36"/>
      <c r="N563" s="37"/>
      <c r="O563" s="38"/>
    </row>
    <row r="564" spans="1:15" s="3" customFormat="1" ht="17.25" customHeight="1">
      <c r="A564" s="2"/>
      <c r="B564" s="2"/>
      <c r="C564" s="2"/>
      <c r="D564" s="2"/>
      <c r="E564" s="2"/>
      <c r="F564" s="2"/>
      <c r="G564" s="2"/>
      <c r="H564" s="17"/>
      <c r="I564" s="2"/>
      <c r="J564" s="2"/>
      <c r="K564" s="35"/>
      <c r="L564" s="2"/>
      <c r="M564" s="36"/>
      <c r="N564" s="37"/>
      <c r="O564" s="38"/>
    </row>
    <row r="565" spans="1:15" s="3" customFormat="1" ht="17.25" customHeight="1">
      <c r="A565" s="2"/>
      <c r="B565" s="2"/>
      <c r="C565" s="2"/>
      <c r="D565" s="2"/>
      <c r="E565" s="2"/>
      <c r="F565" s="2"/>
      <c r="G565" s="2"/>
      <c r="H565" s="17"/>
      <c r="I565" s="2"/>
      <c r="J565" s="2"/>
      <c r="K565" s="35"/>
      <c r="L565" s="2"/>
      <c r="M565" s="36"/>
      <c r="N565" s="37"/>
      <c r="O565" s="38"/>
    </row>
    <row r="566" spans="1:15" s="3" customFormat="1" ht="17.25" customHeight="1">
      <c r="A566" s="2"/>
      <c r="B566" s="2"/>
      <c r="C566" s="2"/>
      <c r="D566" s="2"/>
      <c r="E566" s="2"/>
      <c r="F566" s="2"/>
      <c r="G566" s="2"/>
      <c r="H566" s="17"/>
      <c r="I566" s="2"/>
      <c r="J566" s="2"/>
      <c r="K566" s="35"/>
      <c r="L566" s="2"/>
      <c r="M566" s="36"/>
      <c r="N566" s="37"/>
      <c r="O566" s="38"/>
    </row>
    <row r="567" spans="1:15" s="3" customFormat="1" ht="17.25" customHeight="1">
      <c r="A567" s="2"/>
      <c r="B567" s="2"/>
      <c r="C567" s="2"/>
      <c r="D567" s="2"/>
      <c r="E567" s="2"/>
      <c r="F567" s="2"/>
      <c r="G567" s="2"/>
      <c r="H567" s="17"/>
      <c r="I567" s="2"/>
      <c r="J567" s="2"/>
      <c r="K567" s="35"/>
      <c r="L567" s="2"/>
      <c r="M567" s="36"/>
      <c r="N567" s="37"/>
      <c r="O567" s="38"/>
    </row>
    <row r="568" spans="1:15" s="3" customFormat="1" ht="17.25" customHeight="1">
      <c r="A568" s="2"/>
      <c r="B568" s="2"/>
      <c r="C568" s="2"/>
      <c r="D568" s="2"/>
      <c r="E568" s="2"/>
      <c r="F568" s="2"/>
      <c r="G568" s="2"/>
      <c r="H568" s="17"/>
      <c r="I568" s="2"/>
      <c r="J568" s="2"/>
      <c r="K568" s="35"/>
      <c r="L568" s="2"/>
      <c r="M568" s="36"/>
      <c r="N568" s="37"/>
      <c r="O568" s="38"/>
    </row>
    <row r="569" spans="1:15" s="3" customFormat="1" ht="17.25" customHeight="1">
      <c r="A569" s="2"/>
      <c r="B569" s="2"/>
      <c r="C569" s="2"/>
      <c r="D569" s="2"/>
      <c r="E569" s="2"/>
      <c r="F569" s="2"/>
      <c r="G569" s="2"/>
      <c r="H569" s="17"/>
      <c r="I569" s="2"/>
      <c r="J569" s="2"/>
      <c r="K569" s="35"/>
      <c r="L569" s="2"/>
      <c r="M569" s="36"/>
      <c r="N569" s="37"/>
      <c r="O569" s="38"/>
    </row>
    <row r="570" spans="1:15" s="3" customFormat="1" ht="17.25" customHeight="1">
      <c r="A570" s="2"/>
      <c r="B570" s="2"/>
      <c r="C570" s="2"/>
      <c r="D570" s="2"/>
      <c r="E570" s="2"/>
      <c r="F570" s="2"/>
      <c r="G570" s="2"/>
      <c r="H570" s="17"/>
      <c r="I570" s="2"/>
      <c r="J570" s="2"/>
      <c r="K570" s="35"/>
      <c r="L570" s="2"/>
      <c r="M570" s="36"/>
      <c r="N570" s="37"/>
      <c r="O570" s="38"/>
    </row>
    <row r="571" spans="1:15" s="3" customFormat="1" ht="17.25" customHeight="1">
      <c r="A571" s="2"/>
      <c r="B571" s="2"/>
      <c r="C571" s="2"/>
      <c r="D571" s="2"/>
      <c r="E571" s="2"/>
      <c r="F571" s="2"/>
      <c r="G571" s="2"/>
      <c r="H571" s="17"/>
      <c r="I571" s="2"/>
      <c r="J571" s="2"/>
      <c r="K571" s="35"/>
      <c r="L571" s="2"/>
      <c r="M571" s="36"/>
      <c r="N571" s="37"/>
      <c r="O571" s="38"/>
    </row>
    <row r="572" spans="1:15" s="3" customFormat="1" ht="17.25" customHeight="1">
      <c r="A572" s="2"/>
      <c r="B572" s="2"/>
      <c r="C572" s="2"/>
      <c r="D572" s="2"/>
      <c r="E572" s="2"/>
      <c r="F572" s="2"/>
      <c r="G572" s="2"/>
      <c r="H572" s="17"/>
      <c r="I572" s="2"/>
      <c r="J572" s="2"/>
      <c r="K572" s="35"/>
      <c r="L572" s="2"/>
      <c r="M572" s="36"/>
      <c r="N572" s="37"/>
      <c r="O572" s="38"/>
    </row>
    <row r="573" spans="1:15" s="3" customFormat="1" ht="17.25" customHeight="1">
      <c r="A573" s="2"/>
      <c r="B573" s="2"/>
      <c r="C573" s="2"/>
      <c r="D573" s="2"/>
      <c r="E573" s="2"/>
      <c r="F573" s="2"/>
      <c r="G573" s="2"/>
      <c r="H573" s="17"/>
      <c r="I573" s="2"/>
      <c r="J573" s="2"/>
      <c r="K573" s="35"/>
      <c r="L573" s="2"/>
      <c r="M573" s="36"/>
      <c r="N573" s="37"/>
      <c r="O573" s="38"/>
    </row>
    <row r="574" spans="1:15" s="3" customFormat="1" ht="17.25" customHeight="1">
      <c r="A574" s="2"/>
      <c r="B574" s="2"/>
      <c r="C574" s="2"/>
      <c r="D574" s="2"/>
      <c r="E574" s="2"/>
      <c r="F574" s="2"/>
      <c r="G574" s="2"/>
      <c r="H574" s="17"/>
      <c r="I574" s="2"/>
      <c r="J574" s="2"/>
      <c r="K574" s="35"/>
      <c r="L574" s="2"/>
      <c r="M574" s="36"/>
      <c r="N574" s="37"/>
      <c r="O574" s="38"/>
    </row>
    <row r="575" spans="1:15" s="3" customFormat="1" ht="17.25" customHeight="1">
      <c r="A575" s="2"/>
      <c r="B575" s="2"/>
      <c r="C575" s="2"/>
      <c r="D575" s="2"/>
      <c r="E575" s="2"/>
      <c r="F575" s="2"/>
      <c r="G575" s="2"/>
      <c r="H575" s="17"/>
      <c r="I575" s="2"/>
      <c r="J575" s="2"/>
      <c r="K575" s="35"/>
      <c r="L575" s="2"/>
      <c r="M575" s="36"/>
      <c r="N575" s="37"/>
      <c r="O575" s="38"/>
    </row>
    <row r="576" spans="1:15" s="3" customFormat="1" ht="17.25" customHeight="1">
      <c r="A576" s="2"/>
      <c r="B576" s="2"/>
      <c r="C576" s="2"/>
      <c r="D576" s="2"/>
      <c r="E576" s="2"/>
      <c r="F576" s="2"/>
      <c r="G576" s="2"/>
      <c r="H576" s="17"/>
      <c r="I576" s="2"/>
      <c r="J576" s="2"/>
      <c r="K576" s="35"/>
      <c r="L576" s="2"/>
      <c r="M576" s="36"/>
      <c r="N576" s="37"/>
      <c r="O576" s="38"/>
    </row>
    <row r="577" spans="1:15" s="3" customFormat="1" ht="17.25" customHeight="1">
      <c r="A577" s="2"/>
      <c r="B577" s="2"/>
      <c r="C577" s="2"/>
      <c r="D577" s="2"/>
      <c r="E577" s="2"/>
      <c r="F577" s="2"/>
      <c r="G577" s="2"/>
      <c r="H577" s="17"/>
      <c r="I577" s="2"/>
      <c r="J577" s="2"/>
      <c r="K577" s="35"/>
      <c r="L577" s="2"/>
      <c r="M577" s="36"/>
      <c r="N577" s="37"/>
      <c r="O577" s="38"/>
    </row>
    <row r="578" spans="1:15" s="3" customFormat="1" ht="17.25" customHeight="1">
      <c r="A578" s="2"/>
      <c r="B578" s="2"/>
      <c r="C578" s="2"/>
      <c r="D578" s="2"/>
      <c r="E578" s="2"/>
      <c r="F578" s="2"/>
      <c r="G578" s="2"/>
      <c r="H578" s="17"/>
      <c r="I578" s="2"/>
      <c r="J578" s="2"/>
      <c r="K578" s="35"/>
      <c r="L578" s="2"/>
      <c r="M578" s="36"/>
      <c r="N578" s="37"/>
      <c r="O578" s="38"/>
    </row>
    <row r="579" spans="1:15" s="3" customFormat="1" ht="17.25" customHeight="1">
      <c r="A579" s="2"/>
      <c r="B579" s="2"/>
      <c r="C579" s="2"/>
      <c r="D579" s="2"/>
      <c r="E579" s="2"/>
      <c r="F579" s="2"/>
      <c r="G579" s="2"/>
      <c r="H579" s="17"/>
      <c r="I579" s="2"/>
      <c r="J579" s="2"/>
      <c r="K579" s="35"/>
      <c r="L579" s="2"/>
      <c r="M579" s="36"/>
      <c r="N579" s="37"/>
      <c r="O579" s="38"/>
    </row>
    <row r="580" spans="1:15" s="3" customFormat="1" ht="17.25" customHeight="1">
      <c r="A580" s="2"/>
      <c r="B580" s="2"/>
      <c r="C580" s="2"/>
      <c r="D580" s="2"/>
      <c r="E580" s="2"/>
      <c r="F580" s="2"/>
      <c r="G580" s="2"/>
      <c r="H580" s="17"/>
      <c r="I580" s="2"/>
      <c r="J580" s="2"/>
      <c r="K580" s="35"/>
      <c r="L580" s="2"/>
      <c r="M580" s="36"/>
      <c r="N580" s="37"/>
      <c r="O580" s="38"/>
    </row>
    <row r="581" spans="1:15" s="3" customFormat="1" ht="17.25" customHeight="1">
      <c r="A581" s="2"/>
      <c r="B581" s="2"/>
      <c r="C581" s="2"/>
      <c r="D581" s="2"/>
      <c r="E581" s="2"/>
      <c r="F581" s="2"/>
      <c r="G581" s="2"/>
      <c r="H581" s="17"/>
      <c r="I581" s="2"/>
      <c r="J581" s="2"/>
      <c r="K581" s="35"/>
      <c r="L581" s="2"/>
      <c r="M581" s="36"/>
      <c r="N581" s="37"/>
      <c r="O581" s="38"/>
    </row>
    <row r="582" spans="1:15" s="3" customFormat="1" ht="17.25" customHeight="1">
      <c r="A582" s="2"/>
      <c r="B582" s="2"/>
      <c r="C582" s="2"/>
      <c r="D582" s="2"/>
      <c r="E582" s="2"/>
      <c r="F582" s="2"/>
      <c r="G582" s="2"/>
      <c r="H582" s="17"/>
      <c r="I582" s="2"/>
      <c r="J582" s="2"/>
      <c r="K582" s="35"/>
      <c r="L582" s="2"/>
      <c r="M582" s="36"/>
      <c r="N582" s="37"/>
      <c r="O582" s="38"/>
    </row>
    <row r="583" spans="1:15" s="3" customFormat="1" ht="17.25" customHeight="1">
      <c r="A583" s="2"/>
      <c r="B583" s="2"/>
      <c r="C583" s="2"/>
      <c r="D583" s="2"/>
      <c r="E583" s="2"/>
      <c r="F583" s="2"/>
      <c r="G583" s="2"/>
      <c r="H583" s="17"/>
      <c r="I583" s="2"/>
      <c r="J583" s="2"/>
      <c r="K583" s="35"/>
      <c r="L583" s="2"/>
      <c r="M583" s="36"/>
      <c r="N583" s="37"/>
      <c r="O583" s="38"/>
    </row>
    <row r="584" spans="1:15" s="3" customFormat="1" ht="17.25" customHeight="1">
      <c r="A584" s="2"/>
      <c r="B584" s="2"/>
      <c r="C584" s="2"/>
      <c r="D584" s="2"/>
      <c r="E584" s="2"/>
      <c r="F584" s="2"/>
      <c r="G584" s="2"/>
      <c r="H584" s="17"/>
      <c r="I584" s="2"/>
      <c r="J584" s="2"/>
      <c r="K584" s="35"/>
      <c r="L584" s="2"/>
      <c r="M584" s="36"/>
      <c r="N584" s="37"/>
      <c r="O584" s="38"/>
    </row>
    <row r="585" spans="1:15" s="3" customFormat="1" ht="17.25" customHeight="1">
      <c r="A585" s="2"/>
      <c r="B585" s="2"/>
      <c r="C585" s="2"/>
      <c r="D585" s="2"/>
      <c r="E585" s="2"/>
      <c r="F585" s="2"/>
      <c r="G585" s="2"/>
      <c r="H585" s="17"/>
      <c r="I585" s="2"/>
      <c r="J585" s="2"/>
      <c r="K585" s="35"/>
      <c r="L585" s="2"/>
      <c r="M585" s="36"/>
      <c r="N585" s="37"/>
      <c r="O585" s="38"/>
    </row>
    <row r="586" spans="1:15" s="3" customFormat="1" ht="17.25" customHeight="1">
      <c r="A586" s="2"/>
      <c r="B586" s="2"/>
      <c r="C586" s="2"/>
      <c r="D586" s="2"/>
      <c r="E586" s="2"/>
      <c r="F586" s="2"/>
      <c r="G586" s="2"/>
      <c r="H586" s="17"/>
      <c r="I586" s="2"/>
      <c r="J586" s="2"/>
      <c r="K586" s="35"/>
      <c r="L586" s="2"/>
      <c r="M586" s="36"/>
      <c r="N586" s="37"/>
      <c r="O586" s="38"/>
    </row>
    <row r="587" spans="1:15" s="3" customFormat="1" ht="17.25" customHeight="1">
      <c r="A587" s="2"/>
      <c r="B587" s="2"/>
      <c r="C587" s="2"/>
      <c r="D587" s="2"/>
      <c r="E587" s="2"/>
      <c r="F587" s="2"/>
      <c r="G587" s="2"/>
      <c r="H587" s="17"/>
      <c r="I587" s="2"/>
      <c r="J587" s="2"/>
      <c r="K587" s="35"/>
      <c r="L587" s="2"/>
      <c r="M587" s="36"/>
      <c r="N587" s="37"/>
      <c r="O587" s="38"/>
    </row>
    <row r="588" spans="1:15" s="3" customFormat="1" ht="17.25" customHeight="1">
      <c r="A588" s="2"/>
      <c r="B588" s="2"/>
      <c r="C588" s="2"/>
      <c r="D588" s="2"/>
      <c r="E588" s="2"/>
      <c r="F588" s="2"/>
      <c r="G588" s="2"/>
      <c r="H588" s="17"/>
      <c r="I588" s="2"/>
      <c r="J588" s="2"/>
      <c r="K588" s="35"/>
      <c r="L588" s="2"/>
      <c r="M588" s="36"/>
      <c r="N588" s="37"/>
      <c r="O588" s="38"/>
    </row>
    <row r="589" spans="1:15" s="3" customFormat="1" ht="17.25" customHeight="1">
      <c r="A589" s="2"/>
      <c r="B589" s="2"/>
      <c r="C589" s="2"/>
      <c r="D589" s="2"/>
      <c r="E589" s="2"/>
      <c r="F589" s="2"/>
      <c r="G589" s="2"/>
      <c r="H589" s="17"/>
      <c r="I589" s="2"/>
      <c r="J589" s="2"/>
      <c r="K589" s="35"/>
      <c r="L589" s="2"/>
      <c r="M589" s="36"/>
      <c r="N589" s="37"/>
      <c r="O589" s="38"/>
    </row>
    <row r="590" spans="1:15" s="3" customFormat="1" ht="17.25" customHeight="1">
      <c r="A590" s="2"/>
      <c r="B590" s="2"/>
      <c r="C590" s="2"/>
      <c r="D590" s="2"/>
      <c r="E590" s="2"/>
      <c r="F590" s="2"/>
      <c r="G590" s="2"/>
      <c r="H590" s="17"/>
      <c r="I590" s="2"/>
      <c r="J590" s="2"/>
      <c r="K590" s="35"/>
      <c r="L590" s="2"/>
      <c r="M590" s="36"/>
      <c r="N590" s="37"/>
      <c r="O590" s="38"/>
    </row>
    <row r="591" spans="1:15" s="3" customFormat="1" ht="17.25" customHeight="1">
      <c r="A591" s="2"/>
      <c r="B591" s="2"/>
      <c r="C591" s="2"/>
      <c r="D591" s="2"/>
      <c r="E591" s="2"/>
      <c r="F591" s="2"/>
      <c r="G591" s="2"/>
      <c r="H591" s="17"/>
      <c r="I591" s="2"/>
      <c r="J591" s="2"/>
      <c r="K591" s="35"/>
      <c r="L591" s="2"/>
      <c r="M591" s="36"/>
      <c r="N591" s="37"/>
      <c r="O591" s="38"/>
    </row>
    <row r="592" spans="1:15" s="3" customFormat="1" ht="17.25" customHeight="1">
      <c r="A592" s="2"/>
      <c r="B592" s="2"/>
      <c r="C592" s="2"/>
      <c r="D592" s="2"/>
      <c r="E592" s="2"/>
      <c r="F592" s="2"/>
      <c r="G592" s="2"/>
      <c r="H592" s="17"/>
      <c r="I592" s="2"/>
      <c r="J592" s="2"/>
      <c r="K592" s="35"/>
      <c r="L592" s="2"/>
      <c r="M592" s="36"/>
      <c r="N592" s="37"/>
      <c r="O592" s="38"/>
    </row>
    <row r="593" spans="1:15" s="3" customFormat="1" ht="17.25" customHeight="1">
      <c r="A593" s="2"/>
      <c r="B593" s="2"/>
      <c r="C593" s="2"/>
      <c r="D593" s="2"/>
      <c r="E593" s="2"/>
      <c r="F593" s="2"/>
      <c r="G593" s="2"/>
      <c r="H593" s="17"/>
      <c r="I593" s="2"/>
      <c r="J593" s="2"/>
      <c r="K593" s="35"/>
      <c r="L593" s="2"/>
      <c r="M593" s="36"/>
      <c r="N593" s="37"/>
      <c r="O593" s="38"/>
    </row>
    <row r="594" spans="1:15" s="3" customFormat="1" ht="17.25" customHeight="1">
      <c r="A594" s="2"/>
      <c r="B594" s="2"/>
      <c r="C594" s="2"/>
      <c r="D594" s="2"/>
      <c r="E594" s="2"/>
      <c r="F594" s="2"/>
      <c r="G594" s="2"/>
      <c r="H594" s="17"/>
      <c r="I594" s="2"/>
      <c r="J594" s="2"/>
      <c r="K594" s="35"/>
      <c r="L594" s="2"/>
      <c r="M594" s="36"/>
      <c r="N594" s="37"/>
      <c r="O594" s="38"/>
    </row>
    <row r="595" spans="1:15" s="3" customFormat="1" ht="17.25" customHeight="1">
      <c r="A595" s="2"/>
      <c r="B595" s="2"/>
      <c r="C595" s="2"/>
      <c r="D595" s="2"/>
      <c r="E595" s="2"/>
      <c r="F595" s="2"/>
      <c r="G595" s="2"/>
      <c r="H595" s="17"/>
      <c r="I595" s="2"/>
      <c r="J595" s="2"/>
      <c r="K595" s="35"/>
      <c r="L595" s="2"/>
      <c r="M595" s="36"/>
      <c r="N595" s="37"/>
      <c r="O595" s="38"/>
    </row>
    <row r="596" spans="1:15" s="3" customFormat="1" ht="17.25" customHeight="1">
      <c r="A596" s="2"/>
      <c r="B596" s="2"/>
      <c r="C596" s="2"/>
      <c r="D596" s="2"/>
      <c r="E596" s="2"/>
      <c r="F596" s="2"/>
      <c r="G596" s="2"/>
      <c r="H596" s="17"/>
      <c r="I596" s="2"/>
      <c r="J596" s="2"/>
      <c r="K596" s="35"/>
      <c r="L596" s="2"/>
      <c r="M596" s="36"/>
      <c r="N596" s="37"/>
      <c r="O596" s="38"/>
    </row>
    <row r="597" spans="1:15" s="3" customFormat="1" ht="17.25" customHeight="1">
      <c r="A597" s="2"/>
      <c r="B597" s="2"/>
      <c r="C597" s="2"/>
      <c r="D597" s="2"/>
      <c r="E597" s="2"/>
      <c r="F597" s="2"/>
      <c r="G597" s="2"/>
      <c r="H597" s="17"/>
      <c r="I597" s="2"/>
      <c r="J597" s="2"/>
      <c r="K597" s="35"/>
      <c r="L597" s="2"/>
      <c r="M597" s="36"/>
      <c r="N597" s="37"/>
      <c r="O597" s="38"/>
    </row>
    <row r="598" spans="1:15" s="3" customFormat="1" ht="17.25" customHeight="1">
      <c r="A598" s="2"/>
      <c r="B598" s="2"/>
      <c r="C598" s="2"/>
      <c r="D598" s="2"/>
      <c r="E598" s="2"/>
      <c r="F598" s="2"/>
      <c r="G598" s="2"/>
      <c r="H598" s="17"/>
      <c r="I598" s="2"/>
      <c r="J598" s="2"/>
      <c r="K598" s="35"/>
      <c r="L598" s="2"/>
      <c r="M598" s="36"/>
      <c r="N598" s="37"/>
      <c r="O598" s="38"/>
    </row>
    <row r="599" spans="1:15" s="3" customFormat="1" ht="17.25" customHeight="1">
      <c r="A599" s="2"/>
      <c r="B599" s="2"/>
      <c r="C599" s="2"/>
      <c r="D599" s="2"/>
      <c r="E599" s="2"/>
      <c r="F599" s="2"/>
      <c r="G599" s="2"/>
      <c r="H599" s="17"/>
      <c r="I599" s="2"/>
      <c r="J599" s="2"/>
      <c r="K599" s="35"/>
      <c r="L599" s="2"/>
      <c r="M599" s="36"/>
      <c r="N599" s="37"/>
      <c r="O599" s="38"/>
    </row>
    <row r="600" spans="1:15" s="3" customFormat="1" ht="17.25" customHeight="1">
      <c r="A600" s="2"/>
      <c r="B600" s="2"/>
      <c r="C600" s="2"/>
      <c r="D600" s="2"/>
      <c r="E600" s="2"/>
      <c r="F600" s="2"/>
      <c r="G600" s="2"/>
      <c r="H600" s="17"/>
      <c r="I600" s="2"/>
      <c r="J600" s="2"/>
      <c r="K600" s="35"/>
      <c r="L600" s="2"/>
      <c r="M600" s="36"/>
      <c r="N600" s="37"/>
      <c r="O600" s="38"/>
    </row>
    <row r="601" spans="1:15" s="3" customFormat="1" ht="17.25" customHeight="1">
      <c r="A601" s="2"/>
      <c r="B601" s="2"/>
      <c r="C601" s="2"/>
      <c r="D601" s="2"/>
      <c r="E601" s="2"/>
      <c r="F601" s="2"/>
      <c r="G601" s="2"/>
      <c r="H601" s="17"/>
      <c r="I601" s="2"/>
      <c r="J601" s="2"/>
      <c r="K601" s="35"/>
      <c r="L601" s="2"/>
      <c r="M601" s="36"/>
      <c r="N601" s="37"/>
      <c r="O601" s="38"/>
    </row>
    <row r="602" spans="1:15" s="3" customFormat="1" ht="17.25" customHeight="1">
      <c r="A602" s="2"/>
      <c r="B602" s="2"/>
      <c r="C602" s="2"/>
      <c r="D602" s="2"/>
      <c r="E602" s="2"/>
      <c r="F602" s="2"/>
      <c r="G602" s="2"/>
      <c r="H602" s="17"/>
      <c r="I602" s="2"/>
      <c r="J602" s="2"/>
      <c r="K602" s="35"/>
      <c r="L602" s="2"/>
      <c r="M602" s="36"/>
      <c r="N602" s="37"/>
      <c r="O602" s="38"/>
    </row>
    <row r="603" spans="1:15" s="3" customFormat="1" ht="17.25" customHeight="1">
      <c r="A603" s="2"/>
      <c r="B603" s="2"/>
      <c r="C603" s="2"/>
      <c r="D603" s="2"/>
      <c r="E603" s="2"/>
      <c r="F603" s="2"/>
      <c r="G603" s="2"/>
      <c r="H603" s="17"/>
      <c r="I603" s="2"/>
      <c r="J603" s="2"/>
      <c r="K603" s="35"/>
      <c r="L603" s="2"/>
      <c r="M603" s="36"/>
      <c r="N603" s="37"/>
      <c r="O603" s="38"/>
    </row>
    <row r="604" spans="1:15" s="3" customFormat="1" ht="17.25" customHeight="1">
      <c r="A604" s="2"/>
      <c r="B604" s="2"/>
      <c r="C604" s="2"/>
      <c r="D604" s="2"/>
      <c r="E604" s="2"/>
      <c r="F604" s="2"/>
      <c r="G604" s="2"/>
      <c r="H604" s="17"/>
      <c r="I604" s="2"/>
      <c r="J604" s="2"/>
      <c r="K604" s="35"/>
      <c r="L604" s="2"/>
      <c r="M604" s="36"/>
      <c r="N604" s="37"/>
      <c r="O604" s="38"/>
    </row>
    <row r="605" spans="1:15" s="3" customFormat="1" ht="17.25" customHeight="1">
      <c r="A605" s="2"/>
      <c r="B605" s="2"/>
      <c r="C605" s="2"/>
      <c r="D605" s="2"/>
      <c r="E605" s="2"/>
      <c r="F605" s="2"/>
      <c r="G605" s="2"/>
      <c r="H605" s="17"/>
      <c r="I605" s="2"/>
      <c r="J605" s="2"/>
      <c r="K605" s="35"/>
      <c r="L605" s="2"/>
      <c r="M605" s="36"/>
      <c r="N605" s="37"/>
      <c r="O605" s="38"/>
    </row>
    <row r="606" spans="1:15" s="3" customFormat="1" ht="17.25" customHeight="1">
      <c r="A606" s="2"/>
      <c r="B606" s="2"/>
      <c r="C606" s="2"/>
      <c r="D606" s="2"/>
      <c r="E606" s="2"/>
      <c r="F606" s="2"/>
      <c r="G606" s="2"/>
      <c r="H606" s="17"/>
      <c r="I606" s="2"/>
      <c r="J606" s="2"/>
      <c r="K606" s="35"/>
      <c r="L606" s="2"/>
      <c r="M606" s="36"/>
      <c r="N606" s="37"/>
      <c r="O606" s="38"/>
    </row>
    <row r="607" spans="1:15" s="3" customFormat="1" ht="17.25" customHeight="1">
      <c r="A607" s="2"/>
      <c r="B607" s="2"/>
      <c r="C607" s="2"/>
      <c r="D607" s="2"/>
      <c r="E607" s="2"/>
      <c r="F607" s="2"/>
      <c r="G607" s="2"/>
      <c r="H607" s="17"/>
      <c r="I607" s="2"/>
      <c r="J607" s="2"/>
      <c r="K607" s="35"/>
      <c r="L607" s="2"/>
      <c r="M607" s="36"/>
      <c r="N607" s="37"/>
      <c r="O607" s="38"/>
    </row>
    <row r="608" spans="1:15" s="3" customFormat="1" ht="17.25" customHeight="1">
      <c r="A608" s="2"/>
      <c r="B608" s="2"/>
      <c r="C608" s="2"/>
      <c r="D608" s="2"/>
      <c r="E608" s="2"/>
      <c r="F608" s="2"/>
      <c r="G608" s="2"/>
      <c r="H608" s="17"/>
      <c r="I608" s="2"/>
      <c r="J608" s="2"/>
      <c r="K608" s="35"/>
      <c r="L608" s="2"/>
      <c r="M608" s="36"/>
      <c r="N608" s="37"/>
      <c r="O608" s="38"/>
    </row>
    <row r="609" spans="1:15" s="3" customFormat="1" ht="17.25" customHeight="1">
      <c r="A609" s="2"/>
      <c r="B609" s="2"/>
      <c r="C609" s="2"/>
      <c r="D609" s="2"/>
      <c r="E609" s="2"/>
      <c r="F609" s="2"/>
      <c r="G609" s="2"/>
      <c r="H609" s="17"/>
      <c r="I609" s="2"/>
      <c r="J609" s="2"/>
      <c r="K609" s="35"/>
      <c r="L609" s="2"/>
      <c r="M609" s="36"/>
      <c r="N609" s="37"/>
      <c r="O609" s="38"/>
    </row>
    <row r="610" spans="1:15" s="3" customFormat="1" ht="17.25" customHeight="1">
      <c r="A610" s="2"/>
      <c r="B610" s="2"/>
      <c r="C610" s="2"/>
      <c r="D610" s="2"/>
      <c r="E610" s="2"/>
      <c r="F610" s="2"/>
      <c r="G610" s="2"/>
      <c r="H610" s="17"/>
      <c r="I610" s="2"/>
      <c r="J610" s="2"/>
      <c r="K610" s="35"/>
      <c r="L610" s="2"/>
      <c r="M610" s="36"/>
      <c r="N610" s="37"/>
      <c r="O610" s="38"/>
    </row>
    <row r="611" spans="1:15" s="3" customFormat="1" ht="17.25" customHeight="1">
      <c r="A611" s="2"/>
      <c r="B611" s="2"/>
      <c r="C611" s="2"/>
      <c r="D611" s="2"/>
      <c r="E611" s="2"/>
      <c r="F611" s="2"/>
      <c r="G611" s="2"/>
      <c r="H611" s="17"/>
      <c r="I611" s="2"/>
      <c r="J611" s="2"/>
      <c r="K611" s="35"/>
      <c r="L611" s="2"/>
      <c r="M611" s="36"/>
      <c r="N611" s="37"/>
      <c r="O611" s="38"/>
    </row>
    <row r="612" spans="1:15" s="3" customFormat="1" ht="17.25" customHeight="1">
      <c r="A612" s="2"/>
      <c r="B612" s="2"/>
      <c r="C612" s="2"/>
      <c r="D612" s="2"/>
      <c r="E612" s="2"/>
      <c r="F612" s="2"/>
      <c r="G612" s="2"/>
      <c r="H612" s="17"/>
      <c r="I612" s="2"/>
      <c r="J612" s="2"/>
      <c r="K612" s="35"/>
      <c r="L612" s="2"/>
      <c r="M612" s="36"/>
      <c r="N612" s="37"/>
      <c r="O612" s="38"/>
    </row>
    <row r="613" spans="1:15" s="3" customFormat="1" ht="17.25" customHeight="1">
      <c r="A613" s="2"/>
      <c r="B613" s="2"/>
      <c r="C613" s="2"/>
      <c r="D613" s="2"/>
      <c r="E613" s="2"/>
      <c r="F613" s="2"/>
      <c r="G613" s="2"/>
      <c r="H613" s="17"/>
      <c r="I613" s="2"/>
      <c r="J613" s="2"/>
      <c r="K613" s="35"/>
      <c r="L613" s="2"/>
      <c r="M613" s="36"/>
      <c r="N613" s="37"/>
      <c r="O613" s="38"/>
    </row>
    <row r="614" spans="1:15" s="3" customFormat="1" ht="17.25" customHeight="1">
      <c r="A614" s="2"/>
      <c r="B614" s="2"/>
      <c r="C614" s="2"/>
      <c r="D614" s="2"/>
      <c r="E614" s="2"/>
      <c r="F614" s="2"/>
      <c r="G614" s="2"/>
      <c r="H614" s="17"/>
      <c r="I614" s="2"/>
      <c r="J614" s="2"/>
      <c r="K614" s="35"/>
      <c r="L614" s="2"/>
      <c r="M614" s="36"/>
      <c r="N614" s="37"/>
      <c r="O614" s="38"/>
    </row>
    <row r="615" spans="1:15" s="3" customFormat="1" ht="17.25" customHeight="1">
      <c r="A615" s="2"/>
      <c r="B615" s="2"/>
      <c r="C615" s="2"/>
      <c r="D615" s="2"/>
      <c r="E615" s="2"/>
      <c r="F615" s="2"/>
      <c r="G615" s="2"/>
      <c r="H615" s="17"/>
      <c r="I615" s="2"/>
      <c r="J615" s="2"/>
      <c r="K615" s="35"/>
      <c r="L615" s="2"/>
      <c r="M615" s="36"/>
      <c r="N615" s="37"/>
      <c r="O615" s="38"/>
    </row>
    <row r="616" spans="1:15" s="3" customFormat="1" ht="17.25" customHeight="1">
      <c r="A616" s="2"/>
      <c r="B616" s="2"/>
      <c r="C616" s="2"/>
      <c r="D616" s="2"/>
      <c r="E616" s="2"/>
      <c r="F616" s="2"/>
      <c r="G616" s="2"/>
      <c r="H616" s="17"/>
      <c r="I616" s="2"/>
      <c r="J616" s="2"/>
      <c r="K616" s="35"/>
      <c r="L616" s="2"/>
      <c r="M616" s="36"/>
      <c r="N616" s="37"/>
      <c r="O616" s="38"/>
    </row>
    <row r="617" spans="1:15" s="3" customFormat="1" ht="17.25" customHeight="1">
      <c r="A617" s="2"/>
      <c r="B617" s="2"/>
      <c r="C617" s="2"/>
      <c r="D617" s="2"/>
      <c r="E617" s="2"/>
      <c r="F617" s="2"/>
      <c r="G617" s="2"/>
      <c r="H617" s="17"/>
      <c r="I617" s="2"/>
      <c r="J617" s="2"/>
      <c r="K617" s="35"/>
      <c r="L617" s="2"/>
      <c r="M617" s="36"/>
      <c r="N617" s="37"/>
      <c r="O617" s="38"/>
    </row>
    <row r="618" spans="1:15" s="3" customFormat="1" ht="17.25" customHeight="1">
      <c r="A618" s="2"/>
      <c r="B618" s="2"/>
      <c r="C618" s="2"/>
      <c r="D618" s="2"/>
      <c r="E618" s="2"/>
      <c r="F618" s="2"/>
      <c r="G618" s="2"/>
      <c r="H618" s="17"/>
      <c r="I618" s="2"/>
      <c r="J618" s="2"/>
      <c r="K618" s="35"/>
      <c r="L618" s="2"/>
      <c r="M618" s="36"/>
      <c r="N618" s="37"/>
      <c r="O618" s="38"/>
    </row>
    <row r="619" spans="1:15" s="3" customFormat="1" ht="17.25" customHeight="1">
      <c r="A619" s="2"/>
      <c r="B619" s="2"/>
      <c r="C619" s="2"/>
      <c r="D619" s="2"/>
      <c r="E619" s="2"/>
      <c r="F619" s="2"/>
      <c r="G619" s="2"/>
      <c r="H619" s="17"/>
      <c r="I619" s="2"/>
      <c r="J619" s="2"/>
      <c r="K619" s="35"/>
      <c r="L619" s="2"/>
      <c r="M619" s="36"/>
      <c r="N619" s="37"/>
      <c r="O619" s="38"/>
    </row>
    <row r="620" spans="1:15" s="3" customFormat="1" ht="17.25" customHeight="1">
      <c r="A620" s="2"/>
      <c r="B620" s="2"/>
      <c r="C620" s="2"/>
      <c r="D620" s="2"/>
      <c r="E620" s="2"/>
      <c r="F620" s="2"/>
      <c r="G620" s="2"/>
      <c r="H620" s="17"/>
      <c r="I620" s="2"/>
      <c r="J620" s="2"/>
      <c r="K620" s="35"/>
      <c r="L620" s="2"/>
      <c r="M620" s="36"/>
      <c r="N620" s="37"/>
      <c r="O620" s="38"/>
    </row>
    <row r="621" spans="1:15" s="3" customFormat="1" ht="17.25" customHeight="1">
      <c r="A621" s="2"/>
      <c r="B621" s="2"/>
      <c r="C621" s="2"/>
      <c r="D621" s="2"/>
      <c r="E621" s="2"/>
      <c r="F621" s="2"/>
      <c r="G621" s="2"/>
      <c r="H621" s="17"/>
      <c r="I621" s="2"/>
      <c r="J621" s="2"/>
      <c r="K621" s="35"/>
      <c r="L621" s="2"/>
      <c r="M621" s="36"/>
      <c r="N621" s="37"/>
      <c r="O621" s="38"/>
    </row>
    <row r="622" spans="1:15" s="3" customFormat="1" ht="17.25" customHeight="1">
      <c r="A622" s="2"/>
      <c r="B622" s="2"/>
      <c r="C622" s="2"/>
      <c r="D622" s="2"/>
      <c r="E622" s="2"/>
      <c r="F622" s="2"/>
      <c r="G622" s="2"/>
      <c r="H622" s="17"/>
      <c r="I622" s="2"/>
      <c r="J622" s="2"/>
      <c r="K622" s="35"/>
      <c r="L622" s="2"/>
      <c r="M622" s="36"/>
      <c r="N622" s="37"/>
      <c r="O622" s="38"/>
    </row>
    <row r="623" spans="1:15" s="3" customFormat="1" ht="17.25" customHeight="1">
      <c r="A623" s="2"/>
      <c r="B623" s="2"/>
      <c r="C623" s="2"/>
      <c r="D623" s="2"/>
      <c r="E623" s="2"/>
      <c r="F623" s="2"/>
      <c r="G623" s="2"/>
      <c r="H623" s="17"/>
      <c r="I623" s="2"/>
      <c r="J623" s="2"/>
      <c r="K623" s="35"/>
      <c r="L623" s="2"/>
      <c r="M623" s="36"/>
      <c r="N623" s="37"/>
      <c r="O623" s="38"/>
    </row>
    <row r="624" spans="1:15" s="3" customFormat="1" ht="17.25" customHeight="1">
      <c r="A624" s="2"/>
      <c r="B624" s="2"/>
      <c r="C624" s="2"/>
      <c r="D624" s="2"/>
      <c r="E624" s="2"/>
      <c r="F624" s="2"/>
      <c r="G624" s="2"/>
      <c r="H624" s="17"/>
      <c r="I624" s="2"/>
      <c r="J624" s="2"/>
      <c r="K624" s="35"/>
      <c r="L624" s="2"/>
      <c r="M624" s="36"/>
      <c r="N624" s="37"/>
      <c r="O624" s="38"/>
    </row>
    <row r="625" spans="1:15" s="3" customFormat="1" ht="17.25" customHeight="1">
      <c r="A625" s="2"/>
      <c r="B625" s="2"/>
      <c r="C625" s="2"/>
      <c r="D625" s="2"/>
      <c r="E625" s="2"/>
      <c r="F625" s="2"/>
      <c r="G625" s="2"/>
      <c r="H625" s="17"/>
      <c r="I625" s="2"/>
      <c r="J625" s="2"/>
      <c r="K625" s="35"/>
      <c r="L625" s="2"/>
      <c r="M625" s="36"/>
      <c r="N625" s="37"/>
      <c r="O625" s="38"/>
    </row>
    <row r="626" spans="1:15" s="3" customFormat="1" ht="17.25" customHeight="1">
      <c r="A626" s="2"/>
      <c r="B626" s="2"/>
      <c r="C626" s="2"/>
      <c r="D626" s="2"/>
      <c r="E626" s="2"/>
      <c r="F626" s="2"/>
      <c r="G626" s="2"/>
      <c r="H626" s="17"/>
      <c r="I626" s="2"/>
      <c r="J626" s="2"/>
      <c r="K626" s="35"/>
      <c r="L626" s="2"/>
      <c r="M626" s="36"/>
      <c r="N626" s="37"/>
      <c r="O626" s="38"/>
    </row>
    <row r="627" spans="1:15" s="3" customFormat="1" ht="17.25" customHeight="1">
      <c r="A627" s="2"/>
      <c r="B627" s="2"/>
      <c r="C627" s="2"/>
      <c r="D627" s="2"/>
      <c r="E627" s="2"/>
      <c r="F627" s="2"/>
      <c r="G627" s="2"/>
      <c r="H627" s="17"/>
      <c r="I627" s="2"/>
      <c r="J627" s="2"/>
      <c r="K627" s="35"/>
      <c r="L627" s="2"/>
      <c r="M627" s="36"/>
      <c r="N627" s="37"/>
      <c r="O627" s="38"/>
    </row>
    <row r="628" spans="1:15" s="3" customFormat="1" ht="17.25" customHeight="1">
      <c r="A628" s="2"/>
      <c r="B628" s="2"/>
      <c r="C628" s="2"/>
      <c r="D628" s="2"/>
      <c r="E628" s="2"/>
      <c r="F628" s="2"/>
      <c r="G628" s="2"/>
      <c r="H628" s="17"/>
      <c r="I628" s="2"/>
      <c r="J628" s="2"/>
      <c r="K628" s="35"/>
      <c r="L628" s="2"/>
      <c r="M628" s="36"/>
      <c r="N628" s="37"/>
      <c r="O628" s="38"/>
    </row>
    <row r="629" spans="1:15" s="3" customFormat="1" ht="17.25" customHeight="1">
      <c r="A629" s="2"/>
      <c r="B629" s="2"/>
      <c r="C629" s="2"/>
      <c r="D629" s="2"/>
      <c r="E629" s="2"/>
      <c r="F629" s="2"/>
      <c r="G629" s="2"/>
      <c r="H629" s="17"/>
      <c r="I629" s="2"/>
      <c r="J629" s="2"/>
      <c r="K629" s="35"/>
      <c r="L629" s="2"/>
      <c r="M629" s="36"/>
      <c r="N629" s="37"/>
      <c r="O629" s="38"/>
    </row>
    <row r="630" spans="1:15" s="3" customFormat="1" ht="17.25" customHeight="1">
      <c r="A630" s="2"/>
      <c r="B630" s="2"/>
      <c r="C630" s="2"/>
      <c r="D630" s="2"/>
      <c r="E630" s="2"/>
      <c r="F630" s="2"/>
      <c r="G630" s="2"/>
      <c r="H630" s="17"/>
      <c r="I630" s="2"/>
      <c r="J630" s="2"/>
      <c r="K630" s="35"/>
      <c r="L630" s="2"/>
      <c r="M630" s="36"/>
      <c r="N630" s="37"/>
      <c r="O630" s="38"/>
    </row>
    <row r="631" spans="1:15" s="3" customFormat="1" ht="17.25" customHeight="1">
      <c r="A631" s="2"/>
      <c r="B631" s="2"/>
      <c r="C631" s="2"/>
      <c r="D631" s="2"/>
      <c r="E631" s="2"/>
      <c r="F631" s="2"/>
      <c r="G631" s="2"/>
      <c r="H631" s="17"/>
      <c r="I631" s="2"/>
      <c r="J631" s="2"/>
      <c r="K631" s="35"/>
      <c r="L631" s="2"/>
      <c r="M631" s="36"/>
      <c r="N631" s="37"/>
      <c r="O631" s="38"/>
    </row>
    <row r="632" spans="1:15" s="3" customFormat="1" ht="17.25" customHeight="1">
      <c r="A632" s="2"/>
      <c r="B632" s="2"/>
      <c r="C632" s="2"/>
      <c r="D632" s="2"/>
      <c r="E632" s="2"/>
      <c r="F632" s="2"/>
      <c r="G632" s="2"/>
      <c r="H632" s="17"/>
      <c r="I632" s="2"/>
      <c r="J632" s="2"/>
      <c r="K632" s="35"/>
      <c r="L632" s="2"/>
      <c r="M632" s="36"/>
      <c r="N632" s="37"/>
      <c r="O632" s="38"/>
    </row>
    <row r="633" spans="1:15" s="3" customFormat="1" ht="17.25" customHeight="1">
      <c r="A633" s="2"/>
      <c r="B633" s="2"/>
      <c r="C633" s="2"/>
      <c r="D633" s="2"/>
      <c r="E633" s="2"/>
      <c r="F633" s="2"/>
      <c r="G633" s="2"/>
      <c r="H633" s="17"/>
      <c r="I633" s="2"/>
      <c r="J633" s="2"/>
      <c r="K633" s="35"/>
      <c r="L633" s="2"/>
      <c r="M633" s="36"/>
      <c r="N633" s="37"/>
      <c r="O633" s="38"/>
    </row>
    <row r="634" spans="1:15" s="3" customFormat="1" ht="17.25" customHeight="1">
      <c r="A634" s="2"/>
      <c r="B634" s="2"/>
      <c r="C634" s="2"/>
      <c r="D634" s="2"/>
      <c r="E634" s="2"/>
      <c r="F634" s="2"/>
      <c r="G634" s="2"/>
      <c r="H634" s="17"/>
      <c r="I634" s="2"/>
      <c r="J634" s="2"/>
      <c r="K634" s="35"/>
      <c r="L634" s="2"/>
      <c r="M634" s="36"/>
      <c r="N634" s="37"/>
      <c r="O634" s="38"/>
    </row>
    <row r="635" spans="1:15" s="3" customFormat="1" ht="17.25" customHeight="1">
      <c r="A635" s="2"/>
      <c r="B635" s="2"/>
      <c r="C635" s="2"/>
      <c r="D635" s="2"/>
      <c r="E635" s="2"/>
      <c r="F635" s="2"/>
      <c r="G635" s="2"/>
      <c r="H635" s="17"/>
      <c r="I635" s="2"/>
      <c r="J635" s="2"/>
      <c r="K635" s="35"/>
      <c r="L635" s="2"/>
      <c r="M635" s="36"/>
      <c r="N635" s="37"/>
      <c r="O635" s="38"/>
    </row>
    <row r="636" spans="1:15" s="3" customFormat="1" ht="17.25" customHeight="1">
      <c r="A636" s="2"/>
      <c r="B636" s="2"/>
      <c r="C636" s="2"/>
      <c r="D636" s="2"/>
      <c r="E636" s="2"/>
      <c r="F636" s="2"/>
      <c r="G636" s="2"/>
      <c r="H636" s="17"/>
      <c r="I636" s="2"/>
      <c r="J636" s="2"/>
      <c r="K636" s="35"/>
      <c r="L636" s="2"/>
      <c r="M636" s="36"/>
      <c r="N636" s="37"/>
      <c r="O636" s="38"/>
    </row>
    <row r="637" spans="1:15" s="3" customFormat="1" ht="17.25" customHeight="1">
      <c r="A637" s="2"/>
      <c r="B637" s="2"/>
      <c r="C637" s="2"/>
      <c r="D637" s="2"/>
      <c r="E637" s="2"/>
      <c r="F637" s="2"/>
      <c r="G637" s="2"/>
      <c r="H637" s="17"/>
      <c r="I637" s="2"/>
      <c r="J637" s="2"/>
      <c r="K637" s="35"/>
      <c r="L637" s="2"/>
      <c r="M637" s="36"/>
      <c r="N637" s="37"/>
      <c r="O637" s="38"/>
    </row>
    <row r="638" spans="1:15" s="3" customFormat="1" ht="17.25" customHeight="1">
      <c r="A638" s="2"/>
      <c r="B638" s="2"/>
      <c r="C638" s="2"/>
      <c r="D638" s="2"/>
      <c r="E638" s="2"/>
      <c r="F638" s="2"/>
      <c r="G638" s="2"/>
      <c r="H638" s="17"/>
      <c r="I638" s="2"/>
      <c r="J638" s="2"/>
      <c r="K638" s="35"/>
      <c r="L638" s="2"/>
      <c r="M638" s="36"/>
      <c r="N638" s="37"/>
      <c r="O638" s="38"/>
    </row>
    <row r="639" spans="1:15" s="3" customFormat="1" ht="17.25" customHeight="1">
      <c r="A639" s="2"/>
      <c r="B639" s="2"/>
      <c r="C639" s="2"/>
      <c r="D639" s="2"/>
      <c r="E639" s="2"/>
      <c r="F639" s="2"/>
      <c r="G639" s="2"/>
      <c r="H639" s="17"/>
      <c r="I639" s="2"/>
      <c r="J639" s="2"/>
      <c r="K639" s="35"/>
      <c r="L639" s="2"/>
      <c r="M639" s="36"/>
      <c r="N639" s="37"/>
      <c r="O639" s="38"/>
    </row>
    <row r="640" spans="1:15" s="3" customFormat="1" ht="17.25" customHeight="1">
      <c r="A640" s="2"/>
      <c r="B640" s="2"/>
      <c r="C640" s="2"/>
      <c r="D640" s="2"/>
      <c r="E640" s="2"/>
      <c r="F640" s="2"/>
      <c r="G640" s="2"/>
      <c r="H640" s="17"/>
      <c r="I640" s="2"/>
      <c r="J640" s="2"/>
      <c r="K640" s="35"/>
      <c r="L640" s="2"/>
      <c r="M640" s="36"/>
      <c r="N640" s="37"/>
      <c r="O640" s="38"/>
    </row>
    <row r="641" spans="1:15" s="3" customFormat="1" ht="17.25" customHeight="1">
      <c r="A641" s="2"/>
      <c r="B641" s="2"/>
      <c r="C641" s="2"/>
      <c r="D641" s="2"/>
      <c r="E641" s="2"/>
      <c r="F641" s="2"/>
      <c r="G641" s="2"/>
      <c r="H641" s="17"/>
      <c r="I641" s="2"/>
      <c r="J641" s="2"/>
      <c r="K641" s="35"/>
      <c r="L641" s="2"/>
      <c r="M641" s="36"/>
      <c r="N641" s="37"/>
      <c r="O641" s="38"/>
    </row>
    <row r="642" spans="1:15" s="3" customFormat="1" ht="17.25" customHeight="1">
      <c r="A642" s="2"/>
      <c r="B642" s="2"/>
      <c r="C642" s="2"/>
      <c r="D642" s="2"/>
      <c r="E642" s="2"/>
      <c r="F642" s="2"/>
      <c r="G642" s="2"/>
      <c r="H642" s="17"/>
      <c r="I642" s="2"/>
      <c r="J642" s="2"/>
      <c r="K642" s="35"/>
      <c r="L642" s="2"/>
      <c r="M642" s="36"/>
      <c r="N642" s="37"/>
      <c r="O642" s="38"/>
    </row>
    <row r="643" spans="1:15" s="3" customFormat="1" ht="17.25" customHeight="1">
      <c r="A643" s="2"/>
      <c r="B643" s="2"/>
      <c r="C643" s="2"/>
      <c r="D643" s="2"/>
      <c r="E643" s="2"/>
      <c r="F643" s="2"/>
      <c r="G643" s="2"/>
      <c r="H643" s="17"/>
      <c r="I643" s="2"/>
      <c r="J643" s="2"/>
      <c r="K643" s="35"/>
      <c r="L643" s="2"/>
      <c r="M643" s="36"/>
      <c r="N643" s="37"/>
      <c r="O643" s="38"/>
    </row>
    <row r="644" spans="1:15" s="3" customFormat="1" ht="17.25" customHeight="1">
      <c r="A644" s="2"/>
      <c r="B644" s="2"/>
      <c r="C644" s="2"/>
      <c r="D644" s="2"/>
      <c r="E644" s="2"/>
      <c r="F644" s="2"/>
      <c r="G644" s="2"/>
      <c r="H644" s="17"/>
      <c r="I644" s="2"/>
      <c r="J644" s="2"/>
      <c r="K644" s="35"/>
      <c r="L644" s="2"/>
      <c r="M644" s="36"/>
      <c r="N644" s="37"/>
      <c r="O644" s="38"/>
    </row>
    <row r="645" spans="1:15" s="3" customFormat="1" ht="17.25" customHeight="1">
      <c r="A645" s="2"/>
      <c r="B645" s="2"/>
      <c r="C645" s="2"/>
      <c r="D645" s="2"/>
      <c r="E645" s="2"/>
      <c r="F645" s="2"/>
      <c r="G645" s="2"/>
      <c r="H645" s="17"/>
      <c r="I645" s="2"/>
      <c r="J645" s="2"/>
      <c r="K645" s="35"/>
      <c r="L645" s="2"/>
      <c r="M645" s="36"/>
      <c r="N645" s="37"/>
      <c r="O645" s="38"/>
    </row>
    <row r="646" spans="1:15" s="3" customFormat="1" ht="17.25" customHeight="1">
      <c r="A646" s="2"/>
      <c r="B646" s="2"/>
      <c r="C646" s="2"/>
      <c r="D646" s="2"/>
      <c r="E646" s="2"/>
      <c r="F646" s="2"/>
      <c r="G646" s="2"/>
      <c r="H646" s="17"/>
      <c r="I646" s="2"/>
      <c r="J646" s="2"/>
      <c r="K646" s="35"/>
      <c r="L646" s="2"/>
      <c r="M646" s="36"/>
      <c r="N646" s="37"/>
      <c r="O646" s="38"/>
    </row>
    <row r="647" spans="1:15" s="3" customFormat="1" ht="17.25" customHeight="1">
      <c r="A647" s="2"/>
      <c r="B647" s="2"/>
      <c r="C647" s="2"/>
      <c r="D647" s="2"/>
      <c r="E647" s="2"/>
      <c r="F647" s="2"/>
      <c r="G647" s="2"/>
      <c r="H647" s="17"/>
      <c r="I647" s="2"/>
      <c r="J647" s="2"/>
      <c r="K647" s="35"/>
      <c r="L647" s="2"/>
      <c r="M647" s="36"/>
      <c r="N647" s="37"/>
      <c r="O647" s="38"/>
    </row>
    <row r="648" spans="1:15" s="3" customFormat="1" ht="17.25" customHeight="1">
      <c r="A648" s="2"/>
      <c r="B648" s="2"/>
      <c r="C648" s="2"/>
      <c r="D648" s="2"/>
      <c r="E648" s="2"/>
      <c r="F648" s="2"/>
      <c r="G648" s="2"/>
      <c r="H648" s="17"/>
      <c r="I648" s="2"/>
      <c r="J648" s="2"/>
      <c r="K648" s="35"/>
      <c r="L648" s="2"/>
      <c r="M648" s="36"/>
      <c r="N648" s="37"/>
      <c r="O648" s="38"/>
    </row>
    <row r="649" spans="1:15" s="3" customFormat="1" ht="17.25" customHeight="1">
      <c r="A649" s="2"/>
      <c r="B649" s="2"/>
      <c r="C649" s="2"/>
      <c r="D649" s="2"/>
      <c r="E649" s="2"/>
      <c r="F649" s="2"/>
      <c r="G649" s="2"/>
      <c r="H649" s="17"/>
      <c r="I649" s="2"/>
      <c r="J649" s="2"/>
      <c r="K649" s="35"/>
      <c r="L649" s="2"/>
      <c r="M649" s="36"/>
      <c r="N649" s="37"/>
      <c r="O649" s="38"/>
    </row>
    <row r="650" spans="1:15" s="3" customFormat="1" ht="17.25" customHeight="1">
      <c r="A650" s="2"/>
      <c r="B650" s="2"/>
      <c r="C650" s="2"/>
      <c r="D650" s="2"/>
      <c r="E650" s="2"/>
      <c r="F650" s="2"/>
      <c r="G650" s="2"/>
      <c r="H650" s="17"/>
      <c r="I650" s="2"/>
      <c r="J650" s="2"/>
      <c r="K650" s="35"/>
      <c r="L650" s="2"/>
      <c r="M650" s="36"/>
      <c r="N650" s="37"/>
      <c r="O650" s="38"/>
    </row>
    <row r="651" spans="1:15" s="3" customFormat="1" ht="17.25" customHeight="1">
      <c r="A651" s="2"/>
      <c r="B651" s="2"/>
      <c r="C651" s="2"/>
      <c r="D651" s="2"/>
      <c r="E651" s="2"/>
      <c r="F651" s="2"/>
      <c r="G651" s="2"/>
      <c r="H651" s="17"/>
      <c r="I651" s="2"/>
      <c r="J651" s="2"/>
      <c r="K651" s="35"/>
      <c r="L651" s="2"/>
      <c r="M651" s="36"/>
      <c r="N651" s="37"/>
      <c r="O651" s="38"/>
    </row>
    <row r="652" spans="1:15" s="3" customFormat="1" ht="17.25" customHeight="1">
      <c r="A652" s="2"/>
      <c r="B652" s="2"/>
      <c r="C652" s="2"/>
      <c r="D652" s="2"/>
      <c r="E652" s="2"/>
      <c r="F652" s="2"/>
      <c r="G652" s="2"/>
      <c r="H652" s="17"/>
      <c r="I652" s="2"/>
      <c r="J652" s="2"/>
      <c r="K652" s="35"/>
      <c r="L652" s="2"/>
      <c r="M652" s="36"/>
      <c r="N652" s="37"/>
      <c r="O652" s="38"/>
    </row>
    <row r="653" spans="1:15" s="3" customFormat="1" ht="17.25" customHeight="1">
      <c r="A653" s="2"/>
      <c r="B653" s="2"/>
      <c r="C653" s="2"/>
      <c r="D653" s="2"/>
      <c r="E653" s="2"/>
      <c r="F653" s="2"/>
      <c r="G653" s="2"/>
      <c r="H653" s="17"/>
      <c r="I653" s="2"/>
      <c r="J653" s="2"/>
      <c r="K653" s="35"/>
      <c r="L653" s="2"/>
      <c r="M653" s="36"/>
      <c r="N653" s="37"/>
      <c r="O653" s="38"/>
    </row>
    <row r="654" spans="1:15" s="3" customFormat="1" ht="17.25" customHeight="1">
      <c r="A654" s="2"/>
      <c r="B654" s="2"/>
      <c r="C654" s="2"/>
      <c r="D654" s="2"/>
      <c r="E654" s="2"/>
      <c r="F654" s="2"/>
      <c r="G654" s="2"/>
      <c r="H654" s="17"/>
      <c r="I654" s="2"/>
      <c r="J654" s="2"/>
      <c r="K654" s="35"/>
      <c r="L654" s="2"/>
      <c r="M654" s="36"/>
      <c r="N654" s="37"/>
      <c r="O654" s="38"/>
    </row>
    <row r="655" spans="1:15" s="3" customFormat="1" ht="17.25" customHeight="1">
      <c r="A655" s="2"/>
      <c r="B655" s="2"/>
      <c r="C655" s="2"/>
      <c r="D655" s="2"/>
      <c r="E655" s="2"/>
      <c r="F655" s="2"/>
      <c r="G655" s="2"/>
      <c r="H655" s="17"/>
      <c r="I655" s="2"/>
      <c r="J655" s="2"/>
      <c r="K655" s="35"/>
      <c r="L655" s="2"/>
      <c r="M655" s="36"/>
      <c r="N655" s="37"/>
      <c r="O655" s="38"/>
    </row>
    <row r="656" spans="1:15" s="3" customFormat="1" ht="17.25" customHeight="1">
      <c r="A656" s="2"/>
      <c r="B656" s="2"/>
      <c r="C656" s="2"/>
      <c r="D656" s="2"/>
      <c r="E656" s="2"/>
      <c r="F656" s="2"/>
      <c r="G656" s="2"/>
      <c r="H656" s="17"/>
      <c r="I656" s="2"/>
      <c r="J656" s="2"/>
      <c r="K656" s="35"/>
      <c r="L656" s="2"/>
      <c r="M656" s="36"/>
      <c r="N656" s="37"/>
      <c r="O656" s="38"/>
    </row>
    <row r="657" spans="1:15" s="3" customFormat="1" ht="17.25" customHeight="1">
      <c r="A657" s="2"/>
      <c r="B657" s="2"/>
      <c r="C657" s="2"/>
      <c r="D657" s="2"/>
      <c r="E657" s="2"/>
      <c r="F657" s="2"/>
      <c r="G657" s="2"/>
      <c r="H657" s="17"/>
      <c r="I657" s="2"/>
      <c r="J657" s="2"/>
      <c r="K657" s="35"/>
      <c r="L657" s="2"/>
      <c r="M657" s="36"/>
      <c r="N657" s="37"/>
      <c r="O657" s="38"/>
    </row>
    <row r="658" spans="1:15" s="3" customFormat="1" ht="17.25" customHeight="1">
      <c r="A658" s="2"/>
      <c r="B658" s="2"/>
      <c r="C658" s="2"/>
      <c r="D658" s="2"/>
      <c r="E658" s="2"/>
      <c r="F658" s="2"/>
      <c r="G658" s="2"/>
      <c r="H658" s="17"/>
      <c r="I658" s="2"/>
      <c r="J658" s="2"/>
      <c r="K658" s="35"/>
      <c r="L658" s="2"/>
      <c r="M658" s="36"/>
      <c r="N658" s="37"/>
      <c r="O658" s="38"/>
    </row>
    <row r="659" spans="1:15" s="3" customFormat="1" ht="17.25" customHeight="1">
      <c r="A659" s="2"/>
      <c r="B659" s="2"/>
      <c r="C659" s="2"/>
      <c r="D659" s="2"/>
      <c r="E659" s="2"/>
      <c r="F659" s="2"/>
      <c r="G659" s="2"/>
      <c r="H659" s="17"/>
      <c r="I659" s="2"/>
      <c r="J659" s="2"/>
      <c r="K659" s="35"/>
      <c r="L659" s="2"/>
      <c r="M659" s="36"/>
      <c r="N659" s="37"/>
      <c r="O659" s="38"/>
    </row>
    <row r="660" spans="1:15" s="3" customFormat="1" ht="17.25" customHeight="1">
      <c r="A660" s="2"/>
      <c r="B660" s="2"/>
      <c r="C660" s="2"/>
      <c r="D660" s="2"/>
      <c r="E660" s="2"/>
      <c r="F660" s="2"/>
      <c r="G660" s="2"/>
      <c r="H660" s="17"/>
      <c r="I660" s="2"/>
      <c r="J660" s="2"/>
      <c r="K660" s="35"/>
      <c r="L660" s="2"/>
      <c r="M660" s="36"/>
      <c r="N660" s="37"/>
      <c r="O660" s="38"/>
    </row>
    <row r="661" spans="1:15" s="3" customFormat="1" ht="17.25" customHeight="1">
      <c r="A661" s="2"/>
      <c r="B661" s="2"/>
      <c r="C661" s="2"/>
      <c r="D661" s="2"/>
      <c r="E661" s="2"/>
      <c r="F661" s="2"/>
      <c r="G661" s="2"/>
      <c r="H661" s="17"/>
      <c r="I661" s="2"/>
      <c r="J661" s="2"/>
      <c r="K661" s="35"/>
      <c r="L661" s="2"/>
      <c r="M661" s="36"/>
      <c r="N661" s="37"/>
      <c r="O661" s="38"/>
    </row>
    <row r="662" spans="1:15" s="3" customFormat="1" ht="17.25" customHeight="1">
      <c r="A662" s="2"/>
      <c r="B662" s="2"/>
      <c r="C662" s="2"/>
      <c r="D662" s="2"/>
      <c r="E662" s="2"/>
      <c r="F662" s="2"/>
      <c r="G662" s="2"/>
      <c r="H662" s="17"/>
      <c r="I662" s="2"/>
      <c r="J662" s="2"/>
      <c r="K662" s="35"/>
      <c r="L662" s="2"/>
      <c r="M662" s="36"/>
      <c r="N662" s="37"/>
      <c r="O662" s="38"/>
    </row>
    <row r="663" spans="1:15" s="3" customFormat="1" ht="17.25" customHeight="1">
      <c r="A663" s="2"/>
      <c r="B663" s="2"/>
      <c r="C663" s="2"/>
      <c r="D663" s="2"/>
      <c r="E663" s="2"/>
      <c r="F663" s="2"/>
      <c r="G663" s="2"/>
      <c r="H663" s="17"/>
      <c r="I663" s="2"/>
      <c r="J663" s="2"/>
      <c r="K663" s="35"/>
      <c r="L663" s="2"/>
      <c r="M663" s="36"/>
      <c r="N663" s="37"/>
      <c r="O663" s="38"/>
    </row>
    <row r="664" spans="1:15" s="3" customFormat="1" ht="17.25" customHeight="1">
      <c r="A664" s="2"/>
      <c r="B664" s="2"/>
      <c r="C664" s="2"/>
      <c r="D664" s="2"/>
      <c r="E664" s="2"/>
      <c r="F664" s="2"/>
      <c r="G664" s="2"/>
      <c r="H664" s="17"/>
      <c r="I664" s="2"/>
      <c r="J664" s="2"/>
      <c r="K664" s="35"/>
      <c r="L664" s="2"/>
      <c r="M664" s="36"/>
      <c r="N664" s="37"/>
      <c r="O664" s="38"/>
    </row>
    <row r="665" spans="1:15" s="3" customFormat="1" ht="17.25" customHeight="1">
      <c r="A665" s="2"/>
      <c r="B665" s="2"/>
      <c r="C665" s="2"/>
      <c r="D665" s="2"/>
      <c r="E665" s="2"/>
      <c r="F665" s="2"/>
      <c r="G665" s="2"/>
      <c r="H665" s="17"/>
      <c r="I665" s="2"/>
      <c r="J665" s="2"/>
      <c r="K665" s="35"/>
      <c r="L665" s="2"/>
      <c r="M665" s="36"/>
      <c r="N665" s="37"/>
      <c r="O665" s="38"/>
    </row>
    <row r="666" spans="1:15" s="3" customFormat="1" ht="17.25" customHeight="1">
      <c r="A666" s="2"/>
      <c r="B666" s="2"/>
      <c r="C666" s="2"/>
      <c r="D666" s="2"/>
      <c r="E666" s="2"/>
      <c r="F666" s="2"/>
      <c r="G666" s="2"/>
      <c r="H666" s="17"/>
      <c r="I666" s="2"/>
      <c r="J666" s="2"/>
      <c r="K666" s="35"/>
      <c r="L666" s="2"/>
      <c r="M666" s="36"/>
      <c r="N666" s="37"/>
      <c r="O666" s="38"/>
    </row>
    <row r="667" spans="1:15" s="3" customFormat="1" ht="17.25" customHeight="1">
      <c r="A667" s="2"/>
      <c r="B667" s="2"/>
      <c r="C667" s="2"/>
      <c r="D667" s="2"/>
      <c r="E667" s="2"/>
      <c r="F667" s="2"/>
      <c r="G667" s="2"/>
      <c r="H667" s="17"/>
      <c r="I667" s="2"/>
      <c r="J667" s="2"/>
      <c r="K667" s="35"/>
      <c r="L667" s="2"/>
      <c r="M667" s="36"/>
      <c r="N667" s="37"/>
      <c r="O667" s="38"/>
    </row>
    <row r="668" spans="1:15" s="3" customFormat="1" ht="17.25" customHeight="1">
      <c r="A668" s="2"/>
      <c r="B668" s="2"/>
      <c r="C668" s="2"/>
      <c r="D668" s="2"/>
      <c r="E668" s="2"/>
      <c r="F668" s="2"/>
      <c r="G668" s="2"/>
      <c r="H668" s="17"/>
      <c r="I668" s="2"/>
      <c r="J668" s="2"/>
      <c r="K668" s="35"/>
      <c r="L668" s="2"/>
      <c r="M668" s="36"/>
      <c r="N668" s="37"/>
      <c r="O668" s="38"/>
    </row>
    <row r="669" spans="1:15" s="3" customFormat="1" ht="17.25" customHeight="1">
      <c r="A669" s="2"/>
      <c r="B669" s="2"/>
      <c r="C669" s="2"/>
      <c r="D669" s="2"/>
      <c r="E669" s="2"/>
      <c r="F669" s="2"/>
      <c r="G669" s="2"/>
      <c r="H669" s="17"/>
      <c r="I669" s="2"/>
      <c r="J669" s="2"/>
      <c r="K669" s="35"/>
      <c r="L669" s="2"/>
      <c r="M669" s="36"/>
      <c r="N669" s="37"/>
      <c r="O669" s="38"/>
    </row>
    <row r="670" spans="1:15" s="3" customFormat="1" ht="17.25" customHeight="1">
      <c r="A670" s="2"/>
      <c r="B670" s="2"/>
      <c r="C670" s="2"/>
      <c r="D670" s="2"/>
      <c r="E670" s="2"/>
      <c r="F670" s="2"/>
      <c r="G670" s="2"/>
      <c r="H670" s="17"/>
      <c r="I670" s="2"/>
      <c r="J670" s="2"/>
      <c r="K670" s="35"/>
      <c r="L670" s="2"/>
      <c r="M670" s="36"/>
      <c r="N670" s="37"/>
      <c r="O670" s="38"/>
    </row>
    <row r="671" spans="1:15" s="3" customFormat="1" ht="17.25" customHeight="1">
      <c r="A671" s="2"/>
      <c r="B671" s="2"/>
      <c r="C671" s="2"/>
      <c r="D671" s="2"/>
      <c r="E671" s="2"/>
      <c r="F671" s="2"/>
      <c r="G671" s="2"/>
      <c r="H671" s="17"/>
      <c r="I671" s="2"/>
      <c r="J671" s="2"/>
      <c r="K671" s="35"/>
      <c r="L671" s="2"/>
      <c r="M671" s="36"/>
      <c r="N671" s="37"/>
      <c r="O671" s="38"/>
    </row>
    <row r="672" spans="1:15" s="3" customFormat="1" ht="17.25" customHeight="1">
      <c r="A672" s="2"/>
      <c r="B672" s="2"/>
      <c r="C672" s="2"/>
      <c r="D672" s="2"/>
      <c r="E672" s="2"/>
      <c r="F672" s="2"/>
      <c r="G672" s="2"/>
      <c r="H672" s="17"/>
      <c r="I672" s="2"/>
      <c r="J672" s="2"/>
      <c r="K672" s="35"/>
      <c r="L672" s="2"/>
      <c r="M672" s="36"/>
      <c r="N672" s="37"/>
      <c r="O672" s="38"/>
    </row>
    <row r="673" spans="1:15" s="3" customFormat="1" ht="17.25" customHeight="1">
      <c r="A673" s="2"/>
      <c r="B673" s="2"/>
      <c r="C673" s="2"/>
      <c r="D673" s="2"/>
      <c r="E673" s="2"/>
      <c r="F673" s="2"/>
      <c r="G673" s="2"/>
      <c r="H673" s="17"/>
      <c r="I673" s="2"/>
      <c r="J673" s="2"/>
      <c r="K673" s="35"/>
      <c r="L673" s="2"/>
      <c r="M673" s="36"/>
      <c r="N673" s="37"/>
      <c r="O673" s="38"/>
    </row>
    <row r="674" spans="1:15" s="3" customFormat="1" ht="17.25" customHeight="1">
      <c r="A674" s="2"/>
      <c r="B674" s="2"/>
      <c r="C674" s="2"/>
      <c r="D674" s="2"/>
      <c r="E674" s="2"/>
      <c r="F674" s="2"/>
      <c r="G674" s="2"/>
      <c r="H674" s="17"/>
      <c r="I674" s="2"/>
      <c r="J674" s="2"/>
      <c r="K674" s="35"/>
      <c r="L674" s="2"/>
      <c r="M674" s="36"/>
      <c r="N674" s="37"/>
      <c r="O674" s="38"/>
    </row>
    <row r="675" spans="1:15" s="3" customFormat="1" ht="17.25" customHeight="1">
      <c r="A675" s="2"/>
      <c r="B675" s="2"/>
      <c r="C675" s="2"/>
      <c r="D675" s="2"/>
      <c r="E675" s="2"/>
      <c r="F675" s="2"/>
      <c r="G675" s="2"/>
      <c r="H675" s="17"/>
      <c r="I675" s="2"/>
      <c r="J675" s="2"/>
      <c r="K675" s="35"/>
      <c r="L675" s="2"/>
      <c r="M675" s="36"/>
      <c r="N675" s="37"/>
      <c r="O675" s="38"/>
    </row>
    <row r="676" spans="1:15" s="3" customFormat="1" ht="17.25" customHeight="1">
      <c r="A676" s="2"/>
      <c r="B676" s="2"/>
      <c r="C676" s="2"/>
      <c r="D676" s="2"/>
      <c r="E676" s="2"/>
      <c r="F676" s="2"/>
      <c r="G676" s="2"/>
      <c r="H676" s="17"/>
      <c r="I676" s="2"/>
      <c r="J676" s="2"/>
      <c r="K676" s="35"/>
      <c r="L676" s="2"/>
      <c r="M676" s="36"/>
      <c r="N676" s="37"/>
      <c r="O676" s="38"/>
    </row>
    <row r="677" spans="1:15" s="3" customFormat="1" ht="17.25" customHeight="1">
      <c r="A677" s="2"/>
      <c r="B677" s="2"/>
      <c r="C677" s="2"/>
      <c r="D677" s="2"/>
      <c r="E677" s="2"/>
      <c r="F677" s="2"/>
      <c r="G677" s="2"/>
      <c r="H677" s="17"/>
      <c r="I677" s="2"/>
      <c r="J677" s="2"/>
      <c r="K677" s="35"/>
      <c r="L677" s="2"/>
      <c r="M677" s="36"/>
      <c r="N677" s="37"/>
      <c r="O677" s="38"/>
    </row>
    <row r="678" spans="1:15" s="3" customFormat="1" ht="17.25" customHeight="1">
      <c r="A678" s="2"/>
      <c r="B678" s="2"/>
      <c r="C678" s="2"/>
      <c r="D678" s="2"/>
      <c r="E678" s="2"/>
      <c r="F678" s="2"/>
      <c r="G678" s="2"/>
      <c r="H678" s="17"/>
      <c r="I678" s="2"/>
      <c r="J678" s="2"/>
      <c r="K678" s="35"/>
      <c r="L678" s="2"/>
      <c r="M678" s="36"/>
      <c r="N678" s="37"/>
      <c r="O678" s="38"/>
    </row>
    <row r="679" spans="1:15" s="3" customFormat="1" ht="17.25" customHeight="1">
      <c r="A679" s="2"/>
      <c r="B679" s="2"/>
      <c r="C679" s="2"/>
      <c r="D679" s="2"/>
      <c r="E679" s="2"/>
      <c r="F679" s="2"/>
      <c r="G679" s="2"/>
      <c r="H679" s="17"/>
      <c r="I679" s="2"/>
      <c r="J679" s="2"/>
      <c r="K679" s="35"/>
      <c r="L679" s="2"/>
      <c r="M679" s="36"/>
      <c r="N679" s="37"/>
      <c r="O679" s="38"/>
    </row>
    <row r="680" spans="1:15" s="3" customFormat="1" ht="17.25" customHeight="1">
      <c r="A680" s="2"/>
      <c r="B680" s="2"/>
      <c r="C680" s="2"/>
      <c r="D680" s="2"/>
      <c r="E680" s="2"/>
      <c r="F680" s="2"/>
      <c r="G680" s="2"/>
      <c r="H680" s="17"/>
      <c r="I680" s="2"/>
      <c r="J680" s="2"/>
      <c r="K680" s="35"/>
      <c r="L680" s="2"/>
      <c r="M680" s="36"/>
      <c r="N680" s="37"/>
      <c r="O680" s="38"/>
    </row>
    <row r="681" spans="1:15" s="3" customFormat="1" ht="17.25" customHeight="1">
      <c r="A681" s="2"/>
      <c r="B681" s="2"/>
      <c r="C681" s="2"/>
      <c r="D681" s="2"/>
      <c r="E681" s="2"/>
      <c r="F681" s="2"/>
      <c r="G681" s="2"/>
      <c r="H681" s="17"/>
      <c r="I681" s="2"/>
      <c r="J681" s="2"/>
      <c r="K681" s="35"/>
      <c r="L681" s="2"/>
      <c r="M681" s="36"/>
      <c r="N681" s="37"/>
      <c r="O681" s="38"/>
    </row>
    <row r="682" spans="1:15" s="3" customFormat="1" ht="17.25" customHeight="1">
      <c r="A682" s="2"/>
      <c r="B682" s="2"/>
      <c r="C682" s="2"/>
      <c r="D682" s="2"/>
      <c r="E682" s="2"/>
      <c r="F682" s="2"/>
      <c r="G682" s="2"/>
      <c r="H682" s="17"/>
      <c r="I682" s="2"/>
      <c r="J682" s="2"/>
      <c r="K682" s="35"/>
      <c r="L682" s="2"/>
      <c r="M682" s="36"/>
      <c r="N682" s="37"/>
      <c r="O682" s="38"/>
    </row>
    <row r="683" spans="1:15" s="3" customFormat="1" ht="17.25" customHeight="1">
      <c r="A683" s="2"/>
      <c r="B683" s="2"/>
      <c r="C683" s="2"/>
      <c r="D683" s="2"/>
      <c r="E683" s="2"/>
      <c r="F683" s="2"/>
      <c r="G683" s="2"/>
      <c r="H683" s="17"/>
      <c r="I683" s="2"/>
      <c r="J683" s="2"/>
      <c r="K683" s="35"/>
      <c r="L683" s="2"/>
      <c r="M683" s="36"/>
      <c r="N683" s="37"/>
      <c r="O683" s="38"/>
    </row>
    <row r="684" spans="1:15" s="3" customFormat="1" ht="17.25" customHeight="1">
      <c r="A684" s="2"/>
      <c r="B684" s="2"/>
      <c r="C684" s="2"/>
      <c r="D684" s="2"/>
      <c r="E684" s="2"/>
      <c r="F684" s="2"/>
      <c r="G684" s="2"/>
      <c r="H684" s="17"/>
      <c r="I684" s="2"/>
      <c r="J684" s="2"/>
      <c r="K684" s="35"/>
      <c r="L684" s="2"/>
      <c r="M684" s="36"/>
      <c r="N684" s="37"/>
      <c r="O684" s="38"/>
    </row>
    <row r="685" spans="1:15" s="3" customFormat="1" ht="17.25" customHeight="1">
      <c r="A685" s="2"/>
      <c r="B685" s="2"/>
      <c r="C685" s="2"/>
      <c r="D685" s="2"/>
      <c r="E685" s="2"/>
      <c r="F685" s="2"/>
      <c r="G685" s="2"/>
      <c r="H685" s="17"/>
      <c r="I685" s="2"/>
      <c r="J685" s="2"/>
      <c r="K685" s="35"/>
      <c r="L685" s="2"/>
      <c r="M685" s="36"/>
      <c r="N685" s="37"/>
      <c r="O685" s="38"/>
    </row>
    <row r="686" spans="1:15" s="3" customFormat="1" ht="17.25" customHeight="1">
      <c r="A686" s="2"/>
      <c r="B686" s="2"/>
      <c r="C686" s="2"/>
      <c r="D686" s="2"/>
      <c r="E686" s="2"/>
      <c r="F686" s="2"/>
      <c r="G686" s="2"/>
      <c r="H686" s="17"/>
      <c r="I686" s="2"/>
      <c r="J686" s="2"/>
      <c r="K686" s="35"/>
      <c r="L686" s="2"/>
      <c r="M686" s="36"/>
      <c r="N686" s="37"/>
      <c r="O686" s="38"/>
    </row>
    <row r="687" spans="1:15" s="3" customFormat="1" ht="17.25" customHeight="1">
      <c r="A687" s="2"/>
      <c r="B687" s="2"/>
      <c r="C687" s="2"/>
      <c r="D687" s="2"/>
      <c r="E687" s="2"/>
      <c r="F687" s="2"/>
      <c r="G687" s="2"/>
      <c r="H687" s="17"/>
      <c r="I687" s="2"/>
      <c r="J687" s="2"/>
      <c r="K687" s="35"/>
      <c r="L687" s="2"/>
      <c r="M687" s="36"/>
      <c r="N687" s="37"/>
      <c r="O687" s="38"/>
    </row>
    <row r="688" spans="1:15" s="3" customFormat="1" ht="17.25" customHeight="1">
      <c r="A688" s="2"/>
      <c r="B688" s="2"/>
      <c r="C688" s="2"/>
      <c r="D688" s="2"/>
      <c r="E688" s="2"/>
      <c r="F688" s="2"/>
      <c r="G688" s="2"/>
      <c r="H688" s="17"/>
      <c r="I688" s="2"/>
      <c r="J688" s="2"/>
      <c r="K688" s="35"/>
      <c r="L688" s="2"/>
      <c r="M688" s="36"/>
      <c r="N688" s="37"/>
      <c r="O688" s="38"/>
    </row>
    <row r="689" spans="1:15" s="3" customFormat="1" ht="17.25" customHeight="1">
      <c r="A689" s="2"/>
      <c r="B689" s="2"/>
      <c r="C689" s="2"/>
      <c r="D689" s="2"/>
      <c r="E689" s="2"/>
      <c r="F689" s="2"/>
      <c r="G689" s="2"/>
      <c r="H689" s="17"/>
      <c r="I689" s="2"/>
      <c r="J689" s="2"/>
      <c r="K689" s="35"/>
      <c r="L689" s="2"/>
      <c r="M689" s="36"/>
      <c r="N689" s="37"/>
      <c r="O689" s="38"/>
    </row>
    <row r="690" spans="1:15" s="3" customFormat="1" ht="17.25" customHeight="1">
      <c r="A690" s="2"/>
      <c r="B690" s="2"/>
      <c r="C690" s="2"/>
      <c r="D690" s="2"/>
      <c r="E690" s="2"/>
      <c r="F690" s="2"/>
      <c r="G690" s="2"/>
      <c r="H690" s="17"/>
      <c r="I690" s="2"/>
      <c r="J690" s="2"/>
      <c r="K690" s="35"/>
      <c r="L690" s="2"/>
      <c r="M690" s="36"/>
      <c r="N690" s="37"/>
      <c r="O690" s="38"/>
    </row>
    <row r="691" spans="1:15" s="3" customFormat="1" ht="17.25" customHeight="1">
      <c r="A691" s="2"/>
      <c r="B691" s="2"/>
      <c r="C691" s="2"/>
      <c r="D691" s="2"/>
      <c r="E691" s="2"/>
      <c r="F691" s="2"/>
      <c r="G691" s="2"/>
      <c r="H691" s="17"/>
      <c r="I691" s="2"/>
      <c r="J691" s="2"/>
      <c r="K691" s="35"/>
      <c r="L691" s="2"/>
      <c r="M691" s="36"/>
      <c r="N691" s="37"/>
      <c r="O691" s="38"/>
    </row>
    <row r="692" spans="1:15" s="3" customFormat="1" ht="17.25" customHeight="1">
      <c r="A692" s="2"/>
      <c r="B692" s="2"/>
      <c r="C692" s="2"/>
      <c r="D692" s="2"/>
      <c r="E692" s="2"/>
      <c r="F692" s="2"/>
      <c r="G692" s="2"/>
      <c r="H692" s="17"/>
      <c r="I692" s="2"/>
      <c r="J692" s="2"/>
      <c r="K692" s="35"/>
      <c r="L692" s="2"/>
      <c r="M692" s="36"/>
      <c r="N692" s="37"/>
      <c r="O692" s="38"/>
    </row>
    <row r="693" spans="1:15" s="3" customFormat="1" ht="17.25" customHeight="1">
      <c r="A693" s="2"/>
      <c r="B693" s="2"/>
      <c r="C693" s="2"/>
      <c r="D693" s="2"/>
      <c r="E693" s="2"/>
      <c r="F693" s="2"/>
      <c r="G693" s="2"/>
      <c r="H693" s="17"/>
      <c r="I693" s="2"/>
      <c r="J693" s="2"/>
      <c r="K693" s="35"/>
      <c r="L693" s="2"/>
      <c r="M693" s="36"/>
      <c r="N693" s="37"/>
      <c r="O693" s="38"/>
    </row>
    <row r="694" spans="1:15" s="3" customFormat="1" ht="17.25" customHeight="1">
      <c r="A694" s="2"/>
      <c r="B694" s="2"/>
      <c r="C694" s="2"/>
      <c r="D694" s="2"/>
      <c r="E694" s="2"/>
      <c r="F694" s="2"/>
      <c r="G694" s="2"/>
      <c r="H694" s="17"/>
      <c r="I694" s="2"/>
      <c r="J694" s="2"/>
      <c r="K694" s="35"/>
      <c r="L694" s="2"/>
      <c r="M694" s="36"/>
      <c r="N694" s="37"/>
      <c r="O694" s="38"/>
    </row>
    <row r="695" spans="1:15" s="3" customFormat="1" ht="17.25" customHeight="1">
      <c r="A695" s="2"/>
      <c r="B695" s="2"/>
      <c r="C695" s="2"/>
      <c r="D695" s="2"/>
      <c r="E695" s="2"/>
      <c r="F695" s="2"/>
      <c r="G695" s="2"/>
      <c r="H695" s="17"/>
      <c r="I695" s="2"/>
      <c r="J695" s="2"/>
      <c r="K695" s="35"/>
      <c r="L695" s="2"/>
      <c r="M695" s="36"/>
      <c r="N695" s="37"/>
      <c r="O695" s="38"/>
    </row>
    <row r="696" spans="1:15" s="3" customFormat="1" ht="17.25" customHeight="1">
      <c r="A696" s="2"/>
      <c r="B696" s="2"/>
      <c r="C696" s="2"/>
      <c r="D696" s="2"/>
      <c r="E696" s="2"/>
      <c r="F696" s="2"/>
      <c r="G696" s="2"/>
      <c r="H696" s="17"/>
      <c r="I696" s="2"/>
      <c r="J696" s="2"/>
      <c r="K696" s="35"/>
      <c r="L696" s="2"/>
      <c r="M696" s="36"/>
      <c r="N696" s="37"/>
      <c r="O696" s="38"/>
    </row>
    <row r="697" spans="1:15" s="3" customFormat="1" ht="17.25" customHeight="1">
      <c r="A697" s="2"/>
      <c r="B697" s="2"/>
      <c r="C697" s="2"/>
      <c r="D697" s="2"/>
      <c r="E697" s="2"/>
      <c r="F697" s="2"/>
      <c r="G697" s="2"/>
      <c r="H697" s="17"/>
      <c r="I697" s="2"/>
      <c r="J697" s="2"/>
      <c r="K697" s="35"/>
      <c r="L697" s="2"/>
      <c r="M697" s="36"/>
      <c r="N697" s="37"/>
      <c r="O697" s="38"/>
    </row>
    <row r="698" spans="1:15" s="3" customFormat="1" ht="17.25" customHeight="1">
      <c r="A698" s="2"/>
      <c r="B698" s="2"/>
      <c r="C698" s="2"/>
      <c r="D698" s="2"/>
      <c r="E698" s="2"/>
      <c r="F698" s="2"/>
      <c r="G698" s="2"/>
      <c r="H698" s="17"/>
      <c r="I698" s="2"/>
      <c r="J698" s="2"/>
      <c r="K698" s="35"/>
      <c r="L698" s="2"/>
      <c r="M698" s="36"/>
      <c r="N698" s="37"/>
      <c r="O698" s="38"/>
    </row>
    <row r="699" spans="1:15" s="3" customFormat="1" ht="17.25" customHeight="1">
      <c r="A699" s="2"/>
      <c r="B699" s="2"/>
      <c r="C699" s="2"/>
      <c r="D699" s="2"/>
      <c r="E699" s="2"/>
      <c r="F699" s="2"/>
      <c r="G699" s="2"/>
      <c r="H699" s="17"/>
      <c r="I699" s="2"/>
      <c r="J699" s="2"/>
      <c r="K699" s="35"/>
      <c r="L699" s="2"/>
      <c r="M699" s="36"/>
      <c r="N699" s="37"/>
      <c r="O699" s="38"/>
    </row>
    <row r="700" spans="1:15" s="3" customFormat="1" ht="17.25" customHeight="1">
      <c r="A700" s="2"/>
      <c r="B700" s="2"/>
      <c r="C700" s="2"/>
      <c r="D700" s="2"/>
      <c r="E700" s="2"/>
      <c r="F700" s="2"/>
      <c r="G700" s="2"/>
      <c r="H700" s="17"/>
      <c r="I700" s="2"/>
      <c r="J700" s="2"/>
      <c r="K700" s="35"/>
      <c r="L700" s="2"/>
      <c r="M700" s="36"/>
      <c r="N700" s="37"/>
      <c r="O700" s="38"/>
    </row>
    <row r="701" spans="1:15" s="3" customFormat="1" ht="17.25" customHeight="1">
      <c r="A701" s="2"/>
      <c r="B701" s="2"/>
      <c r="C701" s="2"/>
      <c r="D701" s="2"/>
      <c r="E701" s="2"/>
      <c r="F701" s="2"/>
      <c r="G701" s="2"/>
      <c r="H701" s="17"/>
      <c r="I701" s="2"/>
      <c r="J701" s="2"/>
      <c r="K701" s="35"/>
      <c r="L701" s="2"/>
      <c r="M701" s="36"/>
      <c r="N701" s="37"/>
      <c r="O701" s="38"/>
    </row>
    <row r="702" spans="1:15" s="3" customFormat="1" ht="17.25" customHeight="1">
      <c r="A702" s="2"/>
      <c r="B702" s="2"/>
      <c r="C702" s="2"/>
      <c r="D702" s="2"/>
      <c r="E702" s="2"/>
      <c r="F702" s="2"/>
      <c r="G702" s="2"/>
      <c r="H702" s="17"/>
      <c r="I702" s="2"/>
      <c r="J702" s="2"/>
      <c r="K702" s="35"/>
      <c r="L702" s="2"/>
      <c r="M702" s="36"/>
      <c r="N702" s="37"/>
      <c r="O702" s="38"/>
    </row>
    <row r="703" spans="1:15" s="3" customFormat="1" ht="17.25" customHeight="1">
      <c r="A703" s="2"/>
      <c r="B703" s="2"/>
      <c r="C703" s="2"/>
      <c r="D703" s="2"/>
      <c r="E703" s="2"/>
      <c r="F703" s="2"/>
      <c r="G703" s="2"/>
      <c r="H703" s="17"/>
      <c r="I703" s="2"/>
      <c r="J703" s="2"/>
      <c r="K703" s="35"/>
      <c r="L703" s="2"/>
      <c r="M703" s="36"/>
      <c r="N703" s="37"/>
      <c r="O703" s="38"/>
    </row>
    <row r="704" spans="1:15" s="3" customFormat="1" ht="17.25" customHeight="1">
      <c r="A704" s="2"/>
      <c r="B704" s="2"/>
      <c r="C704" s="2"/>
      <c r="D704" s="2"/>
      <c r="E704" s="2"/>
      <c r="F704" s="2"/>
      <c r="G704" s="2"/>
      <c r="H704" s="17"/>
      <c r="I704" s="2"/>
      <c r="J704" s="2"/>
      <c r="K704" s="35"/>
      <c r="L704" s="2"/>
      <c r="M704" s="36"/>
      <c r="N704" s="37"/>
      <c r="O704" s="38"/>
    </row>
    <row r="705" spans="1:15" s="3" customFormat="1" ht="17.25" customHeight="1">
      <c r="A705" s="2"/>
      <c r="B705" s="2"/>
      <c r="C705" s="2"/>
      <c r="D705" s="2"/>
      <c r="E705" s="2"/>
      <c r="F705" s="2"/>
      <c r="G705" s="2"/>
      <c r="H705" s="17"/>
      <c r="I705" s="2"/>
      <c r="J705" s="2"/>
      <c r="K705" s="35"/>
      <c r="L705" s="2"/>
      <c r="M705" s="36"/>
      <c r="N705" s="37"/>
      <c r="O705" s="38"/>
    </row>
    <row r="706" spans="1:15" s="3" customFormat="1" ht="17.25" customHeight="1">
      <c r="A706" s="2"/>
      <c r="B706" s="2"/>
      <c r="C706" s="2"/>
      <c r="D706" s="2"/>
      <c r="E706" s="2"/>
      <c r="F706" s="2"/>
      <c r="G706" s="2"/>
      <c r="H706" s="17"/>
      <c r="I706" s="2"/>
      <c r="J706" s="2"/>
      <c r="K706" s="35"/>
      <c r="L706" s="2"/>
      <c r="M706" s="36"/>
      <c r="N706" s="37"/>
      <c r="O706" s="38"/>
    </row>
    <row r="707" spans="1:15" s="3" customFormat="1" ht="17.25" customHeight="1">
      <c r="A707" s="2"/>
      <c r="B707" s="2"/>
      <c r="C707" s="2"/>
      <c r="D707" s="2"/>
      <c r="E707" s="2"/>
      <c r="F707" s="2"/>
      <c r="G707" s="2"/>
      <c r="H707" s="17"/>
      <c r="I707" s="2"/>
      <c r="J707" s="2"/>
      <c r="K707" s="35"/>
      <c r="L707" s="2"/>
      <c r="M707" s="36"/>
      <c r="N707" s="37"/>
      <c r="O707" s="38"/>
    </row>
    <row r="708" spans="1:15" s="3" customFormat="1" ht="17.25" customHeight="1">
      <c r="A708" s="2"/>
      <c r="B708" s="2"/>
      <c r="C708" s="2"/>
      <c r="D708" s="2"/>
      <c r="E708" s="2"/>
      <c r="F708" s="2"/>
      <c r="G708" s="2"/>
      <c r="H708" s="17"/>
      <c r="I708" s="2"/>
      <c r="J708" s="2"/>
      <c r="K708" s="35"/>
      <c r="L708" s="2"/>
      <c r="M708" s="36"/>
      <c r="N708" s="37"/>
      <c r="O708" s="38"/>
    </row>
    <row r="709" spans="1:15" s="3" customFormat="1" ht="17.25" customHeight="1">
      <c r="A709" s="2"/>
      <c r="B709" s="2"/>
      <c r="C709" s="2"/>
      <c r="D709" s="2"/>
      <c r="E709" s="2"/>
      <c r="F709" s="2"/>
      <c r="G709" s="2"/>
      <c r="H709" s="17"/>
      <c r="I709" s="2"/>
      <c r="J709" s="2"/>
      <c r="K709" s="35"/>
      <c r="L709" s="2"/>
      <c r="M709" s="36"/>
      <c r="N709" s="37"/>
      <c r="O709" s="38"/>
    </row>
    <row r="710" spans="1:15" s="3" customFormat="1" ht="17.25" customHeight="1">
      <c r="A710" s="2"/>
      <c r="B710" s="2"/>
      <c r="C710" s="2"/>
      <c r="D710" s="2"/>
      <c r="E710" s="2"/>
      <c r="F710" s="2"/>
      <c r="G710" s="2"/>
      <c r="H710" s="17"/>
      <c r="I710" s="2"/>
      <c r="J710" s="2"/>
      <c r="K710" s="35"/>
      <c r="L710" s="2"/>
      <c r="M710" s="36"/>
      <c r="N710" s="37"/>
      <c r="O710" s="38"/>
    </row>
    <row r="711" spans="1:15" s="3" customFormat="1" ht="17.25" customHeight="1">
      <c r="A711" s="2"/>
      <c r="B711" s="2"/>
      <c r="C711" s="2"/>
      <c r="D711" s="2"/>
      <c r="E711" s="2"/>
      <c r="F711" s="2"/>
      <c r="G711" s="2"/>
      <c r="H711" s="17"/>
      <c r="I711" s="2"/>
      <c r="J711" s="2"/>
      <c r="K711" s="35"/>
      <c r="L711" s="2"/>
      <c r="M711" s="36"/>
      <c r="N711" s="37"/>
      <c r="O711" s="38"/>
    </row>
    <row r="712" spans="1:15" s="3" customFormat="1" ht="17.25" customHeight="1">
      <c r="A712" s="2"/>
      <c r="B712" s="2"/>
      <c r="C712" s="2"/>
      <c r="D712" s="2"/>
      <c r="E712" s="2"/>
      <c r="F712" s="2"/>
      <c r="G712" s="2"/>
      <c r="H712" s="17"/>
      <c r="I712" s="2"/>
      <c r="J712" s="2"/>
      <c r="K712" s="35"/>
      <c r="L712" s="2"/>
      <c r="M712" s="36"/>
      <c r="N712" s="37"/>
      <c r="O712" s="38"/>
    </row>
    <row r="713" spans="1:15" s="3" customFormat="1" ht="17.25" customHeight="1">
      <c r="A713" s="2"/>
      <c r="B713" s="2"/>
      <c r="C713" s="2"/>
      <c r="D713" s="2"/>
      <c r="E713" s="2"/>
      <c r="F713" s="2"/>
      <c r="G713" s="2"/>
      <c r="H713" s="17"/>
      <c r="I713" s="2"/>
      <c r="J713" s="2"/>
      <c r="K713" s="35"/>
      <c r="L713" s="2"/>
      <c r="M713" s="36"/>
      <c r="N713" s="37"/>
      <c r="O713" s="38"/>
    </row>
    <row r="714" spans="1:15" s="3" customFormat="1" ht="17.25" customHeight="1">
      <c r="A714" s="2"/>
      <c r="B714" s="2"/>
      <c r="C714" s="2"/>
      <c r="D714" s="2"/>
      <c r="E714" s="2"/>
      <c r="F714" s="2"/>
      <c r="G714" s="2"/>
      <c r="H714" s="17"/>
      <c r="I714" s="2"/>
      <c r="J714" s="2"/>
      <c r="K714" s="35"/>
      <c r="L714" s="2"/>
      <c r="M714" s="36"/>
      <c r="N714" s="37"/>
      <c r="O714" s="38"/>
    </row>
    <row r="715" spans="1:15" s="3" customFormat="1" ht="17.25" customHeight="1">
      <c r="A715" s="2"/>
      <c r="B715" s="2"/>
      <c r="C715" s="2"/>
      <c r="D715" s="2"/>
      <c r="E715" s="2"/>
      <c r="F715" s="2"/>
      <c r="G715" s="2"/>
      <c r="H715" s="17"/>
      <c r="I715" s="2"/>
      <c r="J715" s="2"/>
      <c r="K715" s="35"/>
      <c r="L715" s="2"/>
      <c r="M715" s="36"/>
      <c r="N715" s="37"/>
      <c r="O715" s="38"/>
    </row>
    <row r="716" spans="1:15" s="3" customFormat="1" ht="17.25" customHeight="1">
      <c r="A716" s="2"/>
      <c r="B716" s="2"/>
      <c r="C716" s="2"/>
      <c r="D716" s="2"/>
      <c r="E716" s="2"/>
      <c r="F716" s="2"/>
      <c r="G716" s="2"/>
      <c r="H716" s="17"/>
      <c r="I716" s="2"/>
      <c r="J716" s="2"/>
      <c r="K716" s="35"/>
      <c r="L716" s="2"/>
      <c r="M716" s="36"/>
      <c r="N716" s="37"/>
      <c r="O716" s="38"/>
    </row>
    <row r="717" spans="1:15" s="3" customFormat="1" ht="17.25" customHeight="1">
      <c r="A717" s="2"/>
      <c r="B717" s="2"/>
      <c r="C717" s="2"/>
      <c r="D717" s="2"/>
      <c r="E717" s="2"/>
      <c r="F717" s="2"/>
      <c r="G717" s="2"/>
      <c r="H717" s="17"/>
      <c r="I717" s="2"/>
      <c r="J717" s="2"/>
      <c r="K717" s="35"/>
      <c r="L717" s="2"/>
      <c r="M717" s="36"/>
      <c r="N717" s="37"/>
      <c r="O717" s="38"/>
    </row>
    <row r="718" spans="1:15" s="3" customFormat="1" ht="17.25" customHeight="1">
      <c r="A718" s="2"/>
      <c r="B718" s="2"/>
      <c r="C718" s="2"/>
      <c r="D718" s="2"/>
      <c r="E718" s="2"/>
      <c r="F718" s="2"/>
      <c r="G718" s="2"/>
      <c r="H718" s="17"/>
      <c r="I718" s="2"/>
      <c r="J718" s="2"/>
      <c r="K718" s="35"/>
      <c r="L718" s="2"/>
      <c r="M718" s="36"/>
      <c r="N718" s="37"/>
      <c r="O718" s="38"/>
    </row>
    <row r="719" spans="1:15" s="3" customFormat="1" ht="17.25" customHeight="1">
      <c r="A719" s="2"/>
      <c r="B719" s="2"/>
      <c r="C719" s="2"/>
      <c r="D719" s="2"/>
      <c r="E719" s="2"/>
      <c r="F719" s="2"/>
      <c r="G719" s="2"/>
      <c r="H719" s="17"/>
      <c r="I719" s="2"/>
      <c r="J719" s="2"/>
      <c r="K719" s="35"/>
      <c r="L719" s="2"/>
      <c r="M719" s="36"/>
      <c r="N719" s="37"/>
      <c r="O719" s="38"/>
    </row>
    <row r="720" spans="1:15" s="3" customFormat="1" ht="17.25" customHeight="1">
      <c r="A720" s="2"/>
      <c r="B720" s="2"/>
      <c r="C720" s="2"/>
      <c r="D720" s="2"/>
      <c r="E720" s="2"/>
      <c r="F720" s="2"/>
      <c r="G720" s="2"/>
      <c r="H720" s="17"/>
      <c r="I720" s="2"/>
      <c r="J720" s="2"/>
      <c r="K720" s="35"/>
      <c r="L720" s="2"/>
      <c r="M720" s="36"/>
      <c r="N720" s="37"/>
      <c r="O720" s="38"/>
    </row>
    <row r="721" spans="1:15" s="3" customFormat="1" ht="17.25" customHeight="1">
      <c r="A721" s="2"/>
      <c r="B721" s="2"/>
      <c r="C721" s="2"/>
      <c r="D721" s="2"/>
      <c r="E721" s="2"/>
      <c r="F721" s="2"/>
      <c r="G721" s="2"/>
      <c r="H721" s="17"/>
      <c r="I721" s="2"/>
      <c r="J721" s="2"/>
      <c r="K721" s="35"/>
      <c r="L721" s="2"/>
      <c r="M721" s="36"/>
      <c r="N721" s="37"/>
      <c r="O721" s="38"/>
    </row>
    <row r="722" spans="1:15" s="3" customFormat="1" ht="17.25" customHeight="1">
      <c r="A722" s="2"/>
      <c r="B722" s="2"/>
      <c r="C722" s="2"/>
      <c r="D722" s="2"/>
      <c r="E722" s="2"/>
      <c r="F722" s="2"/>
      <c r="G722" s="2"/>
      <c r="H722" s="17"/>
      <c r="I722" s="2"/>
      <c r="J722" s="2"/>
      <c r="K722" s="35"/>
      <c r="L722" s="2"/>
      <c r="M722" s="36"/>
      <c r="N722" s="37"/>
      <c r="O722" s="38"/>
    </row>
    <row r="723" spans="1:15" s="3" customFormat="1" ht="17.25" customHeight="1">
      <c r="A723" s="2"/>
      <c r="B723" s="2"/>
      <c r="C723" s="2"/>
      <c r="D723" s="2"/>
      <c r="E723" s="2"/>
      <c r="F723" s="2"/>
      <c r="G723" s="2"/>
      <c r="H723" s="17"/>
      <c r="I723" s="2"/>
      <c r="J723" s="2"/>
      <c r="K723" s="35"/>
      <c r="L723" s="2"/>
      <c r="M723" s="36"/>
      <c r="N723" s="37"/>
      <c r="O723" s="38"/>
    </row>
    <row r="724" spans="1:15" s="3" customFormat="1" ht="17.25" customHeight="1">
      <c r="A724" s="2"/>
      <c r="B724" s="2"/>
      <c r="C724" s="2"/>
      <c r="D724" s="2"/>
      <c r="E724" s="2"/>
      <c r="F724" s="2"/>
      <c r="G724" s="2"/>
      <c r="H724" s="17"/>
      <c r="I724" s="2"/>
      <c r="J724" s="2"/>
      <c r="K724" s="35"/>
      <c r="L724" s="2"/>
      <c r="M724" s="36"/>
      <c r="N724" s="37"/>
      <c r="O724" s="38"/>
    </row>
    <row r="725" spans="1:15" s="3" customFormat="1" ht="17.25" customHeight="1">
      <c r="A725" s="2"/>
      <c r="B725" s="2"/>
      <c r="C725" s="2"/>
      <c r="D725" s="2"/>
      <c r="E725" s="2"/>
      <c r="F725" s="2"/>
      <c r="G725" s="2"/>
      <c r="H725" s="17"/>
      <c r="I725" s="2"/>
      <c r="J725" s="2"/>
      <c r="K725" s="35"/>
      <c r="L725" s="2"/>
      <c r="M725" s="36"/>
      <c r="N725" s="37"/>
      <c r="O725" s="38"/>
    </row>
    <row r="726" spans="1:15" s="3" customFormat="1" ht="17.25" customHeight="1">
      <c r="A726" s="2"/>
      <c r="B726" s="2"/>
      <c r="C726" s="2"/>
      <c r="D726" s="2"/>
      <c r="E726" s="2"/>
      <c r="F726" s="2"/>
      <c r="G726" s="2"/>
      <c r="H726" s="17"/>
      <c r="I726" s="2"/>
      <c r="J726" s="2"/>
      <c r="K726" s="35"/>
      <c r="L726" s="2"/>
      <c r="M726" s="36"/>
      <c r="N726" s="37"/>
      <c r="O726" s="38"/>
    </row>
    <row r="727" spans="1:15" s="3" customFormat="1" ht="17.25" customHeight="1">
      <c r="A727" s="2"/>
      <c r="B727" s="2"/>
      <c r="C727" s="2"/>
      <c r="D727" s="2"/>
      <c r="E727" s="2"/>
      <c r="F727" s="2"/>
      <c r="G727" s="2"/>
      <c r="H727" s="17"/>
      <c r="I727" s="2"/>
      <c r="J727" s="2"/>
      <c r="K727" s="35"/>
      <c r="L727" s="2"/>
      <c r="M727" s="36"/>
      <c r="N727" s="37"/>
      <c r="O727" s="38"/>
    </row>
    <row r="728" spans="1:15" s="3" customFormat="1" ht="17.25" customHeight="1">
      <c r="A728" s="2"/>
      <c r="B728" s="2"/>
      <c r="C728" s="2"/>
      <c r="D728" s="2"/>
      <c r="E728" s="2"/>
      <c r="F728" s="2"/>
      <c r="G728" s="2"/>
      <c r="H728" s="17"/>
      <c r="I728" s="2"/>
      <c r="J728" s="2"/>
      <c r="K728" s="35"/>
      <c r="L728" s="2"/>
      <c r="M728" s="36"/>
      <c r="N728" s="37"/>
      <c r="O728" s="38"/>
    </row>
    <row r="729" spans="1:15" s="3" customFormat="1" ht="17.25" customHeight="1">
      <c r="A729" s="2"/>
      <c r="B729" s="2"/>
      <c r="C729" s="2"/>
      <c r="D729" s="2"/>
      <c r="E729" s="2"/>
      <c r="F729" s="2"/>
      <c r="G729" s="2"/>
      <c r="H729" s="17"/>
      <c r="I729" s="2"/>
      <c r="J729" s="2"/>
      <c r="K729" s="35"/>
      <c r="L729" s="2"/>
      <c r="M729" s="36"/>
      <c r="N729" s="37"/>
      <c r="O729" s="38"/>
    </row>
    <row r="730" spans="1:15" s="3" customFormat="1" ht="17.25" customHeight="1">
      <c r="A730" s="2"/>
      <c r="B730" s="2"/>
      <c r="C730" s="2"/>
      <c r="D730" s="2"/>
      <c r="E730" s="2"/>
      <c r="F730" s="2"/>
      <c r="G730" s="2"/>
      <c r="H730" s="17"/>
      <c r="I730" s="2"/>
      <c r="J730" s="2"/>
      <c r="K730" s="35"/>
      <c r="L730" s="2"/>
      <c r="M730" s="36"/>
      <c r="N730" s="37"/>
      <c r="O730" s="38"/>
    </row>
    <row r="731" spans="1:15" s="3" customFormat="1" ht="17.25" customHeight="1">
      <c r="A731" s="2"/>
      <c r="B731" s="2"/>
      <c r="C731" s="2"/>
      <c r="D731" s="2"/>
      <c r="E731" s="2"/>
      <c r="F731" s="2"/>
      <c r="G731" s="2"/>
      <c r="H731" s="17"/>
      <c r="I731" s="2"/>
      <c r="J731" s="2"/>
      <c r="K731" s="35"/>
      <c r="L731" s="2"/>
      <c r="M731" s="36"/>
      <c r="N731" s="37"/>
      <c r="O731" s="38"/>
    </row>
    <row r="732" spans="1:15" s="3" customFormat="1" ht="17.25" customHeight="1">
      <c r="A732" s="2"/>
      <c r="B732" s="2"/>
      <c r="C732" s="2"/>
      <c r="D732" s="2"/>
      <c r="E732" s="2"/>
      <c r="F732" s="2"/>
      <c r="G732" s="2"/>
      <c r="H732" s="17"/>
      <c r="I732" s="2"/>
      <c r="J732" s="2"/>
      <c r="K732" s="35"/>
      <c r="L732" s="2"/>
      <c r="M732" s="36"/>
      <c r="N732" s="37"/>
      <c r="O732" s="38"/>
    </row>
    <row r="733" spans="1:15" s="3" customFormat="1" ht="17.25" customHeight="1">
      <c r="A733" s="2"/>
      <c r="B733" s="2"/>
      <c r="C733" s="2"/>
      <c r="D733" s="2"/>
      <c r="E733" s="2"/>
      <c r="F733" s="2"/>
      <c r="G733" s="2"/>
      <c r="H733" s="17"/>
      <c r="I733" s="2"/>
      <c r="J733" s="2"/>
      <c r="K733" s="35"/>
      <c r="L733" s="2"/>
      <c r="M733" s="36"/>
      <c r="N733" s="37"/>
      <c r="O733" s="38"/>
    </row>
    <row r="734" spans="1:15" s="3" customFormat="1" ht="17.25" customHeight="1">
      <c r="A734" s="2"/>
      <c r="B734" s="2"/>
      <c r="C734" s="2"/>
      <c r="D734" s="2"/>
      <c r="E734" s="2"/>
      <c r="F734" s="2"/>
      <c r="G734" s="2"/>
      <c r="H734" s="17"/>
      <c r="I734" s="2"/>
      <c r="J734" s="2"/>
      <c r="K734" s="35"/>
      <c r="L734" s="2"/>
      <c r="M734" s="36"/>
      <c r="N734" s="37"/>
      <c r="O734" s="38"/>
    </row>
    <row r="735" spans="1:15" s="3" customFormat="1" ht="17.25" customHeight="1">
      <c r="A735" s="2"/>
      <c r="B735" s="2"/>
      <c r="C735" s="2"/>
      <c r="D735" s="2"/>
      <c r="E735" s="2"/>
      <c r="F735" s="2"/>
      <c r="G735" s="2"/>
      <c r="H735" s="17"/>
      <c r="I735" s="2"/>
      <c r="J735" s="2"/>
      <c r="K735" s="35"/>
      <c r="L735" s="2"/>
      <c r="M735" s="36"/>
      <c r="N735" s="37"/>
      <c r="O735" s="38"/>
    </row>
    <row r="736" spans="1:15" s="3" customFormat="1" ht="17.25" customHeight="1">
      <c r="A736" s="2"/>
      <c r="B736" s="2"/>
      <c r="C736" s="2"/>
      <c r="D736" s="2"/>
      <c r="E736" s="2"/>
      <c r="F736" s="2"/>
      <c r="G736" s="2"/>
      <c r="H736" s="17"/>
      <c r="I736" s="2"/>
      <c r="J736" s="2"/>
      <c r="K736" s="35"/>
      <c r="L736" s="2"/>
      <c r="M736" s="36"/>
      <c r="N736" s="37"/>
      <c r="O736" s="38"/>
    </row>
    <row r="737" spans="1:15" s="3" customFormat="1" ht="17.25" customHeight="1">
      <c r="A737" s="2"/>
      <c r="B737" s="2"/>
      <c r="C737" s="2"/>
      <c r="D737" s="2"/>
      <c r="E737" s="2"/>
      <c r="F737" s="2"/>
      <c r="G737" s="2"/>
      <c r="H737" s="17"/>
      <c r="I737" s="2"/>
      <c r="J737" s="2"/>
      <c r="K737" s="35"/>
      <c r="L737" s="2"/>
      <c r="M737" s="36"/>
      <c r="N737" s="37"/>
      <c r="O737" s="38"/>
    </row>
    <row r="738" spans="1:15" s="3" customFormat="1" ht="17.25" customHeight="1">
      <c r="A738" s="2"/>
      <c r="B738" s="2"/>
      <c r="C738" s="2"/>
      <c r="D738" s="2"/>
      <c r="E738" s="2"/>
      <c r="F738" s="2"/>
      <c r="G738" s="2"/>
      <c r="H738" s="17"/>
      <c r="I738" s="2"/>
      <c r="J738" s="2"/>
      <c r="K738" s="35"/>
      <c r="L738" s="2"/>
      <c r="M738" s="36"/>
      <c r="N738" s="37"/>
      <c r="O738" s="38"/>
    </row>
    <row r="739" spans="1:15" s="3" customFormat="1" ht="17.25" customHeight="1">
      <c r="A739" s="2"/>
      <c r="B739" s="2"/>
      <c r="C739" s="2"/>
      <c r="D739" s="2"/>
      <c r="E739" s="2"/>
      <c r="F739" s="2"/>
      <c r="G739" s="2"/>
      <c r="H739" s="17"/>
      <c r="I739" s="2"/>
      <c r="J739" s="2"/>
      <c r="K739" s="35"/>
      <c r="L739" s="2"/>
      <c r="M739" s="36"/>
      <c r="N739" s="37"/>
      <c r="O739" s="38"/>
    </row>
    <row r="740" spans="1:15" s="3" customFormat="1" ht="17.25" customHeight="1">
      <c r="A740" s="2"/>
      <c r="B740" s="2"/>
      <c r="C740" s="2"/>
      <c r="D740" s="2"/>
      <c r="E740" s="2"/>
      <c r="F740" s="2"/>
      <c r="G740" s="2"/>
      <c r="H740" s="17"/>
      <c r="I740" s="2"/>
      <c r="J740" s="2"/>
      <c r="K740" s="35"/>
      <c r="L740" s="2"/>
      <c r="M740" s="36"/>
      <c r="N740" s="37"/>
      <c r="O740" s="38"/>
    </row>
    <row r="741" spans="1:15" s="3" customFormat="1" ht="17.25" customHeight="1">
      <c r="A741" s="2"/>
      <c r="B741" s="2"/>
      <c r="C741" s="2"/>
      <c r="D741" s="2"/>
      <c r="E741" s="2"/>
      <c r="F741" s="2"/>
      <c r="G741" s="2"/>
      <c r="H741" s="17"/>
      <c r="I741" s="2"/>
      <c r="J741" s="2"/>
      <c r="K741" s="35"/>
      <c r="L741" s="2"/>
      <c r="M741" s="36"/>
      <c r="N741" s="37"/>
      <c r="O741" s="38"/>
    </row>
    <row r="742" spans="1:15" s="3" customFormat="1" ht="17.25" customHeight="1">
      <c r="A742" s="2"/>
      <c r="B742" s="2"/>
      <c r="C742" s="2"/>
      <c r="D742" s="2"/>
      <c r="E742" s="2"/>
      <c r="F742" s="2"/>
      <c r="G742" s="2"/>
      <c r="H742" s="17"/>
      <c r="I742" s="2"/>
      <c r="J742" s="2"/>
      <c r="K742" s="35"/>
      <c r="L742" s="2"/>
      <c r="M742" s="36"/>
      <c r="N742" s="37"/>
      <c r="O742" s="38"/>
    </row>
    <row r="743" spans="1:15" s="3" customFormat="1" ht="17.25" customHeight="1">
      <c r="A743" s="2"/>
      <c r="B743" s="2"/>
      <c r="C743" s="2"/>
      <c r="D743" s="2"/>
      <c r="E743" s="2"/>
      <c r="F743" s="2"/>
      <c r="G743" s="2"/>
      <c r="H743" s="17"/>
      <c r="I743" s="2"/>
      <c r="J743" s="2"/>
      <c r="K743" s="35"/>
      <c r="L743" s="2"/>
      <c r="M743" s="36"/>
      <c r="N743" s="37"/>
      <c r="O743" s="38"/>
    </row>
    <row r="744" spans="1:15" s="3" customFormat="1" ht="17.25" customHeight="1">
      <c r="A744" s="2"/>
      <c r="B744" s="2"/>
      <c r="C744" s="2"/>
      <c r="D744" s="2"/>
      <c r="E744" s="2"/>
      <c r="F744" s="2"/>
      <c r="G744" s="2"/>
      <c r="H744" s="17"/>
      <c r="I744" s="2"/>
      <c r="J744" s="2"/>
      <c r="K744" s="35"/>
      <c r="L744" s="2"/>
      <c r="M744" s="36"/>
      <c r="N744" s="37"/>
      <c r="O744" s="38"/>
    </row>
    <row r="745" spans="1:15" s="3" customFormat="1" ht="17.25" customHeight="1">
      <c r="A745" s="2"/>
      <c r="B745" s="2"/>
      <c r="C745" s="2"/>
      <c r="D745" s="2"/>
      <c r="E745" s="2"/>
      <c r="F745" s="2"/>
      <c r="G745" s="2"/>
      <c r="H745" s="17"/>
      <c r="I745" s="2"/>
      <c r="J745" s="2"/>
      <c r="K745" s="35"/>
      <c r="L745" s="2"/>
      <c r="M745" s="36"/>
      <c r="N745" s="37"/>
      <c r="O745" s="38"/>
    </row>
    <row r="746" spans="1:15" s="3" customFormat="1" ht="17.25" customHeight="1">
      <c r="A746" s="2"/>
      <c r="B746" s="2"/>
      <c r="C746" s="2"/>
      <c r="D746" s="2"/>
      <c r="E746" s="2"/>
      <c r="F746" s="2"/>
      <c r="G746" s="2"/>
      <c r="H746" s="17"/>
      <c r="I746" s="2"/>
      <c r="J746" s="2"/>
      <c r="K746" s="35"/>
      <c r="L746" s="2"/>
      <c r="M746" s="36"/>
      <c r="N746" s="37"/>
      <c r="O746" s="38"/>
    </row>
    <row r="747" spans="1:15" s="3" customFormat="1" ht="17.25" customHeight="1">
      <c r="A747" s="2"/>
      <c r="B747" s="2"/>
      <c r="C747" s="2"/>
      <c r="D747" s="2"/>
      <c r="E747" s="2"/>
      <c r="F747" s="2"/>
      <c r="G747" s="2"/>
      <c r="H747" s="17"/>
      <c r="I747" s="2"/>
      <c r="J747" s="2"/>
      <c r="K747" s="35"/>
      <c r="L747" s="2"/>
      <c r="M747" s="36"/>
      <c r="N747" s="37"/>
      <c r="O747" s="38"/>
    </row>
    <row r="748" spans="1:15" s="3" customFormat="1" ht="17.25" customHeight="1">
      <c r="A748" s="2"/>
      <c r="B748" s="2"/>
      <c r="C748" s="2"/>
      <c r="D748" s="2"/>
      <c r="E748" s="2"/>
      <c r="F748" s="2"/>
      <c r="G748" s="2"/>
      <c r="H748" s="17"/>
      <c r="I748" s="2"/>
      <c r="J748" s="2"/>
      <c r="K748" s="35"/>
      <c r="L748" s="2"/>
      <c r="M748" s="36"/>
      <c r="N748" s="37"/>
      <c r="O748" s="38"/>
    </row>
    <row r="749" spans="1:15" s="3" customFormat="1" ht="17.25" customHeight="1">
      <c r="A749" s="2"/>
      <c r="B749" s="2"/>
      <c r="C749" s="2"/>
      <c r="D749" s="2"/>
      <c r="E749" s="2"/>
      <c r="F749" s="2"/>
      <c r="G749" s="2"/>
      <c r="H749" s="17"/>
      <c r="I749" s="2"/>
      <c r="J749" s="2"/>
      <c r="K749" s="35"/>
      <c r="L749" s="2"/>
      <c r="M749" s="36"/>
      <c r="N749" s="37"/>
      <c r="O749" s="38"/>
    </row>
    <row r="750" spans="1:15" s="3" customFormat="1" ht="17.25" customHeight="1">
      <c r="A750" s="2"/>
      <c r="B750" s="2"/>
      <c r="C750" s="2"/>
      <c r="D750" s="2"/>
      <c r="E750" s="2"/>
      <c r="F750" s="2"/>
      <c r="G750" s="2"/>
      <c r="H750" s="17"/>
      <c r="I750" s="2"/>
      <c r="J750" s="2"/>
      <c r="K750" s="35"/>
      <c r="L750" s="2"/>
      <c r="M750" s="36"/>
      <c r="N750" s="37"/>
      <c r="O750" s="38"/>
    </row>
    <row r="751" spans="1:15" s="3" customFormat="1" ht="17.25" customHeight="1">
      <c r="A751" s="2"/>
      <c r="B751" s="2"/>
      <c r="C751" s="2"/>
      <c r="D751" s="2"/>
      <c r="E751" s="2"/>
      <c r="F751" s="2"/>
      <c r="G751" s="2"/>
      <c r="H751" s="17"/>
      <c r="I751" s="2"/>
      <c r="J751" s="2"/>
      <c r="K751" s="35"/>
      <c r="L751" s="2"/>
      <c r="M751" s="36"/>
      <c r="N751" s="37"/>
      <c r="O751" s="38"/>
    </row>
    <row r="752" spans="1:15" s="3" customFormat="1" ht="17.25" customHeight="1">
      <c r="A752" s="2"/>
      <c r="B752" s="2"/>
      <c r="C752" s="2"/>
      <c r="D752" s="2"/>
      <c r="E752" s="2"/>
      <c r="F752" s="2"/>
      <c r="G752" s="2"/>
      <c r="H752" s="17"/>
      <c r="I752" s="2"/>
      <c r="J752" s="2"/>
      <c r="K752" s="35"/>
      <c r="L752" s="2"/>
      <c r="M752" s="36"/>
      <c r="N752" s="37"/>
      <c r="O752" s="38"/>
    </row>
    <row r="753" spans="1:15" s="3" customFormat="1" ht="17.25" customHeight="1">
      <c r="A753" s="2"/>
      <c r="B753" s="2"/>
      <c r="C753" s="2"/>
      <c r="D753" s="2"/>
      <c r="E753" s="2"/>
      <c r="F753" s="2"/>
      <c r="G753" s="2"/>
      <c r="H753" s="17"/>
      <c r="I753" s="2"/>
      <c r="J753" s="2"/>
      <c r="K753" s="35"/>
      <c r="L753" s="2"/>
      <c r="M753" s="36"/>
      <c r="N753" s="37"/>
      <c r="O753" s="38"/>
    </row>
    <row r="754" spans="1:15" s="3" customFormat="1" ht="17.25" customHeight="1">
      <c r="A754" s="2"/>
      <c r="B754" s="2"/>
      <c r="C754" s="2"/>
      <c r="D754" s="2"/>
      <c r="E754" s="2"/>
      <c r="F754" s="2"/>
      <c r="G754" s="2"/>
      <c r="H754" s="17"/>
      <c r="I754" s="2"/>
      <c r="J754" s="2"/>
      <c r="K754" s="35"/>
      <c r="L754" s="2"/>
      <c r="M754" s="36"/>
      <c r="N754" s="37"/>
      <c r="O754" s="38"/>
    </row>
    <row r="755" spans="1:15" s="3" customFormat="1" ht="17.25" customHeight="1">
      <c r="A755" s="2"/>
      <c r="B755" s="2"/>
      <c r="C755" s="2"/>
      <c r="D755" s="2"/>
      <c r="E755" s="2"/>
      <c r="F755" s="2"/>
      <c r="G755" s="2"/>
      <c r="H755" s="17"/>
      <c r="I755" s="2"/>
      <c r="J755" s="2"/>
      <c r="K755" s="35"/>
      <c r="L755" s="2"/>
      <c r="M755" s="36"/>
      <c r="N755" s="37"/>
      <c r="O755" s="38"/>
    </row>
    <row r="756" spans="1:15" s="3" customFormat="1" ht="17.25" customHeight="1">
      <c r="A756" s="2"/>
      <c r="B756" s="2"/>
      <c r="C756" s="2"/>
      <c r="D756" s="2"/>
      <c r="E756" s="2"/>
      <c r="F756" s="2"/>
      <c r="G756" s="2"/>
      <c r="H756" s="17"/>
      <c r="I756" s="2"/>
      <c r="J756" s="2"/>
      <c r="K756" s="35"/>
      <c r="L756" s="2"/>
      <c r="M756" s="36"/>
      <c r="N756" s="37"/>
      <c r="O756" s="38"/>
    </row>
    <row r="757" spans="1:15" s="3" customFormat="1" ht="17.25" customHeight="1">
      <c r="A757" s="2"/>
      <c r="B757" s="2"/>
      <c r="C757" s="2"/>
      <c r="D757" s="2"/>
      <c r="E757" s="2"/>
      <c r="F757" s="2"/>
      <c r="G757" s="2"/>
      <c r="H757" s="17"/>
      <c r="I757" s="2"/>
      <c r="J757" s="2"/>
      <c r="K757" s="35"/>
      <c r="L757" s="2"/>
      <c r="M757" s="36"/>
      <c r="N757" s="37"/>
      <c r="O757" s="38"/>
    </row>
    <row r="758" spans="1:15" s="3" customFormat="1" ht="17.25" customHeight="1">
      <c r="A758" s="2"/>
      <c r="B758" s="2"/>
      <c r="C758" s="2"/>
      <c r="D758" s="2"/>
      <c r="E758" s="2"/>
      <c r="F758" s="2"/>
      <c r="G758" s="2"/>
      <c r="H758" s="17"/>
      <c r="I758" s="2"/>
      <c r="J758" s="2"/>
      <c r="K758" s="35"/>
      <c r="L758" s="2"/>
      <c r="M758" s="36"/>
      <c r="N758" s="37"/>
      <c r="O758" s="38"/>
    </row>
    <row r="759" spans="1:15" s="3" customFormat="1" ht="17.25" customHeight="1">
      <c r="A759" s="2"/>
      <c r="B759" s="2"/>
      <c r="C759" s="2"/>
      <c r="D759" s="2"/>
      <c r="E759" s="2"/>
      <c r="F759" s="2"/>
      <c r="G759" s="2"/>
      <c r="H759" s="17"/>
      <c r="I759" s="2"/>
      <c r="J759" s="2"/>
      <c r="K759" s="35"/>
      <c r="L759" s="2"/>
      <c r="M759" s="36"/>
      <c r="N759" s="37"/>
      <c r="O759" s="38"/>
    </row>
    <row r="760" spans="1:15" s="3" customFormat="1" ht="17.25" customHeight="1">
      <c r="A760" s="2"/>
      <c r="B760" s="2"/>
      <c r="C760" s="2"/>
      <c r="D760" s="2"/>
      <c r="E760" s="2"/>
      <c r="F760" s="2"/>
      <c r="G760" s="2"/>
      <c r="H760" s="17"/>
      <c r="I760" s="2"/>
      <c r="J760" s="2"/>
      <c r="K760" s="35"/>
      <c r="L760" s="2"/>
      <c r="M760" s="36"/>
      <c r="N760" s="37"/>
      <c r="O760" s="38"/>
    </row>
    <row r="761" spans="1:15" s="3" customFormat="1" ht="17.25" customHeight="1">
      <c r="A761" s="2"/>
      <c r="B761" s="2"/>
      <c r="C761" s="2"/>
      <c r="D761" s="2"/>
      <c r="E761" s="2"/>
      <c r="F761" s="2"/>
      <c r="G761" s="2"/>
      <c r="H761" s="17"/>
      <c r="I761" s="2"/>
      <c r="J761" s="2"/>
      <c r="K761" s="35"/>
      <c r="L761" s="2"/>
      <c r="M761" s="36"/>
      <c r="N761" s="37"/>
      <c r="O761" s="38"/>
    </row>
    <row r="762" spans="1:15" s="3" customFormat="1" ht="17.25" customHeight="1">
      <c r="A762" s="2"/>
      <c r="B762" s="2"/>
      <c r="C762" s="2"/>
      <c r="D762" s="2"/>
      <c r="E762" s="2"/>
      <c r="F762" s="2"/>
      <c r="G762" s="2"/>
      <c r="H762" s="17"/>
      <c r="I762" s="2"/>
      <c r="J762" s="2"/>
      <c r="K762" s="35"/>
      <c r="L762" s="2"/>
      <c r="M762" s="36"/>
      <c r="N762" s="37"/>
      <c r="O762" s="38"/>
    </row>
    <row r="763" spans="1:15" s="3" customFormat="1" ht="17.25" customHeight="1">
      <c r="A763" s="2"/>
      <c r="B763" s="2"/>
      <c r="C763" s="2"/>
      <c r="D763" s="2"/>
      <c r="E763" s="2"/>
      <c r="F763" s="2"/>
      <c r="G763" s="2"/>
      <c r="H763" s="17"/>
      <c r="I763" s="2"/>
      <c r="J763" s="2"/>
      <c r="K763" s="35"/>
      <c r="L763" s="2"/>
      <c r="M763" s="36"/>
      <c r="N763" s="37"/>
      <c r="O763" s="38"/>
    </row>
    <row r="764" spans="1:15" s="3" customFormat="1" ht="17.25" customHeight="1">
      <c r="A764" s="2"/>
      <c r="B764" s="2"/>
      <c r="C764" s="2"/>
      <c r="D764" s="2"/>
      <c r="E764" s="2"/>
      <c r="F764" s="2"/>
      <c r="G764" s="2"/>
      <c r="H764" s="17"/>
      <c r="I764" s="2"/>
      <c r="J764" s="2"/>
      <c r="K764" s="35"/>
      <c r="L764" s="2"/>
      <c r="M764" s="36"/>
      <c r="N764" s="37"/>
      <c r="O764" s="38"/>
    </row>
    <row r="765" spans="1:15" s="3" customFormat="1" ht="17.25" customHeight="1">
      <c r="A765" s="2"/>
      <c r="B765" s="2"/>
      <c r="C765" s="2"/>
      <c r="D765" s="2"/>
      <c r="E765" s="2"/>
      <c r="F765" s="2"/>
      <c r="G765" s="2"/>
      <c r="H765" s="17"/>
      <c r="I765" s="2"/>
      <c r="J765" s="2"/>
      <c r="K765" s="35"/>
      <c r="L765" s="2"/>
      <c r="M765" s="36"/>
      <c r="N765" s="37"/>
      <c r="O765" s="38"/>
    </row>
    <row r="766" spans="1:15" s="3" customFormat="1" ht="17.25" customHeight="1">
      <c r="A766" s="2"/>
      <c r="B766" s="2"/>
      <c r="C766" s="2"/>
      <c r="D766" s="2"/>
      <c r="E766" s="2"/>
      <c r="F766" s="2"/>
      <c r="G766" s="2"/>
      <c r="H766" s="17"/>
      <c r="I766" s="2"/>
      <c r="J766" s="2"/>
      <c r="K766" s="35"/>
      <c r="L766" s="2"/>
      <c r="M766" s="36"/>
      <c r="N766" s="37"/>
      <c r="O766" s="38"/>
    </row>
    <row r="767" spans="1:15" s="3" customFormat="1" ht="17.25" customHeight="1">
      <c r="A767" s="2"/>
      <c r="B767" s="2"/>
      <c r="C767" s="2"/>
      <c r="D767" s="2"/>
      <c r="E767" s="2"/>
      <c r="F767" s="2"/>
      <c r="G767" s="2"/>
      <c r="H767" s="17"/>
      <c r="I767" s="2"/>
      <c r="J767" s="2"/>
      <c r="K767" s="35"/>
      <c r="L767" s="2"/>
      <c r="M767" s="36"/>
      <c r="N767" s="37"/>
      <c r="O767" s="38"/>
    </row>
    <row r="768" spans="1:15" s="3" customFormat="1" ht="17.25" customHeight="1">
      <c r="A768" s="2"/>
      <c r="B768" s="2"/>
      <c r="C768" s="2"/>
      <c r="D768" s="2"/>
      <c r="E768" s="2"/>
      <c r="F768" s="2"/>
      <c r="G768" s="2"/>
      <c r="H768" s="17"/>
      <c r="I768" s="2"/>
      <c r="J768" s="2"/>
      <c r="K768" s="35"/>
      <c r="L768" s="2"/>
      <c r="M768" s="36"/>
      <c r="N768" s="37"/>
      <c r="O768" s="38"/>
    </row>
    <row r="769" spans="1:15" s="3" customFormat="1" ht="17.25" customHeight="1">
      <c r="A769" s="2"/>
      <c r="B769" s="2"/>
      <c r="C769" s="2"/>
      <c r="D769" s="2"/>
      <c r="E769" s="2"/>
      <c r="F769" s="2"/>
      <c r="G769" s="2"/>
      <c r="H769" s="17"/>
      <c r="I769" s="2"/>
      <c r="J769" s="2"/>
      <c r="K769" s="35"/>
      <c r="L769" s="2"/>
      <c r="M769" s="36"/>
      <c r="N769" s="37"/>
      <c r="O769" s="38"/>
    </row>
    <row r="770" spans="1:15" s="3" customFormat="1" ht="17.25" customHeight="1">
      <c r="A770" s="2"/>
      <c r="B770" s="2"/>
      <c r="C770" s="2"/>
      <c r="D770" s="2"/>
      <c r="E770" s="2"/>
      <c r="F770" s="2"/>
      <c r="G770" s="2"/>
      <c r="H770" s="17"/>
      <c r="I770" s="2"/>
      <c r="J770" s="2"/>
      <c r="K770" s="35"/>
      <c r="L770" s="2"/>
      <c r="M770" s="36"/>
      <c r="N770" s="37"/>
      <c r="O770" s="38"/>
    </row>
    <row r="771" spans="1:15" s="3" customFormat="1" ht="17.25" customHeight="1">
      <c r="A771" s="2"/>
      <c r="B771" s="2"/>
      <c r="C771" s="2"/>
      <c r="D771" s="2"/>
      <c r="E771" s="2"/>
      <c r="F771" s="2"/>
      <c r="G771" s="2"/>
      <c r="H771" s="17"/>
      <c r="I771" s="2"/>
      <c r="J771" s="2"/>
      <c r="K771" s="35"/>
      <c r="L771" s="2"/>
      <c r="M771" s="36"/>
      <c r="N771" s="37"/>
      <c r="O771" s="38"/>
    </row>
    <row r="772" spans="1:15" s="3" customFormat="1" ht="17.25" customHeight="1">
      <c r="A772" s="2"/>
      <c r="B772" s="2"/>
      <c r="C772" s="2"/>
      <c r="D772" s="2"/>
      <c r="E772" s="2"/>
      <c r="F772" s="2"/>
      <c r="G772" s="2"/>
      <c r="H772" s="17"/>
      <c r="I772" s="2"/>
      <c r="J772" s="2"/>
      <c r="K772" s="35"/>
      <c r="L772" s="2"/>
      <c r="M772" s="36"/>
      <c r="N772" s="37"/>
      <c r="O772" s="38"/>
    </row>
    <row r="773" spans="1:15" s="3" customFormat="1" ht="17.25" customHeight="1">
      <c r="A773" s="2"/>
      <c r="B773" s="2"/>
      <c r="C773" s="2"/>
      <c r="D773" s="2"/>
      <c r="E773" s="2"/>
      <c r="F773" s="2"/>
      <c r="G773" s="2"/>
      <c r="H773" s="17"/>
      <c r="I773" s="2"/>
      <c r="J773" s="2"/>
      <c r="K773" s="35"/>
      <c r="L773" s="2"/>
      <c r="M773" s="36"/>
      <c r="N773" s="37"/>
      <c r="O773" s="38"/>
    </row>
    <row r="774" spans="1:15" s="3" customFormat="1" ht="17.25" customHeight="1">
      <c r="A774" s="2"/>
      <c r="B774" s="2"/>
      <c r="C774" s="2"/>
      <c r="D774" s="2"/>
      <c r="E774" s="2"/>
      <c r="F774" s="2"/>
      <c r="G774" s="2"/>
      <c r="H774" s="17"/>
      <c r="I774" s="2"/>
      <c r="J774" s="2"/>
      <c r="K774" s="35"/>
      <c r="L774" s="2"/>
      <c r="M774" s="36"/>
      <c r="N774" s="37"/>
      <c r="O774" s="38"/>
    </row>
    <row r="775" spans="1:15" s="3" customFormat="1" ht="17.25" customHeight="1">
      <c r="A775" s="2"/>
      <c r="B775" s="2"/>
      <c r="C775" s="2"/>
      <c r="D775" s="2"/>
      <c r="E775" s="2"/>
      <c r="F775" s="2"/>
      <c r="G775" s="2"/>
      <c r="H775" s="17"/>
      <c r="I775" s="2"/>
      <c r="J775" s="2"/>
      <c r="K775" s="35"/>
      <c r="L775" s="2"/>
      <c r="M775" s="36"/>
      <c r="N775" s="37"/>
      <c r="O775" s="38"/>
    </row>
    <row r="776" spans="1:15" s="3" customFormat="1" ht="17.25" customHeight="1">
      <c r="A776" s="2"/>
      <c r="B776" s="2"/>
      <c r="C776" s="2"/>
      <c r="D776" s="2"/>
      <c r="E776" s="2"/>
      <c r="F776" s="2"/>
      <c r="G776" s="2"/>
      <c r="H776" s="17"/>
      <c r="I776" s="2"/>
      <c r="J776" s="2"/>
      <c r="K776" s="35"/>
      <c r="L776" s="2"/>
      <c r="M776" s="36"/>
      <c r="N776" s="37"/>
      <c r="O776" s="38"/>
    </row>
    <row r="777" spans="1:15" s="3" customFormat="1" ht="17.25" customHeight="1">
      <c r="A777" s="2"/>
      <c r="B777" s="2"/>
      <c r="C777" s="2"/>
      <c r="D777" s="2"/>
      <c r="E777" s="2"/>
      <c r="F777" s="2"/>
      <c r="G777" s="2"/>
      <c r="H777" s="17"/>
      <c r="I777" s="2"/>
      <c r="J777" s="2"/>
      <c r="K777" s="35"/>
      <c r="L777" s="2"/>
      <c r="M777" s="36"/>
      <c r="N777" s="37"/>
      <c r="O777" s="38"/>
    </row>
    <row r="778" spans="1:15" s="3" customFormat="1" ht="17.25" customHeight="1">
      <c r="A778" s="2"/>
      <c r="B778" s="2"/>
      <c r="C778" s="2"/>
      <c r="D778" s="2"/>
      <c r="E778" s="2"/>
      <c r="F778" s="2"/>
      <c r="G778" s="2"/>
      <c r="H778" s="17"/>
      <c r="I778" s="2"/>
      <c r="J778" s="2"/>
      <c r="K778" s="35"/>
      <c r="L778" s="2"/>
      <c r="M778" s="36"/>
      <c r="N778" s="37"/>
      <c r="O778" s="38"/>
    </row>
    <row r="779" spans="1:15" s="3" customFormat="1" ht="17.25" customHeight="1">
      <c r="A779" s="2"/>
      <c r="B779" s="2"/>
      <c r="C779" s="2"/>
      <c r="D779" s="2"/>
      <c r="E779" s="2"/>
      <c r="F779" s="2"/>
      <c r="G779" s="2"/>
      <c r="H779" s="17"/>
      <c r="I779" s="2"/>
      <c r="J779" s="2"/>
      <c r="K779" s="35"/>
      <c r="L779" s="2"/>
      <c r="M779" s="36"/>
      <c r="N779" s="37"/>
      <c r="O779" s="38"/>
    </row>
    <row r="780" spans="1:15" s="3" customFormat="1" ht="17.25" customHeight="1">
      <c r="A780" s="2"/>
      <c r="B780" s="2"/>
      <c r="C780" s="2"/>
      <c r="D780" s="2"/>
      <c r="E780" s="2"/>
      <c r="F780" s="2"/>
      <c r="G780" s="2"/>
      <c r="H780" s="17"/>
      <c r="I780" s="2"/>
      <c r="J780" s="2"/>
      <c r="K780" s="35"/>
      <c r="L780" s="2"/>
      <c r="M780" s="36"/>
      <c r="N780" s="37"/>
      <c r="O780" s="38"/>
    </row>
    <row r="781" spans="1:15" s="3" customFormat="1" ht="17.25" customHeight="1">
      <c r="A781" s="2"/>
      <c r="B781" s="2"/>
      <c r="C781" s="2"/>
      <c r="D781" s="2"/>
      <c r="E781" s="2"/>
      <c r="F781" s="2"/>
      <c r="G781" s="2"/>
      <c r="H781" s="17"/>
      <c r="I781" s="2"/>
      <c r="J781" s="2"/>
      <c r="K781" s="35"/>
      <c r="L781" s="2"/>
      <c r="M781" s="36"/>
      <c r="N781" s="37"/>
      <c r="O781" s="38"/>
    </row>
    <row r="782" spans="1:15" s="3" customFormat="1" ht="17.25" customHeight="1">
      <c r="A782" s="2"/>
      <c r="B782" s="2"/>
      <c r="C782" s="2"/>
      <c r="D782" s="2"/>
      <c r="E782" s="2"/>
      <c r="F782" s="2"/>
      <c r="G782" s="2"/>
      <c r="H782" s="17"/>
      <c r="I782" s="2"/>
      <c r="J782" s="2"/>
      <c r="K782" s="35"/>
      <c r="L782" s="2"/>
      <c r="M782" s="36"/>
      <c r="N782" s="37"/>
      <c r="O782" s="38"/>
    </row>
    <row r="783" spans="1:15" s="3" customFormat="1" ht="17.25" customHeight="1">
      <c r="A783" s="2"/>
      <c r="B783" s="2"/>
      <c r="C783" s="2"/>
      <c r="D783" s="2"/>
      <c r="E783" s="2"/>
      <c r="F783" s="2"/>
      <c r="G783" s="2"/>
      <c r="H783" s="17"/>
      <c r="I783" s="2"/>
      <c r="J783" s="2"/>
      <c r="K783" s="35"/>
      <c r="L783" s="2"/>
      <c r="M783" s="36"/>
      <c r="N783" s="37"/>
      <c r="O783" s="38"/>
    </row>
    <row r="784" spans="1:15" s="3" customFormat="1" ht="17.25" customHeight="1">
      <c r="A784" s="2"/>
      <c r="B784" s="2"/>
      <c r="C784" s="2"/>
      <c r="D784" s="2"/>
      <c r="E784" s="2"/>
      <c r="F784" s="2"/>
      <c r="G784" s="2"/>
      <c r="H784" s="17"/>
      <c r="I784" s="2"/>
      <c r="J784" s="2"/>
      <c r="K784" s="35"/>
      <c r="L784" s="2"/>
      <c r="M784" s="36"/>
      <c r="N784" s="37"/>
      <c r="O784" s="38"/>
    </row>
    <row r="785" spans="1:15" s="3" customFormat="1" ht="17.25" customHeight="1">
      <c r="A785" s="2"/>
      <c r="B785" s="2"/>
      <c r="C785" s="2"/>
      <c r="D785" s="2"/>
      <c r="E785" s="2"/>
      <c r="F785" s="2"/>
      <c r="G785" s="2"/>
      <c r="H785" s="17"/>
      <c r="I785" s="2"/>
      <c r="J785" s="2"/>
      <c r="K785" s="35"/>
      <c r="L785" s="2"/>
      <c r="M785" s="36"/>
      <c r="N785" s="37"/>
      <c r="O785" s="38"/>
    </row>
    <row r="786" spans="1:15" s="3" customFormat="1" ht="17.25" customHeight="1">
      <c r="A786" s="2"/>
      <c r="B786" s="2"/>
      <c r="C786" s="2"/>
      <c r="D786" s="2"/>
      <c r="E786" s="2"/>
      <c r="F786" s="2"/>
      <c r="G786" s="2"/>
      <c r="H786" s="17"/>
      <c r="I786" s="2"/>
      <c r="J786" s="2"/>
      <c r="K786" s="35"/>
      <c r="L786" s="2"/>
      <c r="M786" s="36"/>
      <c r="N786" s="37"/>
      <c r="O786" s="38"/>
    </row>
    <row r="787" spans="1:15" s="3" customFormat="1" ht="17.25" customHeight="1">
      <c r="A787" s="2"/>
      <c r="B787" s="2"/>
      <c r="C787" s="2"/>
      <c r="D787" s="2"/>
      <c r="E787" s="2"/>
      <c r="F787" s="2"/>
      <c r="G787" s="2"/>
      <c r="H787" s="17"/>
      <c r="I787" s="2"/>
      <c r="J787" s="2"/>
      <c r="K787" s="35"/>
      <c r="L787" s="2"/>
      <c r="M787" s="36"/>
      <c r="N787" s="37"/>
      <c r="O787" s="38"/>
    </row>
    <row r="788" spans="1:15" s="3" customFormat="1" ht="17.25" customHeight="1">
      <c r="A788" s="2"/>
      <c r="B788" s="2"/>
      <c r="C788" s="2"/>
      <c r="D788" s="2"/>
      <c r="E788" s="2"/>
      <c r="F788" s="2"/>
      <c r="G788" s="2"/>
      <c r="H788" s="17"/>
      <c r="I788" s="2"/>
      <c r="J788" s="2"/>
      <c r="K788" s="35"/>
      <c r="L788" s="2"/>
      <c r="M788" s="36"/>
      <c r="N788" s="37"/>
      <c r="O788" s="38"/>
    </row>
    <row r="789" spans="1:15" s="3" customFormat="1" ht="17.25" customHeight="1">
      <c r="A789" s="2"/>
      <c r="B789" s="2"/>
      <c r="C789" s="2"/>
      <c r="D789" s="2"/>
      <c r="E789" s="2"/>
      <c r="F789" s="2"/>
      <c r="G789" s="2"/>
      <c r="H789" s="17"/>
      <c r="I789" s="2"/>
      <c r="J789" s="2"/>
      <c r="K789" s="35"/>
      <c r="L789" s="2"/>
      <c r="M789" s="36"/>
      <c r="N789" s="37"/>
      <c r="O789" s="38"/>
    </row>
    <row r="790" spans="1:15" s="3" customFormat="1" ht="17.25" customHeight="1">
      <c r="A790" s="2"/>
      <c r="B790" s="2"/>
      <c r="C790" s="2"/>
      <c r="D790" s="2"/>
      <c r="E790" s="2"/>
      <c r="F790" s="2"/>
      <c r="G790" s="2"/>
      <c r="H790" s="17"/>
      <c r="I790" s="2"/>
      <c r="J790" s="2"/>
      <c r="K790" s="35"/>
      <c r="L790" s="2"/>
      <c r="M790" s="36"/>
      <c r="N790" s="37"/>
      <c r="O790" s="38"/>
    </row>
    <row r="791" spans="1:15" s="3" customFormat="1" ht="17.25" customHeight="1">
      <c r="A791" s="2"/>
      <c r="B791" s="2"/>
      <c r="C791" s="2"/>
      <c r="D791" s="2"/>
      <c r="E791" s="2"/>
      <c r="F791" s="2"/>
      <c r="G791" s="2"/>
      <c r="H791" s="17"/>
      <c r="I791" s="2"/>
      <c r="J791" s="2"/>
      <c r="K791" s="35"/>
      <c r="L791" s="2"/>
      <c r="M791" s="36"/>
      <c r="N791" s="37"/>
      <c r="O791" s="38"/>
    </row>
    <row r="792" spans="1:15" s="3" customFormat="1" ht="17.25" customHeight="1">
      <c r="A792" s="2"/>
      <c r="B792" s="2"/>
      <c r="C792" s="2"/>
      <c r="D792" s="2"/>
      <c r="E792" s="2"/>
      <c r="F792" s="2"/>
      <c r="G792" s="2"/>
      <c r="H792" s="17"/>
      <c r="I792" s="2"/>
      <c r="J792" s="2"/>
      <c r="K792" s="35"/>
      <c r="L792" s="2"/>
      <c r="M792" s="36"/>
      <c r="N792" s="37"/>
      <c r="O792" s="38"/>
    </row>
    <row r="793" spans="1:15" s="3" customFormat="1" ht="17.25" customHeight="1">
      <c r="A793" s="2"/>
      <c r="B793" s="2"/>
      <c r="C793" s="2"/>
      <c r="D793" s="2"/>
      <c r="E793" s="2"/>
      <c r="F793" s="2"/>
      <c r="G793" s="2"/>
      <c r="H793" s="17"/>
      <c r="I793" s="2"/>
      <c r="J793" s="2"/>
      <c r="K793" s="35"/>
      <c r="L793" s="2"/>
      <c r="M793" s="36"/>
      <c r="N793" s="37"/>
      <c r="O793" s="38"/>
    </row>
    <row r="794" spans="1:15" s="3" customFormat="1" ht="17.25" customHeight="1">
      <c r="A794" s="2"/>
      <c r="B794" s="2"/>
      <c r="C794" s="2"/>
      <c r="D794" s="2"/>
      <c r="E794" s="2"/>
      <c r="F794" s="2"/>
      <c r="G794" s="2"/>
      <c r="H794" s="17"/>
      <c r="I794" s="2"/>
      <c r="J794" s="2"/>
      <c r="K794" s="35"/>
      <c r="L794" s="2"/>
      <c r="M794" s="36"/>
      <c r="N794" s="37"/>
      <c r="O794" s="38"/>
    </row>
    <row r="795" spans="1:15" s="3" customFormat="1" ht="17.25" customHeight="1">
      <c r="A795" s="2"/>
      <c r="B795" s="2"/>
      <c r="C795" s="2"/>
      <c r="D795" s="2"/>
      <c r="E795" s="2"/>
      <c r="F795" s="2"/>
      <c r="G795" s="2"/>
      <c r="H795" s="17"/>
      <c r="I795" s="2"/>
      <c r="J795" s="2"/>
      <c r="K795" s="35"/>
      <c r="L795" s="2"/>
      <c r="M795" s="36"/>
      <c r="N795" s="37"/>
      <c r="O795" s="38"/>
    </row>
    <row r="796" spans="1:15" s="3" customFormat="1" ht="17.25" customHeight="1">
      <c r="A796" s="2"/>
      <c r="B796" s="2"/>
      <c r="C796" s="2"/>
      <c r="D796" s="2"/>
      <c r="E796" s="2"/>
      <c r="F796" s="2"/>
      <c r="G796" s="2"/>
      <c r="H796" s="17"/>
      <c r="I796" s="2"/>
      <c r="J796" s="2"/>
      <c r="K796" s="35"/>
      <c r="L796" s="2"/>
      <c r="M796" s="36"/>
      <c r="N796" s="37"/>
      <c r="O796" s="38"/>
    </row>
    <row r="797" spans="1:15" s="3" customFormat="1" ht="17.25" customHeight="1">
      <c r="A797" s="2"/>
      <c r="B797" s="2"/>
      <c r="C797" s="2"/>
      <c r="D797" s="2"/>
      <c r="E797" s="2"/>
      <c r="F797" s="2"/>
      <c r="G797" s="2"/>
      <c r="H797" s="17"/>
      <c r="I797" s="2"/>
      <c r="J797" s="2"/>
      <c r="K797" s="35"/>
      <c r="L797" s="2"/>
      <c r="M797" s="36"/>
      <c r="N797" s="37"/>
      <c r="O797" s="38"/>
    </row>
    <row r="798" spans="1:15" s="3" customFormat="1" ht="17.25" customHeight="1">
      <c r="A798" s="2"/>
      <c r="B798" s="2"/>
      <c r="C798" s="2"/>
      <c r="D798" s="2"/>
      <c r="E798" s="2"/>
      <c r="F798" s="2"/>
      <c r="G798" s="2"/>
      <c r="H798" s="17"/>
      <c r="I798" s="2"/>
      <c r="J798" s="2"/>
      <c r="K798" s="35"/>
      <c r="L798" s="2"/>
      <c r="M798" s="36"/>
      <c r="N798" s="37"/>
      <c r="O798" s="38"/>
    </row>
    <row r="799" spans="1:15" s="3" customFormat="1" ht="17.25" customHeight="1">
      <c r="A799" s="2"/>
      <c r="B799" s="2"/>
      <c r="C799" s="2"/>
      <c r="D799" s="2"/>
      <c r="E799" s="2"/>
      <c r="F799" s="2"/>
      <c r="G799" s="2"/>
      <c r="H799" s="17"/>
      <c r="I799" s="2"/>
      <c r="J799" s="2"/>
      <c r="K799" s="35"/>
      <c r="L799" s="2"/>
      <c r="M799" s="36"/>
      <c r="N799" s="37"/>
      <c r="O799" s="38"/>
    </row>
    <row r="800" spans="1:15" s="3" customFormat="1" ht="17.25" customHeight="1">
      <c r="A800" s="2"/>
      <c r="B800" s="2"/>
      <c r="C800" s="2"/>
      <c r="D800" s="2"/>
      <c r="E800" s="2"/>
      <c r="F800" s="2"/>
      <c r="G800" s="2"/>
      <c r="H800" s="17"/>
      <c r="I800" s="2"/>
      <c r="J800" s="2"/>
      <c r="K800" s="35"/>
      <c r="L800" s="2"/>
      <c r="M800" s="36"/>
      <c r="N800" s="37"/>
      <c r="O800" s="38"/>
    </row>
    <row r="801" spans="1:15" s="3" customFormat="1" ht="17.25" customHeight="1">
      <c r="A801" s="2"/>
      <c r="B801" s="2"/>
      <c r="C801" s="2"/>
      <c r="D801" s="2"/>
      <c r="E801" s="2"/>
      <c r="F801" s="2"/>
      <c r="G801" s="2"/>
      <c r="H801" s="17"/>
      <c r="I801" s="2"/>
      <c r="J801" s="2"/>
      <c r="K801" s="35"/>
      <c r="L801" s="2"/>
      <c r="M801" s="36"/>
      <c r="N801" s="37"/>
      <c r="O801" s="38"/>
    </row>
    <row r="802" spans="1:15" s="3" customFormat="1" ht="17.25" customHeight="1">
      <c r="A802" s="2"/>
      <c r="B802" s="2"/>
      <c r="C802" s="2"/>
      <c r="D802" s="2"/>
      <c r="E802" s="2"/>
      <c r="F802" s="2"/>
      <c r="G802" s="2"/>
      <c r="H802" s="17"/>
      <c r="I802" s="2"/>
      <c r="J802" s="2"/>
      <c r="K802" s="35"/>
      <c r="L802" s="2"/>
      <c r="M802" s="36"/>
      <c r="N802" s="37"/>
      <c r="O802" s="38"/>
    </row>
    <row r="803" spans="1:15" s="3" customFormat="1" ht="17.25" customHeight="1">
      <c r="A803" s="2"/>
      <c r="B803" s="2"/>
      <c r="C803" s="2"/>
      <c r="D803" s="2"/>
      <c r="E803" s="2"/>
      <c r="F803" s="2"/>
      <c r="G803" s="2"/>
      <c r="H803" s="17"/>
      <c r="I803" s="2"/>
      <c r="J803" s="2"/>
      <c r="K803" s="35"/>
      <c r="L803" s="2"/>
      <c r="M803" s="36"/>
      <c r="N803" s="37"/>
      <c r="O803" s="38"/>
    </row>
    <row r="804" spans="1:15" s="3" customFormat="1" ht="17.25" customHeight="1">
      <c r="A804" s="2"/>
      <c r="B804" s="2"/>
      <c r="C804" s="2"/>
      <c r="D804" s="2"/>
      <c r="E804" s="2"/>
      <c r="F804" s="2"/>
      <c r="G804" s="2"/>
      <c r="H804" s="17"/>
      <c r="I804" s="2"/>
      <c r="J804" s="2"/>
      <c r="K804" s="35"/>
      <c r="L804" s="2"/>
      <c r="M804" s="36"/>
      <c r="N804" s="37"/>
      <c r="O804" s="38"/>
    </row>
    <row r="805" spans="1:15" s="3" customFormat="1" ht="17.25" customHeight="1">
      <c r="A805" s="2"/>
      <c r="B805" s="2"/>
      <c r="C805" s="2"/>
      <c r="D805" s="2"/>
      <c r="E805" s="2"/>
      <c r="F805" s="2"/>
      <c r="G805" s="2"/>
      <c r="H805" s="17"/>
      <c r="I805" s="2"/>
      <c r="J805" s="2"/>
      <c r="K805" s="35"/>
      <c r="L805" s="2"/>
      <c r="M805" s="36"/>
      <c r="N805" s="37"/>
      <c r="O805" s="38"/>
    </row>
    <row r="806" spans="1:15" s="3" customFormat="1" ht="17.25" customHeight="1">
      <c r="A806" s="2"/>
      <c r="B806" s="2"/>
      <c r="C806" s="2"/>
      <c r="D806" s="2"/>
      <c r="E806" s="2"/>
      <c r="F806" s="2"/>
      <c r="G806" s="2"/>
      <c r="H806" s="17"/>
      <c r="I806" s="2"/>
      <c r="J806" s="2"/>
      <c r="K806" s="35"/>
      <c r="L806" s="2"/>
      <c r="M806" s="36"/>
      <c r="N806" s="37"/>
      <c r="O806" s="38"/>
    </row>
    <row r="807" spans="1:15" s="3" customFormat="1" ht="17.25" customHeight="1">
      <c r="A807" s="2"/>
      <c r="B807" s="2"/>
      <c r="C807" s="2"/>
      <c r="D807" s="2"/>
      <c r="E807" s="2"/>
      <c r="F807" s="2"/>
      <c r="G807" s="2"/>
      <c r="H807" s="17"/>
      <c r="I807" s="2"/>
      <c r="J807" s="2"/>
      <c r="K807" s="35"/>
      <c r="L807" s="2"/>
      <c r="M807" s="36"/>
      <c r="N807" s="37"/>
      <c r="O807" s="38"/>
    </row>
    <row r="808" spans="1:15" s="3" customFormat="1" ht="17.25" customHeight="1">
      <c r="A808" s="2"/>
      <c r="B808" s="2"/>
      <c r="C808" s="2"/>
      <c r="D808" s="2"/>
      <c r="E808" s="2"/>
      <c r="F808" s="2"/>
      <c r="G808" s="2"/>
      <c r="H808" s="17"/>
      <c r="I808" s="2"/>
      <c r="J808" s="2"/>
      <c r="K808" s="35"/>
      <c r="L808" s="2"/>
      <c r="M808" s="36"/>
      <c r="N808" s="37"/>
      <c r="O808" s="38"/>
    </row>
    <row r="809" spans="1:15" s="3" customFormat="1" ht="17.25" customHeight="1">
      <c r="A809" s="2"/>
      <c r="B809" s="2"/>
      <c r="C809" s="2"/>
      <c r="D809" s="2"/>
      <c r="E809" s="2"/>
      <c r="F809" s="2"/>
      <c r="G809" s="2"/>
      <c r="H809" s="17"/>
      <c r="I809" s="2"/>
      <c r="J809" s="2"/>
      <c r="K809" s="35"/>
      <c r="L809" s="2"/>
      <c r="M809" s="36"/>
      <c r="N809" s="37"/>
      <c r="O809" s="38"/>
    </row>
    <row r="810" spans="1:15" s="3" customFormat="1" ht="17.25" customHeight="1">
      <c r="A810" s="2"/>
      <c r="B810" s="2"/>
      <c r="C810" s="2"/>
      <c r="D810" s="2"/>
      <c r="E810" s="2"/>
      <c r="F810" s="2"/>
      <c r="G810" s="2"/>
      <c r="H810" s="17"/>
      <c r="I810" s="2"/>
      <c r="J810" s="2"/>
      <c r="K810" s="35"/>
      <c r="L810" s="2"/>
      <c r="M810" s="36"/>
      <c r="N810" s="37"/>
      <c r="O810" s="38"/>
    </row>
    <row r="811" spans="1:15" s="3" customFormat="1" ht="17.25" customHeight="1">
      <c r="A811" s="2"/>
      <c r="B811" s="2"/>
      <c r="C811" s="2"/>
      <c r="D811" s="2"/>
      <c r="E811" s="2"/>
      <c r="F811" s="2"/>
      <c r="G811" s="2"/>
      <c r="H811" s="17"/>
      <c r="I811" s="2"/>
      <c r="J811" s="2"/>
      <c r="K811" s="35"/>
      <c r="L811" s="2"/>
      <c r="M811" s="36"/>
      <c r="N811" s="37"/>
      <c r="O811" s="38"/>
    </row>
    <row r="812" spans="1:15" s="3" customFormat="1" ht="17.25" customHeight="1">
      <c r="A812" s="2"/>
      <c r="B812" s="2"/>
      <c r="C812" s="2"/>
      <c r="D812" s="2"/>
      <c r="E812" s="2"/>
      <c r="F812" s="2"/>
      <c r="G812" s="2"/>
      <c r="H812" s="17"/>
      <c r="I812" s="2"/>
      <c r="J812" s="2"/>
      <c r="K812" s="35"/>
      <c r="L812" s="2"/>
      <c r="M812" s="36"/>
      <c r="N812" s="37"/>
      <c r="O812" s="38"/>
    </row>
    <row r="813" spans="1:15" s="3" customFormat="1" ht="17.25" customHeight="1">
      <c r="A813" s="2"/>
      <c r="B813" s="2"/>
      <c r="C813" s="2"/>
      <c r="D813" s="2"/>
      <c r="E813" s="2"/>
      <c r="F813" s="2"/>
      <c r="G813" s="2"/>
      <c r="H813" s="17"/>
      <c r="I813" s="2"/>
      <c r="J813" s="2"/>
      <c r="K813" s="35"/>
      <c r="L813" s="2"/>
      <c r="M813" s="36"/>
      <c r="N813" s="37"/>
      <c r="O813" s="38"/>
    </row>
    <row r="814" spans="1:15" s="3" customFormat="1" ht="17.25" customHeight="1">
      <c r="A814" s="2"/>
      <c r="B814" s="2"/>
      <c r="C814" s="2"/>
      <c r="D814" s="2"/>
      <c r="E814" s="2"/>
      <c r="F814" s="2"/>
      <c r="G814" s="2"/>
      <c r="H814" s="17"/>
      <c r="I814" s="2"/>
      <c r="J814" s="2"/>
      <c r="K814" s="35"/>
      <c r="L814" s="2"/>
      <c r="M814" s="36"/>
      <c r="N814" s="37"/>
      <c r="O814" s="38"/>
    </row>
    <row r="815" spans="1:15" s="3" customFormat="1" ht="17.25" customHeight="1">
      <c r="A815" s="2"/>
      <c r="B815" s="2"/>
      <c r="C815" s="2"/>
      <c r="D815" s="2"/>
      <c r="E815" s="2"/>
      <c r="F815" s="2"/>
      <c r="G815" s="2"/>
      <c r="H815" s="17"/>
      <c r="I815" s="2"/>
      <c r="J815" s="2"/>
      <c r="K815" s="35"/>
      <c r="L815" s="2"/>
      <c r="M815" s="36"/>
      <c r="N815" s="37"/>
      <c r="O815" s="38"/>
    </row>
    <row r="816" spans="1:15" s="3" customFormat="1" ht="17.25" customHeight="1">
      <c r="A816" s="2"/>
      <c r="B816" s="2"/>
      <c r="C816" s="2"/>
      <c r="D816" s="2"/>
      <c r="E816" s="2"/>
      <c r="F816" s="2"/>
      <c r="G816" s="2"/>
      <c r="H816" s="17"/>
      <c r="I816" s="2"/>
      <c r="J816" s="2"/>
      <c r="K816" s="35"/>
      <c r="L816" s="2"/>
      <c r="M816" s="36"/>
      <c r="N816" s="37"/>
      <c r="O816" s="38"/>
    </row>
    <row r="817" spans="1:15" s="3" customFormat="1" ht="17.25" customHeight="1">
      <c r="A817" s="2"/>
      <c r="B817" s="2"/>
      <c r="C817" s="2"/>
      <c r="D817" s="2"/>
      <c r="E817" s="2"/>
      <c r="F817" s="2"/>
      <c r="G817" s="2"/>
      <c r="H817" s="17"/>
      <c r="I817" s="2"/>
      <c r="J817" s="2"/>
      <c r="K817" s="35"/>
      <c r="L817" s="2"/>
      <c r="M817" s="36"/>
      <c r="N817" s="37"/>
      <c r="O817" s="38"/>
    </row>
    <row r="818" spans="1:15" s="3" customFormat="1" ht="17.25" customHeight="1">
      <c r="A818" s="2"/>
      <c r="B818" s="2"/>
      <c r="C818" s="2"/>
      <c r="D818" s="2"/>
      <c r="E818" s="2"/>
      <c r="F818" s="2"/>
      <c r="G818" s="2"/>
      <c r="H818" s="17"/>
      <c r="I818" s="2"/>
      <c r="J818" s="2"/>
      <c r="K818" s="35"/>
      <c r="L818" s="2"/>
      <c r="M818" s="36"/>
      <c r="N818" s="37"/>
      <c r="O818" s="38"/>
    </row>
    <row r="819" spans="1:15" s="3" customFormat="1" ht="17.25" customHeight="1">
      <c r="A819" s="2"/>
      <c r="B819" s="2"/>
      <c r="C819" s="2"/>
      <c r="D819" s="2"/>
      <c r="E819" s="2"/>
      <c r="F819" s="2"/>
      <c r="G819" s="2"/>
      <c r="H819" s="17"/>
      <c r="I819" s="2"/>
      <c r="J819" s="2"/>
      <c r="K819" s="35"/>
      <c r="L819" s="2"/>
      <c r="M819" s="36"/>
      <c r="N819" s="37"/>
      <c r="O819" s="38"/>
    </row>
    <row r="820" spans="1:15" s="3" customFormat="1" ht="17.25" customHeight="1">
      <c r="A820" s="2"/>
      <c r="B820" s="2"/>
      <c r="C820" s="2"/>
      <c r="D820" s="2"/>
      <c r="E820" s="2"/>
      <c r="F820" s="2"/>
      <c r="G820" s="2"/>
      <c r="H820" s="17"/>
      <c r="I820" s="2"/>
      <c r="J820" s="2"/>
      <c r="K820" s="35"/>
      <c r="L820" s="2"/>
      <c r="M820" s="36"/>
      <c r="N820" s="37"/>
      <c r="O820" s="38"/>
    </row>
    <row r="821" spans="1:15" s="3" customFormat="1" ht="17.25" customHeight="1">
      <c r="A821" s="2"/>
      <c r="B821" s="2"/>
      <c r="C821" s="2"/>
      <c r="D821" s="2"/>
      <c r="E821" s="2"/>
      <c r="F821" s="2"/>
      <c r="G821" s="2"/>
      <c r="H821" s="17"/>
      <c r="I821" s="2"/>
      <c r="J821" s="2"/>
      <c r="K821" s="35"/>
      <c r="L821" s="2"/>
      <c r="M821" s="36"/>
      <c r="N821" s="37"/>
      <c r="O821" s="38"/>
    </row>
    <row r="822" spans="1:15" s="3" customFormat="1" ht="17.25" customHeight="1">
      <c r="A822" s="2"/>
      <c r="B822" s="2"/>
      <c r="C822" s="2"/>
      <c r="D822" s="2"/>
      <c r="E822" s="2"/>
      <c r="F822" s="2"/>
      <c r="G822" s="2"/>
      <c r="H822" s="17"/>
      <c r="I822" s="2"/>
      <c r="J822" s="2"/>
      <c r="K822" s="35"/>
      <c r="L822" s="2"/>
      <c r="M822" s="36"/>
      <c r="N822" s="37"/>
      <c r="O822" s="38"/>
    </row>
    <row r="823" spans="1:15" s="3" customFormat="1" ht="17.25" customHeight="1">
      <c r="A823" s="2"/>
      <c r="B823" s="2"/>
      <c r="C823" s="2"/>
      <c r="D823" s="2"/>
      <c r="E823" s="2"/>
      <c r="F823" s="2"/>
      <c r="G823" s="2"/>
      <c r="H823" s="17"/>
      <c r="I823" s="2"/>
      <c r="J823" s="2"/>
      <c r="K823" s="35"/>
      <c r="L823" s="2"/>
      <c r="M823" s="36"/>
      <c r="N823" s="37"/>
      <c r="O823" s="38"/>
    </row>
    <row r="824" spans="1:15" s="3" customFormat="1" ht="17.25" customHeight="1">
      <c r="A824" s="2"/>
      <c r="B824" s="2"/>
      <c r="C824" s="2"/>
      <c r="D824" s="2"/>
      <c r="E824" s="2"/>
      <c r="F824" s="2"/>
      <c r="G824" s="2"/>
      <c r="H824" s="17"/>
      <c r="I824" s="2"/>
      <c r="J824" s="2"/>
      <c r="K824" s="35"/>
      <c r="L824" s="2"/>
      <c r="M824" s="36"/>
      <c r="N824" s="37"/>
      <c r="O824" s="38"/>
    </row>
    <row r="825" spans="1:15" s="3" customFormat="1" ht="17.25" customHeight="1">
      <c r="A825" s="2"/>
      <c r="B825" s="2"/>
      <c r="C825" s="2"/>
      <c r="D825" s="2"/>
      <c r="E825" s="2"/>
      <c r="F825" s="2"/>
      <c r="G825" s="2"/>
      <c r="H825" s="17"/>
      <c r="I825" s="2"/>
      <c r="J825" s="2"/>
      <c r="K825" s="35"/>
      <c r="L825" s="2"/>
      <c r="M825" s="36"/>
      <c r="N825" s="37"/>
      <c r="O825" s="38"/>
    </row>
    <row r="826" spans="1:15" s="3" customFormat="1" ht="17.25" customHeight="1">
      <c r="A826" s="2"/>
      <c r="B826" s="2"/>
      <c r="C826" s="2"/>
      <c r="D826" s="2"/>
      <c r="E826" s="2"/>
      <c r="F826" s="2"/>
      <c r="G826" s="2"/>
      <c r="H826" s="17"/>
      <c r="I826" s="2"/>
      <c r="J826" s="2"/>
      <c r="K826" s="35"/>
      <c r="L826" s="2"/>
      <c r="M826" s="36"/>
      <c r="N826" s="37"/>
      <c r="O826" s="38"/>
    </row>
    <row r="827" spans="1:15" s="3" customFormat="1" ht="17.25" customHeight="1">
      <c r="A827" s="2"/>
      <c r="B827" s="2"/>
      <c r="C827" s="2"/>
      <c r="D827" s="2"/>
      <c r="E827" s="2"/>
      <c r="F827" s="2"/>
      <c r="G827" s="2"/>
      <c r="H827" s="17"/>
      <c r="I827" s="2"/>
      <c r="J827" s="2"/>
      <c r="K827" s="35"/>
      <c r="L827" s="2"/>
      <c r="M827" s="36"/>
      <c r="N827" s="37"/>
      <c r="O827" s="38"/>
    </row>
    <row r="828" spans="1:15" s="3" customFormat="1" ht="17.25" customHeight="1">
      <c r="A828" s="2"/>
      <c r="B828" s="2"/>
      <c r="C828" s="2"/>
      <c r="D828" s="2"/>
      <c r="E828" s="2"/>
      <c r="F828" s="2"/>
      <c r="G828" s="2"/>
      <c r="H828" s="17"/>
      <c r="I828" s="2"/>
      <c r="J828" s="2"/>
      <c r="K828" s="35"/>
      <c r="L828" s="2"/>
      <c r="M828" s="36"/>
      <c r="N828" s="37"/>
      <c r="O828" s="38"/>
    </row>
    <row r="829" spans="1:15" s="3" customFormat="1" ht="17.25" customHeight="1">
      <c r="A829" s="2"/>
      <c r="B829" s="2"/>
      <c r="C829" s="2"/>
      <c r="D829" s="2"/>
      <c r="E829" s="2"/>
      <c r="F829" s="2"/>
      <c r="G829" s="2"/>
      <c r="H829" s="17"/>
      <c r="I829" s="2"/>
      <c r="J829" s="2"/>
      <c r="K829" s="35"/>
      <c r="L829" s="2"/>
      <c r="M829" s="36"/>
      <c r="N829" s="37"/>
      <c r="O829" s="38"/>
    </row>
    <row r="830" spans="1:15" ht="17.25" customHeight="1"/>
    <row r="831" spans="1:15" ht="17.25" customHeight="1"/>
    <row r="832" spans="1:15" ht="17.25" customHeight="1"/>
    <row r="833" spans="1:14" ht="17.25" customHeight="1"/>
    <row r="834" spans="1:14" ht="17.2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</row>
    <row r="835" spans="1:14" ht="17.2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</row>
    <row r="836" spans="1:14" ht="17.2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</row>
    <row r="837" spans="1:14" ht="17.2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</row>
    <row r="838" spans="1:14" ht="17.2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</row>
    <row r="839" spans="1:14" ht="17.2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</row>
    <row r="840" spans="1:14" ht="17.2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</row>
    <row r="841" spans="1:14" ht="17.2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</row>
    <row r="842" spans="1:14" ht="17.2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</row>
    <row r="843" spans="1:14" ht="17.2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</row>
    <row r="844" spans="1:14" ht="17.2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</row>
    <row r="845" spans="1:14" ht="17.2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</row>
    <row r="846" spans="1:14" ht="17.2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</row>
    <row r="847" spans="1:14" ht="17.2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</row>
    <row r="848" spans="1:14" ht="17.2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</row>
    <row r="849" spans="1:14" ht="17.2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</row>
    <row r="850" spans="1:14" ht="17.2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</row>
    <row r="851" spans="1:14" ht="17.2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</row>
    <row r="852" spans="1:14" ht="17.2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</row>
    <row r="853" spans="1:14" ht="17.2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</row>
    <row r="854" spans="1:14" ht="17.2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</row>
    <row r="855" spans="1:14" ht="17.2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</row>
    <row r="856" spans="1:14" ht="17.2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</row>
    <row r="857" spans="1:14" ht="17.2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</row>
    <row r="858" spans="1:14" ht="17.2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</row>
    <row r="859" spans="1:14" ht="17.2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</row>
    <row r="860" spans="1:14" ht="17.2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</row>
    <row r="861" spans="1:14" ht="17.2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</row>
    <row r="862" spans="1:14" ht="17.2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</row>
    <row r="863" spans="1:14" ht="17.2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</row>
    <row r="864" spans="1:14" ht="17.2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</row>
    <row r="865" spans="1:14" ht="17.2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</row>
    <row r="866" spans="1:14" ht="17.2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</row>
    <row r="867" spans="1:14" ht="17.2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</row>
    <row r="868" spans="1:14" ht="17.2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</row>
    <row r="869" spans="1:14" ht="17.2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</row>
    <row r="870" spans="1:14" ht="17.2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</row>
    <row r="871" spans="1:14" ht="17.2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</row>
    <row r="872" spans="1:14" ht="17.2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</row>
    <row r="873" spans="1:14" ht="17.2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</row>
    <row r="874" spans="1:14" ht="17.2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</row>
    <row r="875" spans="1:14" ht="17.2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</row>
    <row r="876" spans="1:14" ht="17.2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</row>
    <row r="877" spans="1:14" ht="17.2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</row>
    <row r="878" spans="1:14" ht="17.2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</row>
    <row r="879" spans="1:14" ht="17.2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</row>
    <row r="880" spans="1:14" ht="17.2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</row>
    <row r="881" spans="1:14" ht="17.2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</row>
    <row r="882" spans="1:14" ht="17.2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</row>
    <row r="883" spans="1:14" ht="17.2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</row>
    <row r="884" spans="1:14" ht="17.2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</row>
    <row r="885" spans="1:14" ht="17.2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</row>
    <row r="886" spans="1:14" ht="17.2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</row>
    <row r="887" spans="1:14" ht="17.2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</row>
    <row r="888" spans="1:14" ht="17.2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</row>
    <row r="889" spans="1:14" ht="17.2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</row>
    <row r="890" spans="1:14" ht="17.2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</row>
    <row r="891" spans="1:14" ht="17.2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</row>
    <row r="892" spans="1:14" ht="17.2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</row>
    <row r="893" spans="1:14" ht="17.2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</row>
    <row r="894" spans="1:14" ht="17.2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</row>
    <row r="895" spans="1:14" ht="17.2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</row>
    <row r="896" spans="1:14" ht="17.2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</row>
    <row r="897" spans="1:14" ht="17.2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</row>
    <row r="898" spans="1:14" ht="17.2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</row>
    <row r="899" spans="1:14" ht="17.2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</row>
    <row r="900" spans="1:14" ht="17.2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</row>
    <row r="901" spans="1:14" ht="17.2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</row>
    <row r="902" spans="1:14" ht="17.2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</row>
    <row r="903" spans="1:14" ht="17.2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</row>
    <row r="904" spans="1:14" ht="17.2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</row>
    <row r="905" spans="1:14" ht="17.2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</row>
    <row r="906" spans="1:14" ht="17.2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</row>
    <row r="907" spans="1:14" ht="17.2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</row>
    <row r="908" spans="1:14" ht="17.2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</row>
    <row r="909" spans="1:14" ht="17.2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</row>
    <row r="910" spans="1:14" ht="17.2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</row>
    <row r="911" spans="1:14" ht="17.2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</row>
    <row r="912" spans="1:14" ht="17.2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</row>
    <row r="913" spans="1:14" ht="17.2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</row>
    <row r="914" spans="1:14" ht="17.2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</row>
    <row r="915" spans="1:14" ht="17.2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</row>
    <row r="916" spans="1:14" ht="17.2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</row>
    <row r="917" spans="1:14" ht="17.2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</row>
    <row r="918" spans="1:14" ht="17.2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</row>
    <row r="919" spans="1:14" ht="17.2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</row>
    <row r="920" spans="1:14" ht="17.2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</row>
    <row r="921" spans="1:14" ht="17.2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</row>
    <row r="922" spans="1:14" ht="17.2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</row>
    <row r="923" spans="1:14" ht="17.2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</row>
    <row r="924" spans="1:14" ht="17.2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</row>
    <row r="925" spans="1:14" ht="17.2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</row>
    <row r="926" spans="1:14" ht="17.2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</row>
    <row r="927" spans="1:14" ht="17.2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</row>
    <row r="928" spans="1:14" ht="17.2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</row>
    <row r="929" spans="1:14" ht="17.2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</row>
    <row r="930" spans="1:14" ht="17.2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</row>
    <row r="931" spans="1:14" ht="17.2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</row>
    <row r="932" spans="1:14" ht="17.2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</row>
    <row r="933" spans="1:14" ht="17.2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</row>
    <row r="934" spans="1:14" ht="17.2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</row>
    <row r="935" spans="1:14" ht="17.2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</row>
    <row r="936" spans="1:14" ht="17.2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</row>
    <row r="937" spans="1:14" ht="17.2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</row>
    <row r="938" spans="1:14" ht="17.2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</row>
    <row r="939" spans="1:14" ht="17.2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</row>
    <row r="940" spans="1:14" ht="17.2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</row>
    <row r="941" spans="1:14" ht="17.2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</row>
    <row r="942" spans="1:14" ht="17.2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</row>
    <row r="943" spans="1:14" ht="17.2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</row>
    <row r="944" spans="1:14" ht="17.2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</row>
    <row r="945" spans="1:14" ht="17.2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</row>
    <row r="946" spans="1:14" ht="17.2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</row>
    <row r="947" spans="1:14" ht="17.2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</row>
    <row r="948" spans="1:14" ht="17.2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</row>
    <row r="949" spans="1:14" ht="17.2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</row>
    <row r="950" spans="1:14" ht="17.2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</row>
    <row r="951" spans="1:14" ht="17.2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</row>
    <row r="952" spans="1:14" ht="17.2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</row>
    <row r="953" spans="1:14" ht="17.2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</row>
    <row r="954" spans="1:14" ht="17.2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</row>
    <row r="955" spans="1:14" ht="17.2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</row>
    <row r="956" spans="1:14" ht="17.2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</row>
    <row r="957" spans="1:14" ht="17.2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</row>
    <row r="958" spans="1:14" ht="17.2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</row>
    <row r="959" spans="1:14" ht="17.2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</row>
    <row r="960" spans="1:14" ht="17.2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</row>
    <row r="961" spans="1:14" ht="17.2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</row>
    <row r="962" spans="1:14" ht="17.2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</row>
    <row r="963" spans="1:14" ht="17.2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</row>
    <row r="964" spans="1:14" ht="17.2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</row>
    <row r="965" spans="1:14" ht="17.2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</row>
    <row r="966" spans="1:14" ht="17.2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</row>
    <row r="967" spans="1:14" ht="17.2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</row>
    <row r="968" spans="1:14" ht="17.2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</row>
    <row r="969" spans="1:14" ht="17.2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</row>
    <row r="970" spans="1:14" ht="17.2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</row>
    <row r="971" spans="1:14" ht="17.2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</row>
    <row r="972" spans="1:14" ht="17.2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</row>
    <row r="973" spans="1:14" ht="17.2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</row>
    <row r="974" spans="1:14" ht="17.2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</row>
    <row r="975" spans="1:14" ht="17.2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</row>
    <row r="976" spans="1:14" ht="17.2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</row>
    <row r="977" spans="1:14" ht="17.2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</row>
    <row r="978" spans="1:14" ht="17.2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</row>
    <row r="979" spans="1:14" ht="17.2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</row>
    <row r="980" spans="1:14" ht="17.2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</row>
    <row r="981" spans="1:14" ht="17.2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</row>
    <row r="982" spans="1:14" ht="17.2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</row>
    <row r="983" spans="1:14" ht="17.2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</row>
    <row r="984" spans="1:14" ht="17.2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</row>
    <row r="985" spans="1:14" ht="17.2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</row>
    <row r="986" spans="1:14" ht="17.2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</row>
    <row r="987" spans="1:14" ht="17.2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</row>
    <row r="988" spans="1:14" ht="17.2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</row>
    <row r="989" spans="1:14" ht="17.2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</row>
    <row r="990" spans="1:14" ht="17.2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</row>
    <row r="991" spans="1:14" ht="17.2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</row>
    <row r="992" spans="1:14" ht="17.2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</row>
    <row r="993" spans="1:14" ht="17.2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</row>
    <row r="994" spans="1:14" ht="17.2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</row>
    <row r="995" spans="1:14" ht="17.2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</row>
    <row r="996" spans="1:14" ht="17.2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</row>
    <row r="997" spans="1:14" ht="17.2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</row>
    <row r="998" spans="1:14" ht="17.2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</row>
    <row r="999" spans="1:14" ht="17.2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</row>
    <row r="1000" spans="1:14" ht="17.2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</row>
    <row r="1001" spans="1:14" ht="17.2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</row>
    <row r="1002" spans="1:14" ht="17.2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</row>
    <row r="1003" spans="1:14" ht="17.2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</row>
    <row r="1004" spans="1:14" ht="17.25" customHeight="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</row>
    <row r="1005" spans="1:14" ht="17.25" customHeight="1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</row>
    <row r="1006" spans="1:14" ht="17.25" customHeight="1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</row>
    <row r="1007" spans="1:14" ht="17.25" customHeight="1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</row>
    <row r="1008" spans="1:14" ht="17.25" customHeight="1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</row>
    <row r="1009" spans="1:14" ht="17.25" customHeight="1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</row>
    <row r="1010" spans="1:14" ht="17.25" customHeight="1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</row>
    <row r="1011" spans="1:14" ht="17.25" customHeight="1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</row>
    <row r="1012" spans="1:14" ht="17.25" customHeight="1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</row>
    <row r="1013" spans="1:14" ht="17.25" customHeight="1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</row>
    <row r="1014" spans="1:14" ht="17.25" customHeight="1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</row>
    <row r="1015" spans="1:14" ht="17.25" customHeight="1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</row>
    <row r="1016" spans="1:14" ht="17.25" customHeight="1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</row>
    <row r="1017" spans="1:14" ht="17.25" customHeight="1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</row>
    <row r="1018" spans="1:14" ht="17.25" customHeight="1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</row>
    <row r="1019" spans="1:14" ht="17.25" customHeight="1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</row>
    <row r="1020" spans="1:14" ht="17.25" customHeight="1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</row>
    <row r="1021" spans="1:14" ht="17.25" customHeight="1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</row>
    <row r="1022" spans="1:14" ht="17.25" customHeight="1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</row>
    <row r="1023" spans="1:14" ht="17.25" customHeight="1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</row>
    <row r="1024" spans="1:14" ht="17.25" customHeight="1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</row>
    <row r="1025" spans="1:14" ht="17.25" customHeight="1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</row>
    <row r="1026" spans="1:14" ht="17.25" customHeight="1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</row>
    <row r="1027" spans="1:14" ht="17.25" customHeight="1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</row>
    <row r="1028" spans="1:14" ht="17.25" customHeight="1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</row>
    <row r="1029" spans="1:14" ht="17.25" customHeight="1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</row>
    <row r="1030" spans="1:14" ht="17.25" customHeight="1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</row>
    <row r="1031" spans="1:14" ht="17.25" customHeight="1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</row>
    <row r="1032" spans="1:14" ht="17.25" customHeight="1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</row>
    <row r="1033" spans="1:14" ht="17.25" customHeight="1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</row>
    <row r="1034" spans="1:14" ht="17.25" customHeight="1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</row>
    <row r="1035" spans="1:14" ht="17.25" customHeight="1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</row>
    <row r="1036" spans="1:14" ht="17.25" customHeight="1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</row>
    <row r="1037" spans="1:14" ht="17.25" customHeight="1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</row>
    <row r="1038" spans="1:14" ht="17.25" customHeight="1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</row>
    <row r="1039" spans="1:14" ht="17.25" customHeight="1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</row>
    <row r="1040" spans="1:14" ht="17.25" customHeight="1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</row>
    <row r="1041" spans="1:14" ht="17.25" customHeight="1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</row>
    <row r="1042" spans="1:14" ht="17.25" customHeight="1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</row>
    <row r="1043" spans="1:14" ht="17.25" customHeight="1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</row>
    <row r="1044" spans="1:14" ht="17.25" customHeight="1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</row>
    <row r="1045" spans="1:14" ht="17.25" customHeight="1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</row>
    <row r="1046" spans="1:14" ht="17.25" customHeight="1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</row>
    <row r="1047" spans="1:14" ht="17.25" customHeight="1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</row>
    <row r="1048" spans="1:14" ht="17.25" customHeight="1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</row>
    <row r="1049" spans="1:14" ht="17.25" customHeight="1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</row>
    <row r="1050" spans="1:14" ht="17.25" customHeight="1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</row>
    <row r="1051" spans="1:14" ht="17.25" customHeight="1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</row>
    <row r="1052" spans="1:14" ht="17.25" customHeight="1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</row>
    <row r="1053" spans="1:14" ht="17.25" customHeight="1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</row>
  </sheetData>
  <sheetProtection formatCells="0" formatColumns="0" formatRows="0" insertColumns="0" insertRows="0" insertHyperlinks="0" deleteColumns="0" deleteRows="0" sort="0" autoFilter="0" pivotTables="0"/>
  <protectedRanges>
    <protectedRange sqref="K8:K12 M8:M12" name="区域1" securityDescriptor=""/>
    <protectedRange sqref="L8:L12" name="区域1_5_5_6" securityDescriptor=""/>
  </protectedRanges>
  <autoFilter ref="A5:P319">
    <filterColumn colId="2"/>
    <filterColumn colId="14"/>
    <filterColumn colId="15">
      <customFilters>
        <customFilter operator="notEqual" val=" "/>
      </customFilters>
    </filterColumn>
  </autoFilter>
  <mergeCells count="725">
    <mergeCell ref="A1:N1"/>
    <mergeCell ref="C3:D3"/>
    <mergeCell ref="F3:G3"/>
    <mergeCell ref="H3:J3"/>
    <mergeCell ref="K5:M5"/>
    <mergeCell ref="K6:M6"/>
    <mergeCell ref="K7:M7"/>
    <mergeCell ref="K176:M176"/>
    <mergeCell ref="K201:M201"/>
    <mergeCell ref="A73:A78"/>
    <mergeCell ref="A84:A88"/>
    <mergeCell ref="A89:A90"/>
    <mergeCell ref="A91:A92"/>
    <mergeCell ref="A158:A162"/>
    <mergeCell ref="A163:A164"/>
    <mergeCell ref="A165:A166"/>
    <mergeCell ref="A167:A168"/>
    <mergeCell ref="A169:A170"/>
    <mergeCell ref="A171:A172"/>
    <mergeCell ref="A173:A175"/>
    <mergeCell ref="A177:A180"/>
    <mergeCell ref="A181:A182"/>
    <mergeCell ref="A183:A184"/>
    <mergeCell ref="A185:A186"/>
    <mergeCell ref="K245:M245"/>
    <mergeCell ref="A3:A4"/>
    <mergeCell ref="A8:A12"/>
    <mergeCell ref="A18:A24"/>
    <mergeCell ref="A93:A94"/>
    <mergeCell ref="A95:A96"/>
    <mergeCell ref="A97:A98"/>
    <mergeCell ref="A99:A101"/>
    <mergeCell ref="A102:A103"/>
    <mergeCell ref="A104:A105"/>
    <mergeCell ref="A106:A107"/>
    <mergeCell ref="A108:A109"/>
    <mergeCell ref="A110:A111"/>
    <mergeCell ref="A112:A113"/>
    <mergeCell ref="A114:A121"/>
    <mergeCell ref="A61:A62"/>
    <mergeCell ref="A63:A64"/>
    <mergeCell ref="A65:A66"/>
    <mergeCell ref="A67:A68"/>
    <mergeCell ref="A69:A70"/>
    <mergeCell ref="A71:A72"/>
    <mergeCell ref="A187:A188"/>
    <mergeCell ref="A189:A190"/>
    <mergeCell ref="A191:A193"/>
    <mergeCell ref="A194:A197"/>
    <mergeCell ref="A141:A144"/>
    <mergeCell ref="A145:A146"/>
    <mergeCell ref="A147:A148"/>
    <mergeCell ref="A149:A150"/>
    <mergeCell ref="A151:A152"/>
    <mergeCell ref="A153:A154"/>
    <mergeCell ref="A155:A157"/>
    <mergeCell ref="A255:A256"/>
    <mergeCell ref="A257:A258"/>
    <mergeCell ref="A259:A260"/>
    <mergeCell ref="A261:A263"/>
    <mergeCell ref="A277:A287"/>
    <mergeCell ref="A202:A204"/>
    <mergeCell ref="A207:A209"/>
    <mergeCell ref="A210:A211"/>
    <mergeCell ref="A212:A213"/>
    <mergeCell ref="A214:A215"/>
    <mergeCell ref="A216:A217"/>
    <mergeCell ref="A218:A219"/>
    <mergeCell ref="A220:A222"/>
    <mergeCell ref="A229:A231"/>
    <mergeCell ref="A296:A303"/>
    <mergeCell ref="A307:A310"/>
    <mergeCell ref="B3:B4"/>
    <mergeCell ref="B8:B12"/>
    <mergeCell ref="B18:B24"/>
    <mergeCell ref="B61:B62"/>
    <mergeCell ref="B63:B64"/>
    <mergeCell ref="B65:B66"/>
    <mergeCell ref="A232:A233"/>
    <mergeCell ref="A234:A235"/>
    <mergeCell ref="A236:A237"/>
    <mergeCell ref="A238:A239"/>
    <mergeCell ref="A240:A241"/>
    <mergeCell ref="A242:A244"/>
    <mergeCell ref="A246:A248"/>
    <mergeCell ref="B104:B105"/>
    <mergeCell ref="B106:B107"/>
    <mergeCell ref="B108:B109"/>
    <mergeCell ref="B110:B111"/>
    <mergeCell ref="B112:B113"/>
    <mergeCell ref="B114:B121"/>
    <mergeCell ref="A249:A250"/>
    <mergeCell ref="A251:A252"/>
    <mergeCell ref="A253:A254"/>
    <mergeCell ref="B67:B68"/>
    <mergeCell ref="B69:B70"/>
    <mergeCell ref="B71:B72"/>
    <mergeCell ref="B73:B78"/>
    <mergeCell ref="B84:B88"/>
    <mergeCell ref="B89:B90"/>
    <mergeCell ref="B91:B92"/>
    <mergeCell ref="B93:B94"/>
    <mergeCell ref="B95:B96"/>
    <mergeCell ref="B97:B98"/>
    <mergeCell ref="B99:B101"/>
    <mergeCell ref="B102:B103"/>
    <mergeCell ref="B171:B172"/>
    <mergeCell ref="B173:B175"/>
    <mergeCell ref="B177:B180"/>
    <mergeCell ref="B181:B182"/>
    <mergeCell ref="B183:B184"/>
    <mergeCell ref="B185:B186"/>
    <mergeCell ref="B187:B188"/>
    <mergeCell ref="B189:B190"/>
    <mergeCell ref="B191:B193"/>
    <mergeCell ref="B194:B197"/>
    <mergeCell ref="B202:B204"/>
    <mergeCell ref="B141:B144"/>
    <mergeCell ref="B145:B146"/>
    <mergeCell ref="B147:B148"/>
    <mergeCell ref="B149:B150"/>
    <mergeCell ref="B151:B152"/>
    <mergeCell ref="B153:B154"/>
    <mergeCell ref="B155:B157"/>
    <mergeCell ref="B158:B162"/>
    <mergeCell ref="B163:B164"/>
    <mergeCell ref="B165:B166"/>
    <mergeCell ref="B167:B168"/>
    <mergeCell ref="B169:B170"/>
    <mergeCell ref="B296:B303"/>
    <mergeCell ref="B207:B209"/>
    <mergeCell ref="B210:B211"/>
    <mergeCell ref="B212:B213"/>
    <mergeCell ref="B214:B215"/>
    <mergeCell ref="B216:B217"/>
    <mergeCell ref="B218:B219"/>
    <mergeCell ref="B220:B222"/>
    <mergeCell ref="B229:B231"/>
    <mergeCell ref="B232:B233"/>
    <mergeCell ref="B234:B235"/>
    <mergeCell ref="B236:B237"/>
    <mergeCell ref="B238:B239"/>
    <mergeCell ref="B240:B241"/>
    <mergeCell ref="B307:B310"/>
    <mergeCell ref="C8:C12"/>
    <mergeCell ref="C18:C24"/>
    <mergeCell ref="C61:C62"/>
    <mergeCell ref="C63:C64"/>
    <mergeCell ref="C65:C66"/>
    <mergeCell ref="C67:C68"/>
    <mergeCell ref="C69:C70"/>
    <mergeCell ref="C71:C72"/>
    <mergeCell ref="C73:C78"/>
    <mergeCell ref="B242:B244"/>
    <mergeCell ref="B246:B248"/>
    <mergeCell ref="B249:B250"/>
    <mergeCell ref="B251:B252"/>
    <mergeCell ref="B253:B254"/>
    <mergeCell ref="B255:B256"/>
    <mergeCell ref="B257:B258"/>
    <mergeCell ref="C141:C144"/>
    <mergeCell ref="C84:C88"/>
    <mergeCell ref="C89:C90"/>
    <mergeCell ref="C91:C92"/>
    <mergeCell ref="B259:B260"/>
    <mergeCell ref="B261:B263"/>
    <mergeCell ref="B277:B287"/>
    <mergeCell ref="C177:C180"/>
    <mergeCell ref="C181:C182"/>
    <mergeCell ref="C183:C184"/>
    <mergeCell ref="C185:C186"/>
    <mergeCell ref="C93:C94"/>
    <mergeCell ref="C95:C96"/>
    <mergeCell ref="C97:C98"/>
    <mergeCell ref="C99:C101"/>
    <mergeCell ref="C102:C103"/>
    <mergeCell ref="C104:C105"/>
    <mergeCell ref="C106:C107"/>
    <mergeCell ref="C108:C109"/>
    <mergeCell ref="C110:C111"/>
    <mergeCell ref="C153:C154"/>
    <mergeCell ref="C155:C157"/>
    <mergeCell ref="C158:C162"/>
    <mergeCell ref="C163:C164"/>
    <mergeCell ref="C165:C166"/>
    <mergeCell ref="C167:C168"/>
    <mergeCell ref="C169:C170"/>
    <mergeCell ref="C171:C172"/>
    <mergeCell ref="C173:C175"/>
    <mergeCell ref="C296:C303"/>
    <mergeCell ref="C307:C310"/>
    <mergeCell ref="C212:C213"/>
    <mergeCell ref="C214:C215"/>
    <mergeCell ref="C216:C217"/>
    <mergeCell ref="C218:C219"/>
    <mergeCell ref="C220:C222"/>
    <mergeCell ref="C229:C231"/>
    <mergeCell ref="C232:C233"/>
    <mergeCell ref="C234:C235"/>
    <mergeCell ref="C236:C237"/>
    <mergeCell ref="C238:C239"/>
    <mergeCell ref="C240:C241"/>
    <mergeCell ref="C242:C244"/>
    <mergeCell ref="C246:C248"/>
    <mergeCell ref="C249:C250"/>
    <mergeCell ref="C251:C252"/>
    <mergeCell ref="C253:C254"/>
    <mergeCell ref="C255:C256"/>
    <mergeCell ref="D8:D12"/>
    <mergeCell ref="D18:D24"/>
    <mergeCell ref="C257:C258"/>
    <mergeCell ref="C259:C260"/>
    <mergeCell ref="C261:C263"/>
    <mergeCell ref="C277:C287"/>
    <mergeCell ref="C187:C188"/>
    <mergeCell ref="C189:C190"/>
    <mergeCell ref="C191:C193"/>
    <mergeCell ref="C194:C197"/>
    <mergeCell ref="C202:C204"/>
    <mergeCell ref="C207:C209"/>
    <mergeCell ref="D97:D98"/>
    <mergeCell ref="D99:D101"/>
    <mergeCell ref="D102:D103"/>
    <mergeCell ref="D104:D105"/>
    <mergeCell ref="D106:D107"/>
    <mergeCell ref="C112:C113"/>
    <mergeCell ref="C114:C121"/>
    <mergeCell ref="C210:C211"/>
    <mergeCell ref="C145:C146"/>
    <mergeCell ref="C147:C148"/>
    <mergeCell ref="C149:C150"/>
    <mergeCell ref="C151:C152"/>
    <mergeCell ref="D108:D109"/>
    <mergeCell ref="D110:D111"/>
    <mergeCell ref="D112:D113"/>
    <mergeCell ref="D114:D121"/>
    <mergeCell ref="D61:D62"/>
    <mergeCell ref="D63:D64"/>
    <mergeCell ref="D65:D66"/>
    <mergeCell ref="D67:D68"/>
    <mergeCell ref="D69:D70"/>
    <mergeCell ref="D71:D72"/>
    <mergeCell ref="D73:D78"/>
    <mergeCell ref="D84:D88"/>
    <mergeCell ref="D89:D90"/>
    <mergeCell ref="D91:D92"/>
    <mergeCell ref="D93:D94"/>
    <mergeCell ref="D95:D96"/>
    <mergeCell ref="D187:D188"/>
    <mergeCell ref="D189:D190"/>
    <mergeCell ref="D191:D193"/>
    <mergeCell ref="D194:D197"/>
    <mergeCell ref="D141:D144"/>
    <mergeCell ref="D145:D146"/>
    <mergeCell ref="D147:D148"/>
    <mergeCell ref="D149:D150"/>
    <mergeCell ref="D151:D152"/>
    <mergeCell ref="D153:D154"/>
    <mergeCell ref="D155:D157"/>
    <mergeCell ref="D158:D162"/>
    <mergeCell ref="D163:D164"/>
    <mergeCell ref="D165:D166"/>
    <mergeCell ref="D167:D168"/>
    <mergeCell ref="D169:D170"/>
    <mergeCell ref="D171:D172"/>
    <mergeCell ref="D173:D175"/>
    <mergeCell ref="D177:D180"/>
    <mergeCell ref="D181:D182"/>
    <mergeCell ref="D183:D184"/>
    <mergeCell ref="D185:D186"/>
    <mergeCell ref="D259:D260"/>
    <mergeCell ref="D261:D263"/>
    <mergeCell ref="D277:D287"/>
    <mergeCell ref="D202:D204"/>
    <mergeCell ref="D207:D209"/>
    <mergeCell ref="D210:D211"/>
    <mergeCell ref="D212:D213"/>
    <mergeCell ref="D214:D215"/>
    <mergeCell ref="D216:D217"/>
    <mergeCell ref="D218:D219"/>
    <mergeCell ref="D220:D222"/>
    <mergeCell ref="D229:D231"/>
    <mergeCell ref="D232:D233"/>
    <mergeCell ref="D234:D235"/>
    <mergeCell ref="D296:D303"/>
    <mergeCell ref="D307:D310"/>
    <mergeCell ref="E3:E4"/>
    <mergeCell ref="E18:E24"/>
    <mergeCell ref="E61:E62"/>
    <mergeCell ref="E63:E64"/>
    <mergeCell ref="E65:E66"/>
    <mergeCell ref="E67:E68"/>
    <mergeCell ref="E69:E70"/>
    <mergeCell ref="E71:E72"/>
    <mergeCell ref="D236:D237"/>
    <mergeCell ref="D238:D239"/>
    <mergeCell ref="D240:D241"/>
    <mergeCell ref="D242:D244"/>
    <mergeCell ref="D246:D248"/>
    <mergeCell ref="D249:D250"/>
    <mergeCell ref="D251:D252"/>
    <mergeCell ref="E177:E180"/>
    <mergeCell ref="E110:E111"/>
    <mergeCell ref="E112:E113"/>
    <mergeCell ref="E114:E121"/>
    <mergeCell ref="D253:D254"/>
    <mergeCell ref="D255:D256"/>
    <mergeCell ref="D257:D258"/>
    <mergeCell ref="E277:E287"/>
    <mergeCell ref="E194:E197"/>
    <mergeCell ref="E202:E204"/>
    <mergeCell ref="E141:E144"/>
    <mergeCell ref="E145:E146"/>
    <mergeCell ref="E147:E148"/>
    <mergeCell ref="E149:E150"/>
    <mergeCell ref="E151:E152"/>
    <mergeCell ref="E153:E154"/>
    <mergeCell ref="E155:E157"/>
    <mergeCell ref="E158:E162"/>
    <mergeCell ref="E163:E164"/>
    <mergeCell ref="E165:E166"/>
    <mergeCell ref="E167:E168"/>
    <mergeCell ref="E169:E170"/>
    <mergeCell ref="E171:E172"/>
    <mergeCell ref="E173:E175"/>
    <mergeCell ref="E181:E182"/>
    <mergeCell ref="E183:E184"/>
    <mergeCell ref="E185:E186"/>
    <mergeCell ref="E187:E188"/>
    <mergeCell ref="E189:E190"/>
    <mergeCell ref="E191:E193"/>
    <mergeCell ref="E259:E260"/>
    <mergeCell ref="F8:F12"/>
    <mergeCell ref="F18:F24"/>
    <mergeCell ref="F61:F62"/>
    <mergeCell ref="F63:F64"/>
    <mergeCell ref="F65:F66"/>
    <mergeCell ref="F67:F68"/>
    <mergeCell ref="E296:E303"/>
    <mergeCell ref="E307:E310"/>
    <mergeCell ref="E207:E209"/>
    <mergeCell ref="E210:E211"/>
    <mergeCell ref="E212:E213"/>
    <mergeCell ref="E214:E215"/>
    <mergeCell ref="E216:E217"/>
    <mergeCell ref="E218:E219"/>
    <mergeCell ref="E220:E222"/>
    <mergeCell ref="E229:E231"/>
    <mergeCell ref="E232:E233"/>
    <mergeCell ref="E234:E235"/>
    <mergeCell ref="E236:E237"/>
    <mergeCell ref="E238:E239"/>
    <mergeCell ref="E240:E241"/>
    <mergeCell ref="E242:E244"/>
    <mergeCell ref="E246:E248"/>
    <mergeCell ref="E249:E250"/>
    <mergeCell ref="E261:E263"/>
    <mergeCell ref="F141:F144"/>
    <mergeCell ref="F145:F146"/>
    <mergeCell ref="F147:F148"/>
    <mergeCell ref="F149:F150"/>
    <mergeCell ref="F84:F88"/>
    <mergeCell ref="F89:F90"/>
    <mergeCell ref="F91:F92"/>
    <mergeCell ref="F93:F94"/>
    <mergeCell ref="F95:F96"/>
    <mergeCell ref="F97:F98"/>
    <mergeCell ref="F99:F101"/>
    <mergeCell ref="F102:F103"/>
    <mergeCell ref="F104:F105"/>
    <mergeCell ref="F106:F107"/>
    <mergeCell ref="F108:F109"/>
    <mergeCell ref="E104:E105"/>
    <mergeCell ref="E106:E107"/>
    <mergeCell ref="E108:E109"/>
    <mergeCell ref="E84:E88"/>
    <mergeCell ref="E89:E90"/>
    <mergeCell ref="E91:E92"/>
    <mergeCell ref="E93:E94"/>
    <mergeCell ref="F207:F209"/>
    <mergeCell ref="F210:F211"/>
    <mergeCell ref="F69:F70"/>
    <mergeCell ref="F71:F72"/>
    <mergeCell ref="F73:F78"/>
    <mergeCell ref="E251:E252"/>
    <mergeCell ref="E253:E254"/>
    <mergeCell ref="E255:E256"/>
    <mergeCell ref="E257:E258"/>
    <mergeCell ref="E73:E78"/>
    <mergeCell ref="E95:E96"/>
    <mergeCell ref="E97:E98"/>
    <mergeCell ref="E99:E101"/>
    <mergeCell ref="E102:E103"/>
    <mergeCell ref="F173:F175"/>
    <mergeCell ref="F177:F180"/>
    <mergeCell ref="F181:F182"/>
    <mergeCell ref="F183:F184"/>
    <mergeCell ref="F185:F186"/>
    <mergeCell ref="F187:F188"/>
    <mergeCell ref="F189:F190"/>
    <mergeCell ref="F191:F193"/>
    <mergeCell ref="F110:F111"/>
    <mergeCell ref="F112:F113"/>
    <mergeCell ref="F114:F121"/>
    <mergeCell ref="F151:F152"/>
    <mergeCell ref="F153:F154"/>
    <mergeCell ref="F155:F157"/>
    <mergeCell ref="F158:F162"/>
    <mergeCell ref="F163:F164"/>
    <mergeCell ref="F165:F166"/>
    <mergeCell ref="F167:F168"/>
    <mergeCell ref="F169:F170"/>
    <mergeCell ref="F171:F172"/>
    <mergeCell ref="F296:F303"/>
    <mergeCell ref="F307:F310"/>
    <mergeCell ref="G8:G12"/>
    <mergeCell ref="G18:G24"/>
    <mergeCell ref="G61:G62"/>
    <mergeCell ref="G63:G64"/>
    <mergeCell ref="F218:F219"/>
    <mergeCell ref="F220:F222"/>
    <mergeCell ref="F229:F231"/>
    <mergeCell ref="F232:F233"/>
    <mergeCell ref="F234:F235"/>
    <mergeCell ref="F236:F237"/>
    <mergeCell ref="F238:F239"/>
    <mergeCell ref="F240:F241"/>
    <mergeCell ref="F242:F244"/>
    <mergeCell ref="G65:G66"/>
    <mergeCell ref="G67:G68"/>
    <mergeCell ref="G69:G70"/>
    <mergeCell ref="G71:G72"/>
    <mergeCell ref="G73:G78"/>
    <mergeCell ref="G84:G88"/>
    <mergeCell ref="F212:F213"/>
    <mergeCell ref="F214:F215"/>
    <mergeCell ref="F216:F217"/>
    <mergeCell ref="G89:G90"/>
    <mergeCell ref="G91:G92"/>
    <mergeCell ref="G93:G94"/>
    <mergeCell ref="G95:G96"/>
    <mergeCell ref="G97:G98"/>
    <mergeCell ref="G99:G101"/>
    <mergeCell ref="F277:F287"/>
    <mergeCell ref="F246:F248"/>
    <mergeCell ref="F249:F250"/>
    <mergeCell ref="F251:F252"/>
    <mergeCell ref="F253:F254"/>
    <mergeCell ref="F255:F256"/>
    <mergeCell ref="F257:F258"/>
    <mergeCell ref="F259:F260"/>
    <mergeCell ref="F261:F263"/>
    <mergeCell ref="F194:F197"/>
    <mergeCell ref="F202:F204"/>
    <mergeCell ref="G141:G144"/>
    <mergeCell ref="G145:G146"/>
    <mergeCell ref="G147:G148"/>
    <mergeCell ref="G149:G150"/>
    <mergeCell ref="G151:G152"/>
    <mergeCell ref="G153:G154"/>
    <mergeCell ref="G155:G157"/>
    <mergeCell ref="G158:G162"/>
    <mergeCell ref="G163:G164"/>
    <mergeCell ref="G165:G166"/>
    <mergeCell ref="G167:G168"/>
    <mergeCell ref="G102:G103"/>
    <mergeCell ref="G104:G105"/>
    <mergeCell ref="G106:G107"/>
    <mergeCell ref="G108:G109"/>
    <mergeCell ref="G110:G111"/>
    <mergeCell ref="G112:G113"/>
    <mergeCell ref="G114:G121"/>
    <mergeCell ref="G236:G237"/>
    <mergeCell ref="G238:G239"/>
    <mergeCell ref="G169:G170"/>
    <mergeCell ref="G171:G172"/>
    <mergeCell ref="G173:G175"/>
    <mergeCell ref="G177:G180"/>
    <mergeCell ref="G181:G182"/>
    <mergeCell ref="G183:G184"/>
    <mergeCell ref="G185:G186"/>
    <mergeCell ref="G187:G188"/>
    <mergeCell ref="G189:G190"/>
    <mergeCell ref="G191:G193"/>
    <mergeCell ref="G194:G197"/>
    <mergeCell ref="G207:G209"/>
    <mergeCell ref="G210:G211"/>
    <mergeCell ref="G212:G213"/>
    <mergeCell ref="G214:G215"/>
    <mergeCell ref="G216:G217"/>
    <mergeCell ref="G218:G219"/>
    <mergeCell ref="G220:G222"/>
    <mergeCell ref="H84:H88"/>
    <mergeCell ref="H89:H90"/>
    <mergeCell ref="G307:G310"/>
    <mergeCell ref="G240:G241"/>
    <mergeCell ref="G242:G244"/>
    <mergeCell ref="G246:G248"/>
    <mergeCell ref="G249:G250"/>
    <mergeCell ref="G251:G252"/>
    <mergeCell ref="G253:G254"/>
    <mergeCell ref="G255:G256"/>
    <mergeCell ref="G257:G258"/>
    <mergeCell ref="G259:G260"/>
    <mergeCell ref="G261:G263"/>
    <mergeCell ref="G277:G287"/>
    <mergeCell ref="G296:G303"/>
    <mergeCell ref="G202:G204"/>
    <mergeCell ref="H91:H92"/>
    <mergeCell ref="H93:H94"/>
    <mergeCell ref="H95:H96"/>
    <mergeCell ref="H97:H98"/>
    <mergeCell ref="H99:H101"/>
    <mergeCell ref="G229:G231"/>
    <mergeCell ref="G232:G233"/>
    <mergeCell ref="G234:G235"/>
    <mergeCell ref="H8:H12"/>
    <mergeCell ref="H18:H24"/>
    <mergeCell ref="H61:H62"/>
    <mergeCell ref="H63:H64"/>
    <mergeCell ref="H65:H66"/>
    <mergeCell ref="H67:H68"/>
    <mergeCell ref="H69:H70"/>
    <mergeCell ref="H71:H72"/>
    <mergeCell ref="H73:H78"/>
    <mergeCell ref="H165:H166"/>
    <mergeCell ref="H167:H168"/>
    <mergeCell ref="H169:H170"/>
    <mergeCell ref="H171:H172"/>
    <mergeCell ref="H173:H175"/>
    <mergeCell ref="H177:H180"/>
    <mergeCell ref="H102:H103"/>
    <mergeCell ref="H104:H105"/>
    <mergeCell ref="H106:H107"/>
    <mergeCell ref="H108:H109"/>
    <mergeCell ref="H110:H111"/>
    <mergeCell ref="H112:H113"/>
    <mergeCell ref="H114:H121"/>
    <mergeCell ref="H141:H144"/>
    <mergeCell ref="H145:H146"/>
    <mergeCell ref="H147:H148"/>
    <mergeCell ref="H149:H150"/>
    <mergeCell ref="H151:H152"/>
    <mergeCell ref="H153:H154"/>
    <mergeCell ref="H155:H157"/>
    <mergeCell ref="H158:H162"/>
    <mergeCell ref="H163:H164"/>
    <mergeCell ref="H261:H263"/>
    <mergeCell ref="H277:H287"/>
    <mergeCell ref="H181:H182"/>
    <mergeCell ref="H183:H184"/>
    <mergeCell ref="H185:H186"/>
    <mergeCell ref="H187:H188"/>
    <mergeCell ref="H189:H190"/>
    <mergeCell ref="H191:H193"/>
    <mergeCell ref="H194:H197"/>
    <mergeCell ref="H212:H213"/>
    <mergeCell ref="H214:H215"/>
    <mergeCell ref="H246:H248"/>
    <mergeCell ref="H249:H250"/>
    <mergeCell ref="H251:H252"/>
    <mergeCell ref="H253:H254"/>
    <mergeCell ref="H255:H256"/>
    <mergeCell ref="H257:H258"/>
    <mergeCell ref="H259:H260"/>
    <mergeCell ref="H216:H217"/>
    <mergeCell ref="H218:H219"/>
    <mergeCell ref="H220:H222"/>
    <mergeCell ref="H296:H303"/>
    <mergeCell ref="H307:H310"/>
    <mergeCell ref="I8:I12"/>
    <mergeCell ref="I18:I24"/>
    <mergeCell ref="I61:I62"/>
    <mergeCell ref="I63:I64"/>
    <mergeCell ref="I65:I66"/>
    <mergeCell ref="I67:I68"/>
    <mergeCell ref="H229:H231"/>
    <mergeCell ref="H232:H233"/>
    <mergeCell ref="H234:H235"/>
    <mergeCell ref="H236:H237"/>
    <mergeCell ref="H238:H239"/>
    <mergeCell ref="H240:H241"/>
    <mergeCell ref="H242:H244"/>
    <mergeCell ref="I106:I107"/>
    <mergeCell ref="I108:I109"/>
    <mergeCell ref="I110:I111"/>
    <mergeCell ref="H202:H204"/>
    <mergeCell ref="H207:H209"/>
    <mergeCell ref="H210:H211"/>
    <mergeCell ref="I187:I188"/>
    <mergeCell ref="I189:I190"/>
    <mergeCell ref="I191:I193"/>
    <mergeCell ref="I194:I197"/>
    <mergeCell ref="I112:I113"/>
    <mergeCell ref="I114:I121"/>
    <mergeCell ref="I69:I70"/>
    <mergeCell ref="I71:I72"/>
    <mergeCell ref="I73:I78"/>
    <mergeCell ref="I84:I88"/>
    <mergeCell ref="I89:I90"/>
    <mergeCell ref="I91:I92"/>
    <mergeCell ref="I93:I94"/>
    <mergeCell ref="I95:I96"/>
    <mergeCell ref="I97:I98"/>
    <mergeCell ref="I99:I101"/>
    <mergeCell ref="I102:I103"/>
    <mergeCell ref="I104:I105"/>
    <mergeCell ref="I234:I235"/>
    <mergeCell ref="I236:I237"/>
    <mergeCell ref="I238:I239"/>
    <mergeCell ref="I240:I241"/>
    <mergeCell ref="I242:I244"/>
    <mergeCell ref="I202:I204"/>
    <mergeCell ref="I141:I144"/>
    <mergeCell ref="I145:I146"/>
    <mergeCell ref="I147:I148"/>
    <mergeCell ref="I149:I150"/>
    <mergeCell ref="I151:I152"/>
    <mergeCell ref="I153:I154"/>
    <mergeCell ref="I155:I157"/>
    <mergeCell ref="I158:I162"/>
    <mergeCell ref="I163:I164"/>
    <mergeCell ref="I165:I166"/>
    <mergeCell ref="I167:I168"/>
    <mergeCell ref="I169:I170"/>
    <mergeCell ref="I171:I172"/>
    <mergeCell ref="I173:I175"/>
    <mergeCell ref="I177:I180"/>
    <mergeCell ref="I181:I182"/>
    <mergeCell ref="I183:I184"/>
    <mergeCell ref="I185:I186"/>
    <mergeCell ref="I207:I209"/>
    <mergeCell ref="I210:I211"/>
    <mergeCell ref="I212:I213"/>
    <mergeCell ref="I214:I215"/>
    <mergeCell ref="I216:I217"/>
    <mergeCell ref="I218:I219"/>
    <mergeCell ref="I220:I222"/>
    <mergeCell ref="I229:I231"/>
    <mergeCell ref="I232:I233"/>
    <mergeCell ref="I307:I310"/>
    <mergeCell ref="J8:J12"/>
    <mergeCell ref="J18:J24"/>
    <mergeCell ref="J61:J62"/>
    <mergeCell ref="J63:J64"/>
    <mergeCell ref="J65:J66"/>
    <mergeCell ref="J67:J68"/>
    <mergeCell ref="J69:J70"/>
    <mergeCell ref="J71:J72"/>
    <mergeCell ref="J73:J78"/>
    <mergeCell ref="I246:I248"/>
    <mergeCell ref="I249:I250"/>
    <mergeCell ref="I251:I252"/>
    <mergeCell ref="I253:I254"/>
    <mergeCell ref="I255:I256"/>
    <mergeCell ref="I257:I258"/>
    <mergeCell ref="I259:I260"/>
    <mergeCell ref="J84:J88"/>
    <mergeCell ref="J89:J90"/>
    <mergeCell ref="J91:J92"/>
    <mergeCell ref="J93:J94"/>
    <mergeCell ref="I261:I263"/>
    <mergeCell ref="I277:I287"/>
    <mergeCell ref="I296:I303"/>
    <mergeCell ref="J95:J96"/>
    <mergeCell ref="J97:J98"/>
    <mergeCell ref="J99:J101"/>
    <mergeCell ref="J102:J103"/>
    <mergeCell ref="J104:J105"/>
    <mergeCell ref="J106:J107"/>
    <mergeCell ref="J108:J109"/>
    <mergeCell ref="J110:J111"/>
    <mergeCell ref="J112:J113"/>
    <mergeCell ref="J114:J121"/>
    <mergeCell ref="J155:J157"/>
    <mergeCell ref="J158:J162"/>
    <mergeCell ref="J163:J164"/>
    <mergeCell ref="J165:J166"/>
    <mergeCell ref="J167:J168"/>
    <mergeCell ref="J169:J170"/>
    <mergeCell ref="J171:J172"/>
    <mergeCell ref="J173:J175"/>
    <mergeCell ref="J147:J148"/>
    <mergeCell ref="J307:J310"/>
    <mergeCell ref="J216:J217"/>
    <mergeCell ref="J218:J219"/>
    <mergeCell ref="J220:J222"/>
    <mergeCell ref="J229:J231"/>
    <mergeCell ref="J232:J233"/>
    <mergeCell ref="J234:J235"/>
    <mergeCell ref="J236:J237"/>
    <mergeCell ref="J238:J239"/>
    <mergeCell ref="J240:J241"/>
    <mergeCell ref="J242:J244"/>
    <mergeCell ref="J246:J248"/>
    <mergeCell ref="J249:J250"/>
    <mergeCell ref="J251:J252"/>
    <mergeCell ref="J253:J254"/>
    <mergeCell ref="J255:J256"/>
    <mergeCell ref="J257:J258"/>
    <mergeCell ref="J259:J260"/>
    <mergeCell ref="E8:E10"/>
    <mergeCell ref="N3:N4"/>
    <mergeCell ref="K3:M4"/>
    <mergeCell ref="J261:J263"/>
    <mergeCell ref="J277:J287"/>
    <mergeCell ref="J296:J303"/>
    <mergeCell ref="J191:J193"/>
    <mergeCell ref="J194:J197"/>
    <mergeCell ref="J202:J204"/>
    <mergeCell ref="J207:J209"/>
    <mergeCell ref="J210:J211"/>
    <mergeCell ref="J212:J213"/>
    <mergeCell ref="J214:J215"/>
    <mergeCell ref="J149:J150"/>
    <mergeCell ref="J151:J152"/>
    <mergeCell ref="J153:J154"/>
    <mergeCell ref="J177:J180"/>
    <mergeCell ref="J181:J182"/>
    <mergeCell ref="J183:J184"/>
    <mergeCell ref="J185:J186"/>
    <mergeCell ref="J187:J188"/>
    <mergeCell ref="J189:J190"/>
    <mergeCell ref="J141:J144"/>
    <mergeCell ref="J145:J146"/>
  </mergeCells>
  <phoneticPr fontId="11" type="noConversion"/>
  <dataValidations disablePrompts="1" xWindow="512" yWindow="319" count="24">
    <dataValidation type="custom" showInputMessage="1" showErrorMessage="1" errorTitle="有投资无项目" error="“本年计划投资”值大于零时，“本年项目数量”值也应大于零。" promptTitle="效益量" prompt="本年计划投资额大于零，建设项目数也应大于零" sqref="G311:G314 G271:G275 G265:G269 G249:G263 G232:G244 G224:G228 G210:G222 G181:G193 G163:G175 G145:G157 G104:G113 G89:G101 G63:G72 G198:G200 G304:G306 G13:G17 G316:G319 G288:G295 G205:G206 G25:G59 G122:G140 G79:G83">
      <formula1>IF(H13&gt;=0,G13&gt;0,0)</formula1>
    </dataValidation>
    <dataValidation type="list" allowBlank="1" showInputMessage="1" showErrorMessage="1" sqref="K316:K319">
      <formula1>$K$315</formula1>
    </dataValidation>
    <dataValidation type="list" allowBlank="1" showInputMessage="1" showErrorMessage="1" sqref="E316:E319 E304:E306 E311:E314 E288:E295 E210:E222 E224:E228 E232:E244 E249:E263 E265:E269 E271:E275 E181:E193 E163:E175 E145:E157 E198:E200 E205:E206 E104:E113 E89:E101 E122:E140 E13:E17 E79:E83 E63:E72 E25:E59">
      <formula1>$E$9:$E$11</formula1>
    </dataValidation>
    <dataValidation type="list" allowBlank="1" showInputMessage="1" showErrorMessage="1" sqref="K311:K314">
      <formula1>$K$307:$K$310</formula1>
    </dataValidation>
    <dataValidation type="list" allowBlank="1" showInputMessage="1" showErrorMessage="1" sqref="K304:K306">
      <formula1>$K$296:$K$303</formula1>
    </dataValidation>
    <dataValidation type="list" allowBlank="1" showInputMessage="1" showErrorMessage="1" sqref="K288:K295">
      <formula1>$K$277:$K$287</formula1>
    </dataValidation>
    <dataValidation type="list" allowBlank="1" showInputMessage="1" showErrorMessage="1" sqref="K210:K222">
      <formula1>$K$207:$K$209</formula1>
    </dataValidation>
    <dataValidation type="list" allowBlank="1" showInputMessage="1" showErrorMessage="1" sqref="K224:K228">
      <formula1>$K$223</formula1>
    </dataValidation>
    <dataValidation type="list" allowBlank="1" showInputMessage="1" showErrorMessage="1" sqref="K232:K244">
      <formula1>$K$229:$K$231</formula1>
    </dataValidation>
    <dataValidation type="list" allowBlank="1" showInputMessage="1" showErrorMessage="1" sqref="K249:K263">
      <formula1>$K$246:$K$248</formula1>
    </dataValidation>
    <dataValidation type="list" allowBlank="1" showInputMessage="1" showErrorMessage="1" sqref="K265:K269">
      <formula1>$K$264</formula1>
    </dataValidation>
    <dataValidation type="list" allowBlank="1" showInputMessage="1" showErrorMessage="1" sqref="K271:K275">
      <formula1>$K$270</formula1>
    </dataValidation>
    <dataValidation type="list" allowBlank="1" showInputMessage="1" showErrorMessage="1" sqref="K205:K206">
      <formula1>$K$202:$K$204</formula1>
    </dataValidation>
    <dataValidation type="list" allowBlank="1" showInputMessage="1" showErrorMessage="1" sqref="K145:K157">
      <formula1>$K$141:$K$144</formula1>
    </dataValidation>
    <dataValidation type="list" allowBlank="1" showInputMessage="1" showErrorMessage="1" sqref="K163:K175">
      <formula1>$K$158:$K$162</formula1>
    </dataValidation>
    <dataValidation type="list" allowBlank="1" showInputMessage="1" showErrorMessage="1" sqref="K181:K193">
      <formula1>$K$177:$K$180</formula1>
    </dataValidation>
    <dataValidation type="list" allowBlank="1" showInputMessage="1" showErrorMessage="1" sqref="K198:K200">
      <formula1>$K$194:$K$197</formula1>
    </dataValidation>
    <dataValidation type="list" allowBlank="1" showInputMessage="1" showErrorMessage="1" sqref="K89:K101">
      <formula1>$K$84:$K$88</formula1>
    </dataValidation>
    <dataValidation type="list" allowBlank="1" showInputMessage="1" showErrorMessage="1" sqref="K104:K113">
      <formula1>$K$102:$K$103</formula1>
    </dataValidation>
    <dataValidation type="list" allowBlank="1" showInputMessage="1" showErrorMessage="1" sqref="K122:K140">
      <formula1>$K$114:$K$121</formula1>
    </dataValidation>
    <dataValidation type="list" allowBlank="1" showInputMessage="1" showErrorMessage="1" sqref="K79:K83">
      <formula1>$K$73:$K$78</formula1>
    </dataValidation>
    <dataValidation type="list" allowBlank="1" showInputMessage="1" showErrorMessage="1" sqref="K63:K72">
      <formula1>$K$61:$K$62</formula1>
    </dataValidation>
    <dataValidation type="list" allowBlank="1" showInputMessage="1" showErrorMessage="1" sqref="K25:K59">
      <formula1>$K$18:$K$24</formula1>
    </dataValidation>
    <dataValidation type="list" allowBlank="1" showInputMessage="1" showErrorMessage="1" sqref="K13:K17">
      <formula1>$K$8:$K$12</formula1>
    </dataValidation>
  </dataValidations>
  <printOptions horizontalCentered="1"/>
  <pageMargins left="0.196527777777778" right="0.196527777777778" top="0.78680555555555598" bottom="0.78680555555555598" header="0.38888888888888901" footer="0.38888888888888901"/>
  <pageSetup paperSize="9" orientation="landscape" horizontalDpi="4294967293" verticalDpi="4294967293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株洲县</vt:lpstr>
      <vt:lpstr>株洲县!Print_Area</vt:lpstr>
      <vt:lpstr>株洲县!Print_Titles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沫沫</dc:creator>
  <cp:lastModifiedBy>Windows 用户</cp:lastModifiedBy>
  <cp:revision>1</cp:revision>
  <cp:lastPrinted>2018-01-18T04:08:18Z</cp:lastPrinted>
  <dcterms:created xsi:type="dcterms:W3CDTF">2008-03-22T07:43:00Z</dcterms:created>
  <dcterms:modified xsi:type="dcterms:W3CDTF">2018-04-09T02:29:42Z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编辑者">
    <vt:lpwstr>李琨</vt:lpwstr>
  </property>
  <property fmtid="{D5CDD505-2E9C-101B-9397-08002B2CF9AE}" pid="3" name="KSOProductBuildVer">
    <vt:lpwstr>2052-10.1.0.6930</vt:lpwstr>
  </property>
</Properties>
</file>